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35" yWindow="311" windowWidth="13018" windowHeight="8283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субсидий'!$A$1:$Y$343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субсидий'!$A$1:$AF$369</definedName>
  </definedNames>
  <calcPr calcId="125725"/>
</workbook>
</file>

<file path=xl/calcChain.xml><?xml version="1.0" encoding="utf-8"?>
<calcChain xmlns="http://schemas.openxmlformats.org/spreadsheetml/2006/main">
  <c r="U47" i="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18"/>
  <c r="U8"/>
  <c r="U9"/>
  <c r="H9" s="1"/>
  <c r="U10"/>
  <c r="U11"/>
  <c r="H11" s="1"/>
  <c r="U12"/>
  <c r="U13"/>
  <c r="H13" s="1"/>
  <c r="U14"/>
  <c r="U15"/>
  <c r="H15" s="1"/>
  <c r="U16"/>
  <c r="U7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18"/>
  <c r="H16"/>
  <c r="E16"/>
  <c r="H8"/>
  <c r="H10"/>
  <c r="H12"/>
  <c r="H14"/>
  <c r="H7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18"/>
  <c r="G8"/>
  <c r="G9"/>
  <c r="G10"/>
  <c r="G11"/>
  <c r="G12"/>
  <c r="G13"/>
  <c r="G14"/>
  <c r="G15"/>
  <c r="G16"/>
  <c r="G7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18"/>
  <c r="F8"/>
  <c r="F9"/>
  <c r="F10"/>
  <c r="F11"/>
  <c r="F12"/>
  <c r="F13"/>
  <c r="F14"/>
  <c r="F15"/>
  <c r="F16"/>
  <c r="F7"/>
  <c r="Z19" i="7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18"/>
  <c r="Z8"/>
  <c r="Z9"/>
  <c r="Z10"/>
  <c r="Z11"/>
  <c r="Z12"/>
  <c r="Z13"/>
  <c r="Z14"/>
  <c r="Z15"/>
  <c r="Z16"/>
  <c r="Z7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18"/>
  <c r="H8"/>
  <c r="H9"/>
  <c r="H10"/>
  <c r="H11"/>
  <c r="H12"/>
  <c r="H13"/>
  <c r="H14"/>
  <c r="H15"/>
  <c r="H16"/>
  <c r="H7"/>
  <c r="AF48"/>
  <c r="AF49"/>
  <c r="AF50"/>
  <c r="AF51"/>
  <c r="AF53"/>
  <c r="AF54"/>
  <c r="AF55"/>
  <c r="AF56"/>
  <c r="AF57"/>
  <c r="AF58"/>
  <c r="AF59"/>
  <c r="AF60"/>
  <c r="AF61"/>
  <c r="AF62"/>
  <c r="AF63"/>
  <c r="AF64"/>
  <c r="AF66"/>
  <c r="AF67"/>
  <c r="AF68"/>
  <c r="AF69"/>
  <c r="AF70"/>
  <c r="AF72"/>
  <c r="AF73"/>
  <c r="AF74"/>
  <c r="AF75"/>
  <c r="AF76"/>
  <c r="AF77"/>
  <c r="AF78"/>
  <c r="AF79"/>
  <c r="AF81"/>
  <c r="AF82"/>
  <c r="AF83"/>
  <c r="AF84"/>
  <c r="AF85"/>
  <c r="AF86"/>
  <c r="AF87"/>
  <c r="AF88"/>
  <c r="AF89"/>
  <c r="AF91"/>
  <c r="AF92"/>
  <c r="AF93"/>
  <c r="AF94"/>
  <c r="AF95"/>
  <c r="AF96"/>
  <c r="AF97"/>
  <c r="AF98"/>
  <c r="AF99"/>
  <c r="AF100"/>
  <c r="AF101"/>
  <c r="AF102"/>
  <c r="AF103"/>
  <c r="AF105"/>
  <c r="AF106"/>
  <c r="AF107"/>
  <c r="AF108"/>
  <c r="AF109"/>
  <c r="AF110"/>
  <c r="AF111"/>
  <c r="AF112"/>
  <c r="AF113"/>
  <c r="AF114"/>
  <c r="AF115"/>
  <c r="AF116"/>
  <c r="AF117"/>
  <c r="AF118"/>
  <c r="AF119"/>
  <c r="AF121"/>
  <c r="AF122"/>
  <c r="AF123"/>
  <c r="AF124"/>
  <c r="AF125"/>
  <c r="AF126"/>
  <c r="AF127"/>
  <c r="AF129"/>
  <c r="AF130"/>
  <c r="AF131"/>
  <c r="AF132"/>
  <c r="AF133"/>
  <c r="AF134"/>
  <c r="AF135"/>
  <c r="AF136"/>
  <c r="AF138"/>
  <c r="AF139"/>
  <c r="AF140"/>
  <c r="AF141"/>
  <c r="AF142"/>
  <c r="AF143"/>
  <c r="AF145"/>
  <c r="AF146"/>
  <c r="AF147"/>
  <c r="AF148"/>
  <c r="AF149"/>
  <c r="AF150"/>
  <c r="AF151"/>
  <c r="AF152"/>
  <c r="AF153"/>
  <c r="AF154"/>
  <c r="AF155"/>
  <c r="AF156"/>
  <c r="AF158"/>
  <c r="AF159"/>
  <c r="AF160"/>
  <c r="AF161"/>
  <c r="AF162"/>
  <c r="AF163"/>
  <c r="AF164"/>
  <c r="AF165"/>
  <c r="AF166"/>
  <c r="AF167"/>
  <c r="AF168"/>
  <c r="AF169"/>
  <c r="AF170"/>
  <c r="AF172"/>
  <c r="AF173"/>
  <c r="AF174"/>
  <c r="AF175"/>
  <c r="AF176"/>
  <c r="AF177"/>
  <c r="AF179"/>
  <c r="AF180"/>
  <c r="AF181"/>
  <c r="AF182"/>
  <c r="AF183"/>
  <c r="AF184"/>
  <c r="AF185"/>
  <c r="AF186"/>
  <c r="AF187"/>
  <c r="AF188"/>
  <c r="AF189"/>
  <c r="AF190"/>
  <c r="AF191"/>
  <c r="AF193"/>
  <c r="AF194"/>
  <c r="AF195"/>
  <c r="AF196"/>
  <c r="AF197"/>
  <c r="AF198"/>
  <c r="AF199"/>
  <c r="AF200"/>
  <c r="AF201"/>
  <c r="AF202"/>
  <c r="AF203"/>
  <c r="AF204"/>
  <c r="AF206"/>
  <c r="AF207"/>
  <c r="AF208"/>
  <c r="AF209"/>
  <c r="AF210"/>
  <c r="AF211"/>
  <c r="AF212"/>
  <c r="AF213"/>
  <c r="AF214"/>
  <c r="AF215"/>
  <c r="AF216"/>
  <c r="AF217"/>
  <c r="AF218"/>
  <c r="AF220"/>
  <c r="AF221"/>
  <c r="AF222"/>
  <c r="AF223"/>
  <c r="AF224"/>
  <c r="AF225"/>
  <c r="AF226"/>
  <c r="AF227"/>
  <c r="AF228"/>
  <c r="AF230"/>
  <c r="AF231"/>
  <c r="AF232"/>
  <c r="AF233"/>
  <c r="AF234"/>
  <c r="AF235"/>
  <c r="AF236"/>
  <c r="AF237"/>
  <c r="AF239"/>
  <c r="AF240"/>
  <c r="AF241"/>
  <c r="AF242"/>
  <c r="AF243"/>
  <c r="AF244"/>
  <c r="AF245"/>
  <c r="AF246"/>
  <c r="AF247"/>
  <c r="AF248"/>
  <c r="AF249"/>
  <c r="AF250"/>
  <c r="AF251"/>
  <c r="AF252"/>
  <c r="AF253"/>
  <c r="AF255"/>
  <c r="AF256"/>
  <c r="AF257"/>
  <c r="AF258"/>
  <c r="AF259"/>
  <c r="AF260"/>
  <c r="AF261"/>
  <c r="AF263"/>
  <c r="AF264"/>
  <c r="AF265"/>
  <c r="AF266"/>
  <c r="AF267"/>
  <c r="AF268"/>
  <c r="AF269"/>
  <c r="AF270"/>
  <c r="AF271"/>
  <c r="AF272"/>
  <c r="AF273"/>
  <c r="AF274"/>
  <c r="AF275"/>
  <c r="AF276"/>
  <c r="AF277"/>
  <c r="AF278"/>
  <c r="AF279"/>
  <c r="AF281"/>
  <c r="AF282"/>
  <c r="AF283"/>
  <c r="AF284"/>
  <c r="AF285"/>
  <c r="AF286"/>
  <c r="AF287"/>
  <c r="AF288"/>
  <c r="AF289"/>
  <c r="AF290"/>
  <c r="AF291"/>
  <c r="AF292"/>
  <c r="AF293"/>
  <c r="AF294"/>
  <c r="AF295"/>
  <c r="AF296"/>
  <c r="AF297"/>
  <c r="AF298"/>
  <c r="AF299"/>
  <c r="AF300"/>
  <c r="AF301"/>
  <c r="AF302"/>
  <c r="AF303"/>
  <c r="AF304"/>
  <c r="AF306"/>
  <c r="AF307"/>
  <c r="AF308"/>
  <c r="AF309"/>
  <c r="AF310"/>
  <c r="AF311"/>
  <c r="AF312"/>
  <c r="AF313"/>
  <c r="AF314"/>
  <c r="AF315"/>
  <c r="AF316"/>
  <c r="AF317"/>
  <c r="AF318"/>
  <c r="AF319"/>
  <c r="AF320"/>
  <c r="AF322"/>
  <c r="AF323"/>
  <c r="AF324"/>
  <c r="AF325"/>
  <c r="AF326"/>
  <c r="AF327"/>
  <c r="AF328"/>
  <c r="AF329"/>
  <c r="AF330"/>
  <c r="AF331"/>
  <c r="AF332"/>
  <c r="AF334"/>
  <c r="AF335"/>
  <c r="AF336"/>
  <c r="AF337"/>
  <c r="AF338"/>
  <c r="AF339"/>
  <c r="AF340"/>
  <c r="AF341"/>
  <c r="AF342"/>
  <c r="AF343"/>
  <c r="AF344"/>
  <c r="AF346"/>
  <c r="AF347"/>
  <c r="AF348"/>
  <c r="AF349"/>
  <c r="AF350"/>
  <c r="AF351"/>
  <c r="AF352"/>
  <c r="AF353"/>
  <c r="AF354"/>
  <c r="AF355"/>
  <c r="AF357"/>
  <c r="AF358"/>
  <c r="AF359"/>
  <c r="AF360"/>
  <c r="AF361"/>
  <c r="AF362"/>
  <c r="AF363"/>
  <c r="AF364"/>
  <c r="AF365"/>
  <c r="AF366"/>
  <c r="AF367"/>
  <c r="AF368"/>
  <c r="AF47"/>
  <c r="AD45" l="1"/>
  <c r="AE45"/>
  <c r="AF45"/>
  <c r="AE17"/>
  <c r="AE6"/>
  <c r="AE369" l="1"/>
  <c r="C7" i="8"/>
  <c r="B58"/>
  <c r="B57"/>
  <c r="B47"/>
  <c r="AD48" i="7" l="1"/>
  <c r="AD49"/>
  <c r="AD50"/>
  <c r="AD51"/>
  <c r="AD53"/>
  <c r="AD54"/>
  <c r="AD55"/>
  <c r="AD56"/>
  <c r="AD57"/>
  <c r="AD58"/>
  <c r="AD59"/>
  <c r="AD60"/>
  <c r="AD61"/>
  <c r="AD62"/>
  <c r="AD63"/>
  <c r="AD64"/>
  <c r="AD66"/>
  <c r="AD67"/>
  <c r="AD68"/>
  <c r="AD69"/>
  <c r="AD70"/>
  <c r="AD72"/>
  <c r="AD73"/>
  <c r="AD74"/>
  <c r="AD75"/>
  <c r="AD76"/>
  <c r="AD77"/>
  <c r="AD78"/>
  <c r="AD79"/>
  <c r="AD81"/>
  <c r="AD82"/>
  <c r="AD83"/>
  <c r="AD84"/>
  <c r="AD85"/>
  <c r="AD86"/>
  <c r="AD87"/>
  <c r="AD88"/>
  <c r="AD89"/>
  <c r="AD91"/>
  <c r="AD92"/>
  <c r="AD93"/>
  <c r="AD94"/>
  <c r="AD95"/>
  <c r="AD96"/>
  <c r="AD97"/>
  <c r="AD98"/>
  <c r="AD99"/>
  <c r="AD100"/>
  <c r="AD101"/>
  <c r="AD102"/>
  <c r="AD103"/>
  <c r="AD106"/>
  <c r="AD107"/>
  <c r="AD108"/>
  <c r="AD109"/>
  <c r="AD110"/>
  <c r="AD111"/>
  <c r="AD112"/>
  <c r="AD113"/>
  <c r="AD114"/>
  <c r="AD115"/>
  <c r="AD116"/>
  <c r="AD117"/>
  <c r="AD118"/>
  <c r="AD119"/>
  <c r="AD121"/>
  <c r="AD122"/>
  <c r="AD123"/>
  <c r="AD124"/>
  <c r="AD125"/>
  <c r="AD126"/>
  <c r="AD127"/>
  <c r="AD129"/>
  <c r="AD130"/>
  <c r="AD131"/>
  <c r="AD132"/>
  <c r="AD133"/>
  <c r="AD134"/>
  <c r="AD135"/>
  <c r="AD136"/>
  <c r="AD138"/>
  <c r="AD139"/>
  <c r="AD140"/>
  <c r="AD141"/>
  <c r="AD142"/>
  <c r="AD143"/>
  <c r="AD145"/>
  <c r="AD146"/>
  <c r="AD147"/>
  <c r="AD148"/>
  <c r="AD149"/>
  <c r="AD150"/>
  <c r="AD151"/>
  <c r="AD152"/>
  <c r="AD153"/>
  <c r="AD154"/>
  <c r="AD155"/>
  <c r="AD156"/>
  <c r="AD158"/>
  <c r="AD159"/>
  <c r="AD160"/>
  <c r="AD161"/>
  <c r="AD162"/>
  <c r="AD163"/>
  <c r="AD164"/>
  <c r="AD165"/>
  <c r="AD166"/>
  <c r="AD167"/>
  <c r="AD168"/>
  <c r="AD169"/>
  <c r="AD170"/>
  <c r="AD172"/>
  <c r="AD173"/>
  <c r="AD174"/>
  <c r="AD175"/>
  <c r="AD176"/>
  <c r="AD177"/>
  <c r="AD179"/>
  <c r="AD180"/>
  <c r="AD181"/>
  <c r="AD182"/>
  <c r="AD183"/>
  <c r="AD184"/>
  <c r="AD185"/>
  <c r="AD186"/>
  <c r="AD187"/>
  <c r="AD188"/>
  <c r="AD189"/>
  <c r="AD190"/>
  <c r="AD191"/>
  <c r="AD193"/>
  <c r="AD194"/>
  <c r="AD195"/>
  <c r="AD196"/>
  <c r="AD197"/>
  <c r="AD198"/>
  <c r="AD199"/>
  <c r="AD200"/>
  <c r="AD201"/>
  <c r="AD202"/>
  <c r="AD203"/>
  <c r="AD204"/>
  <c r="AD206"/>
  <c r="AD207"/>
  <c r="AD208"/>
  <c r="AD209"/>
  <c r="AD210"/>
  <c r="AD211"/>
  <c r="AD212"/>
  <c r="AD213"/>
  <c r="AD214"/>
  <c r="AD215"/>
  <c r="AD216"/>
  <c r="AD217"/>
  <c r="AD218"/>
  <c r="AD220"/>
  <c r="AD221"/>
  <c r="AD222"/>
  <c r="AD223"/>
  <c r="AD224"/>
  <c r="AD225"/>
  <c r="AD226"/>
  <c r="AD227"/>
  <c r="AD228"/>
  <c r="AD230"/>
  <c r="AD231"/>
  <c r="AD232"/>
  <c r="AD233"/>
  <c r="AD234"/>
  <c r="AD235"/>
  <c r="AD236"/>
  <c r="AD237"/>
  <c r="AD239"/>
  <c r="AD240"/>
  <c r="AD241"/>
  <c r="AD242"/>
  <c r="AD243"/>
  <c r="AD244"/>
  <c r="AD245"/>
  <c r="AD246"/>
  <c r="AD247"/>
  <c r="AD248"/>
  <c r="AD249"/>
  <c r="AD250"/>
  <c r="AD251"/>
  <c r="AD252"/>
  <c r="AD253"/>
  <c r="AD255"/>
  <c r="AD256"/>
  <c r="AD257"/>
  <c r="AD258"/>
  <c r="AD259"/>
  <c r="AD260"/>
  <c r="AD261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6"/>
  <c r="AD307"/>
  <c r="AD308"/>
  <c r="AD309"/>
  <c r="AD310"/>
  <c r="AD311"/>
  <c r="AD312"/>
  <c r="AD313"/>
  <c r="AD314"/>
  <c r="AD315"/>
  <c r="AD316"/>
  <c r="AD317"/>
  <c r="AD318"/>
  <c r="AD319"/>
  <c r="AD320"/>
  <c r="AD322"/>
  <c r="AD323"/>
  <c r="AD324"/>
  <c r="AD325"/>
  <c r="AD326"/>
  <c r="AD327"/>
  <c r="AD328"/>
  <c r="AD329"/>
  <c r="AD330"/>
  <c r="AD331"/>
  <c r="AD332"/>
  <c r="AD334"/>
  <c r="AD335"/>
  <c r="AD336"/>
  <c r="AD337"/>
  <c r="AD338"/>
  <c r="AD339"/>
  <c r="AD340"/>
  <c r="AD341"/>
  <c r="AD342"/>
  <c r="AD343"/>
  <c r="AD344"/>
  <c r="AD346"/>
  <c r="AD347"/>
  <c r="AD348"/>
  <c r="AD349"/>
  <c r="AD350"/>
  <c r="AD351"/>
  <c r="AD352"/>
  <c r="AD353"/>
  <c r="AD354"/>
  <c r="AD355"/>
  <c r="AD357"/>
  <c r="AD358"/>
  <c r="AD359"/>
  <c r="AD360"/>
  <c r="AD361"/>
  <c r="AD362"/>
  <c r="AD363"/>
  <c r="AD364"/>
  <c r="AD365"/>
  <c r="AD366"/>
  <c r="AD367"/>
  <c r="AD368"/>
  <c r="AD47"/>
  <c r="AC48"/>
  <c r="AC49"/>
  <c r="AC50"/>
  <c r="AC51"/>
  <c r="AC53"/>
  <c r="AC54"/>
  <c r="AC55"/>
  <c r="AC56"/>
  <c r="AC57"/>
  <c r="AC58"/>
  <c r="AC59"/>
  <c r="AC60"/>
  <c r="AC61"/>
  <c r="AC62"/>
  <c r="AC63"/>
  <c r="AC64"/>
  <c r="AC66"/>
  <c r="AC67"/>
  <c r="AC68"/>
  <c r="AC69"/>
  <c r="AC70"/>
  <c r="AC72"/>
  <c r="AC73"/>
  <c r="AC74"/>
  <c r="AC75"/>
  <c r="AC76"/>
  <c r="AC77"/>
  <c r="AC78"/>
  <c r="AC79"/>
  <c r="AC81"/>
  <c r="AC82"/>
  <c r="AC83"/>
  <c r="AC84"/>
  <c r="AC85"/>
  <c r="AC86"/>
  <c r="AC87"/>
  <c r="AC88"/>
  <c r="AC89"/>
  <c r="AC91"/>
  <c r="AC92"/>
  <c r="AC93"/>
  <c r="AC94"/>
  <c r="AC95"/>
  <c r="AC96"/>
  <c r="AC97"/>
  <c r="AC98"/>
  <c r="AC99"/>
  <c r="AC100"/>
  <c r="AC101"/>
  <c r="AC102"/>
  <c r="AC103"/>
  <c r="AC106"/>
  <c r="AC107"/>
  <c r="AC108"/>
  <c r="AC109"/>
  <c r="AC110"/>
  <c r="AC111"/>
  <c r="AC112"/>
  <c r="AC113"/>
  <c r="AC114"/>
  <c r="AC115"/>
  <c r="AC116"/>
  <c r="AC117"/>
  <c r="AC118"/>
  <c r="AC119"/>
  <c r="AC121"/>
  <c r="AC122"/>
  <c r="AC123"/>
  <c r="AC124"/>
  <c r="AC125"/>
  <c r="AC126"/>
  <c r="AC127"/>
  <c r="AC129"/>
  <c r="AC130"/>
  <c r="AC131"/>
  <c r="AC132"/>
  <c r="AC133"/>
  <c r="AC134"/>
  <c r="AC135"/>
  <c r="AC136"/>
  <c r="AC138"/>
  <c r="AC139"/>
  <c r="AC140"/>
  <c r="AC141"/>
  <c r="AC142"/>
  <c r="AC143"/>
  <c r="AC145"/>
  <c r="AC146"/>
  <c r="AC147"/>
  <c r="AC148"/>
  <c r="AC149"/>
  <c r="AC150"/>
  <c r="AC151"/>
  <c r="AC152"/>
  <c r="AC153"/>
  <c r="AC154"/>
  <c r="AC155"/>
  <c r="AC156"/>
  <c r="AC158"/>
  <c r="AC159"/>
  <c r="AC160"/>
  <c r="AC161"/>
  <c r="AC162"/>
  <c r="AC163"/>
  <c r="AC164"/>
  <c r="AC165"/>
  <c r="AC166"/>
  <c r="AC167"/>
  <c r="AC168"/>
  <c r="AC169"/>
  <c r="AC170"/>
  <c r="AC172"/>
  <c r="AC173"/>
  <c r="AC174"/>
  <c r="AC175"/>
  <c r="AC176"/>
  <c r="AC177"/>
  <c r="AC179"/>
  <c r="AC180"/>
  <c r="AC181"/>
  <c r="AC182"/>
  <c r="AC183"/>
  <c r="AC184"/>
  <c r="AC185"/>
  <c r="AC186"/>
  <c r="AC187"/>
  <c r="AC188"/>
  <c r="AC189"/>
  <c r="AC190"/>
  <c r="AC191"/>
  <c r="AC193"/>
  <c r="AC194"/>
  <c r="AC195"/>
  <c r="AC196"/>
  <c r="AC197"/>
  <c r="AC198"/>
  <c r="AC199"/>
  <c r="AC200"/>
  <c r="AC201"/>
  <c r="AC202"/>
  <c r="AC203"/>
  <c r="AC204"/>
  <c r="AC206"/>
  <c r="AC207"/>
  <c r="AC208"/>
  <c r="AC209"/>
  <c r="AC210"/>
  <c r="AC211"/>
  <c r="AC212"/>
  <c r="AC213"/>
  <c r="AC214"/>
  <c r="AC215"/>
  <c r="AC216"/>
  <c r="AC217"/>
  <c r="AC218"/>
  <c r="AC220"/>
  <c r="AC221"/>
  <c r="AC222"/>
  <c r="AC223"/>
  <c r="AC224"/>
  <c r="AC225"/>
  <c r="AC226"/>
  <c r="AC227"/>
  <c r="AC228"/>
  <c r="AC230"/>
  <c r="AC231"/>
  <c r="AC232"/>
  <c r="AC233"/>
  <c r="AC234"/>
  <c r="AC235"/>
  <c r="AC236"/>
  <c r="AC237"/>
  <c r="AC239"/>
  <c r="AC240"/>
  <c r="AC241"/>
  <c r="AC242"/>
  <c r="AC243"/>
  <c r="AC244"/>
  <c r="AC245"/>
  <c r="AC246"/>
  <c r="AC247"/>
  <c r="AC248"/>
  <c r="AC249"/>
  <c r="AC250"/>
  <c r="AC251"/>
  <c r="AC252"/>
  <c r="AC253"/>
  <c r="AC255"/>
  <c r="AC256"/>
  <c r="AC257"/>
  <c r="AC258"/>
  <c r="AC259"/>
  <c r="AC260"/>
  <c r="AC261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6"/>
  <c r="AC307"/>
  <c r="AC308"/>
  <c r="AC309"/>
  <c r="AC310"/>
  <c r="AC311"/>
  <c r="AC312"/>
  <c r="AC313"/>
  <c r="AC314"/>
  <c r="AC315"/>
  <c r="AC316"/>
  <c r="AC317"/>
  <c r="AC318"/>
  <c r="AC319"/>
  <c r="AC320"/>
  <c r="AC322"/>
  <c r="AC323"/>
  <c r="AC324"/>
  <c r="AC325"/>
  <c r="AC326"/>
  <c r="AC327"/>
  <c r="AC328"/>
  <c r="AC329"/>
  <c r="AC330"/>
  <c r="AC331"/>
  <c r="AC332"/>
  <c r="AC334"/>
  <c r="AC335"/>
  <c r="AC336"/>
  <c r="AC337"/>
  <c r="AC338"/>
  <c r="AC339"/>
  <c r="AC340"/>
  <c r="AC341"/>
  <c r="AC342"/>
  <c r="AC343"/>
  <c r="AC344"/>
  <c r="AC346"/>
  <c r="AC347"/>
  <c r="AC348"/>
  <c r="AC349"/>
  <c r="AC350"/>
  <c r="AC351"/>
  <c r="AC352"/>
  <c r="AC353"/>
  <c r="AC354"/>
  <c r="AC355"/>
  <c r="AC357"/>
  <c r="AC358"/>
  <c r="AC359"/>
  <c r="AC360"/>
  <c r="AC361"/>
  <c r="AC362"/>
  <c r="AC363"/>
  <c r="AC364"/>
  <c r="AC365"/>
  <c r="AC366"/>
  <c r="AC367"/>
  <c r="AC368"/>
  <c r="AC47"/>
  <c r="AC44"/>
  <c r="AF44" s="1"/>
  <c r="AC19"/>
  <c r="AF19" s="1"/>
  <c r="AC20"/>
  <c r="AF20" s="1"/>
  <c r="AC21"/>
  <c r="AF21" s="1"/>
  <c r="AC22"/>
  <c r="AF22" s="1"/>
  <c r="AC23"/>
  <c r="AF23" s="1"/>
  <c r="AC24"/>
  <c r="AF24" s="1"/>
  <c r="AC25"/>
  <c r="AF25" s="1"/>
  <c r="AC26"/>
  <c r="AF26" s="1"/>
  <c r="AC27"/>
  <c r="AF27" s="1"/>
  <c r="AC28"/>
  <c r="AF28" s="1"/>
  <c r="AC29"/>
  <c r="AF29" s="1"/>
  <c r="AC30"/>
  <c r="AF30" s="1"/>
  <c r="AC31"/>
  <c r="AF31" s="1"/>
  <c r="AC32"/>
  <c r="AF32" s="1"/>
  <c r="AC33"/>
  <c r="AF33" s="1"/>
  <c r="AC34"/>
  <c r="AF34" s="1"/>
  <c r="AC35"/>
  <c r="AF35" s="1"/>
  <c r="AC36"/>
  <c r="AF36" s="1"/>
  <c r="AC37"/>
  <c r="AF37" s="1"/>
  <c r="AC38"/>
  <c r="AF38" s="1"/>
  <c r="AC39"/>
  <c r="AF39" s="1"/>
  <c r="AC40"/>
  <c r="AF40" s="1"/>
  <c r="AC41"/>
  <c r="AF41" s="1"/>
  <c r="AC42"/>
  <c r="AF42" s="1"/>
  <c r="AC43"/>
  <c r="AF43" s="1"/>
  <c r="AC18"/>
  <c r="AF18" s="1"/>
  <c r="AF17" s="1"/>
  <c r="AC16"/>
  <c r="AF16" s="1"/>
  <c r="AC8"/>
  <c r="AF8" s="1"/>
  <c r="AC9"/>
  <c r="AF9" s="1"/>
  <c r="AC10"/>
  <c r="AF10" s="1"/>
  <c r="AC11"/>
  <c r="AF11" s="1"/>
  <c r="AC12"/>
  <c r="AF12" s="1"/>
  <c r="AC13"/>
  <c r="AF13" s="1"/>
  <c r="AC14"/>
  <c r="AF14" s="1"/>
  <c r="AC15"/>
  <c r="AF15" s="1"/>
  <c r="AB7"/>
  <c r="AD44" l="1"/>
  <c r="AD42"/>
  <c r="AD40"/>
  <c r="AD38"/>
  <c r="AD36"/>
  <c r="AD34"/>
  <c r="AD32"/>
  <c r="AD30"/>
  <c r="AD28"/>
  <c r="AD26"/>
  <c r="AD24"/>
  <c r="AD22"/>
  <c r="AD20"/>
  <c r="AD43"/>
  <c r="AD41"/>
  <c r="AD39"/>
  <c r="AD37"/>
  <c r="AD35"/>
  <c r="AD33"/>
  <c r="AD31"/>
  <c r="AD29"/>
  <c r="AD27"/>
  <c r="AD25"/>
  <c r="AD23"/>
  <c r="AD21"/>
  <c r="AD19"/>
  <c r="AD18"/>
  <c r="AD16"/>
  <c r="AD14"/>
  <c r="AD12"/>
  <c r="AD10"/>
  <c r="AD8"/>
  <c r="AD15"/>
  <c r="AD13"/>
  <c r="AD11"/>
  <c r="AD9"/>
  <c r="AB48"/>
  <c r="AB49"/>
  <c r="AB50"/>
  <c r="AB51"/>
  <c r="AB53"/>
  <c r="AB54"/>
  <c r="AB55"/>
  <c r="AB56"/>
  <c r="AB57"/>
  <c r="AB58"/>
  <c r="AB59"/>
  <c r="AB60"/>
  <c r="AB61"/>
  <c r="AB62"/>
  <c r="AB63"/>
  <c r="AB64"/>
  <c r="AB66"/>
  <c r="AB67"/>
  <c r="AB68"/>
  <c r="AB69"/>
  <c r="AB70"/>
  <c r="AB72"/>
  <c r="AB73"/>
  <c r="AB74"/>
  <c r="AB75"/>
  <c r="AB76"/>
  <c r="AB77"/>
  <c r="AB78"/>
  <c r="AB79"/>
  <c r="AB81"/>
  <c r="AB82"/>
  <c r="AB83"/>
  <c r="AB84"/>
  <c r="AB85"/>
  <c r="AB86"/>
  <c r="AB87"/>
  <c r="AB88"/>
  <c r="AB89"/>
  <c r="AB91"/>
  <c r="AB92"/>
  <c r="AB93"/>
  <c r="AB94"/>
  <c r="AB95"/>
  <c r="AB96"/>
  <c r="AB97"/>
  <c r="AB98"/>
  <c r="AB99"/>
  <c r="AB100"/>
  <c r="AB101"/>
  <c r="AB102"/>
  <c r="AB103"/>
  <c r="AB105"/>
  <c r="AB106"/>
  <c r="AB107"/>
  <c r="AB108"/>
  <c r="AB109"/>
  <c r="AB110"/>
  <c r="AB111"/>
  <c r="AB112"/>
  <c r="AB113"/>
  <c r="AB114"/>
  <c r="AB115"/>
  <c r="AB116"/>
  <c r="AB117"/>
  <c r="AB118"/>
  <c r="AB119"/>
  <c r="AB121"/>
  <c r="AB122"/>
  <c r="AB123"/>
  <c r="AB124"/>
  <c r="AB125"/>
  <c r="AB126"/>
  <c r="AB127"/>
  <c r="AB129"/>
  <c r="AB130"/>
  <c r="AB131"/>
  <c r="AB132"/>
  <c r="AB133"/>
  <c r="AB134"/>
  <c r="AB135"/>
  <c r="AB136"/>
  <c r="AB138"/>
  <c r="AB139"/>
  <c r="AB140"/>
  <c r="AB141"/>
  <c r="AB142"/>
  <c r="AB143"/>
  <c r="AB145"/>
  <c r="AB146"/>
  <c r="AB147"/>
  <c r="AB148"/>
  <c r="AB149"/>
  <c r="AB150"/>
  <c r="AB151"/>
  <c r="AB152"/>
  <c r="AB153"/>
  <c r="AB154"/>
  <c r="AB155"/>
  <c r="AB156"/>
  <c r="AB158"/>
  <c r="AB159"/>
  <c r="AB160"/>
  <c r="AB161"/>
  <c r="AB162"/>
  <c r="AB163"/>
  <c r="AB164"/>
  <c r="AB165"/>
  <c r="AB166"/>
  <c r="AB167"/>
  <c r="AB168"/>
  <c r="AB169"/>
  <c r="AB170"/>
  <c r="AB172"/>
  <c r="AB173"/>
  <c r="AB174"/>
  <c r="AB175"/>
  <c r="AB176"/>
  <c r="AB177"/>
  <c r="AB179"/>
  <c r="AB180"/>
  <c r="AB181"/>
  <c r="AB182"/>
  <c r="AB183"/>
  <c r="AB184"/>
  <c r="AB185"/>
  <c r="AB186"/>
  <c r="AB187"/>
  <c r="AB188"/>
  <c r="AB189"/>
  <c r="AB190"/>
  <c r="AB191"/>
  <c r="AB193"/>
  <c r="AB194"/>
  <c r="AB195"/>
  <c r="AB196"/>
  <c r="AB197"/>
  <c r="AB198"/>
  <c r="AB199"/>
  <c r="AB200"/>
  <c r="AB201"/>
  <c r="AB202"/>
  <c r="AB203"/>
  <c r="AB204"/>
  <c r="AB206"/>
  <c r="AB207"/>
  <c r="AB208"/>
  <c r="AB209"/>
  <c r="AB210"/>
  <c r="AB211"/>
  <c r="AB212"/>
  <c r="AB213"/>
  <c r="AB214"/>
  <c r="AB215"/>
  <c r="AB216"/>
  <c r="AB217"/>
  <c r="AB218"/>
  <c r="AB220"/>
  <c r="AB221"/>
  <c r="AB222"/>
  <c r="AB223"/>
  <c r="AB224"/>
  <c r="AB225"/>
  <c r="AB226"/>
  <c r="AB227"/>
  <c r="AB228"/>
  <c r="AB230"/>
  <c r="AB231"/>
  <c r="AB232"/>
  <c r="AB233"/>
  <c r="AB234"/>
  <c r="AB235"/>
  <c r="AB236"/>
  <c r="AB237"/>
  <c r="AB239"/>
  <c r="AB240"/>
  <c r="AB241"/>
  <c r="AB242"/>
  <c r="AB243"/>
  <c r="AB244"/>
  <c r="AB245"/>
  <c r="AB246"/>
  <c r="AB247"/>
  <c r="AB248"/>
  <c r="AB249"/>
  <c r="AB250"/>
  <c r="AB251"/>
  <c r="AB252"/>
  <c r="AB253"/>
  <c r="AB255"/>
  <c r="AB256"/>
  <c r="AB257"/>
  <c r="AB258"/>
  <c r="AB259"/>
  <c r="AB260"/>
  <c r="AB261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6"/>
  <c r="AB307"/>
  <c r="AB308"/>
  <c r="AB309"/>
  <c r="AB310"/>
  <c r="AB311"/>
  <c r="AB312"/>
  <c r="AB313"/>
  <c r="AB314"/>
  <c r="AB315"/>
  <c r="AB316"/>
  <c r="AB317"/>
  <c r="AB318"/>
  <c r="AB319"/>
  <c r="AB320"/>
  <c r="AB322"/>
  <c r="AB323"/>
  <c r="AB324"/>
  <c r="AB325"/>
  <c r="AB326"/>
  <c r="AB327"/>
  <c r="AB328"/>
  <c r="AB329"/>
  <c r="AB330"/>
  <c r="AB331"/>
  <c r="AB332"/>
  <c r="AB334"/>
  <c r="AB335"/>
  <c r="AB336"/>
  <c r="AB337"/>
  <c r="AB338"/>
  <c r="AB339"/>
  <c r="AB340"/>
  <c r="AB341"/>
  <c r="AB342"/>
  <c r="AB343"/>
  <c r="AB344"/>
  <c r="AB346"/>
  <c r="AB347"/>
  <c r="AB348"/>
  <c r="AB349"/>
  <c r="AB350"/>
  <c r="AB351"/>
  <c r="AB352"/>
  <c r="AB353"/>
  <c r="AB354"/>
  <c r="AB355"/>
  <c r="AB357"/>
  <c r="AB358"/>
  <c r="AB359"/>
  <c r="AB360"/>
  <c r="AB361"/>
  <c r="AB362"/>
  <c r="AB363"/>
  <c r="AB364"/>
  <c r="AB365"/>
  <c r="AB366"/>
  <c r="AB367"/>
  <c r="AB368"/>
  <c r="AB19"/>
  <c r="AB17" s="1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18"/>
  <c r="AB8"/>
  <c r="AB9"/>
  <c r="AB10"/>
  <c r="AB11"/>
  <c r="AB12"/>
  <c r="AB13"/>
  <c r="AB14"/>
  <c r="AB15"/>
  <c r="AB16"/>
  <c r="AB6"/>
  <c r="AA6"/>
  <c r="AA17"/>
  <c r="AA45"/>
  <c r="P7"/>
  <c r="AC7" s="1"/>
  <c r="AF7" s="1"/>
  <c r="L7"/>
  <c r="Z48"/>
  <c r="Z49"/>
  <c r="Z50"/>
  <c r="Z51"/>
  <c r="Z53"/>
  <c r="Z54"/>
  <c r="Z55"/>
  <c r="Z56"/>
  <c r="Z57"/>
  <c r="Z58"/>
  <c r="Z59"/>
  <c r="Z60"/>
  <c r="Z61"/>
  <c r="Z62"/>
  <c r="Z63"/>
  <c r="Z64"/>
  <c r="Z66"/>
  <c r="Z67"/>
  <c r="Z68"/>
  <c r="Z69"/>
  <c r="Z70"/>
  <c r="Z72"/>
  <c r="Z73"/>
  <c r="Z74"/>
  <c r="Z75"/>
  <c r="Z76"/>
  <c r="Z77"/>
  <c r="Z78"/>
  <c r="Z79"/>
  <c r="Z81"/>
  <c r="Z82"/>
  <c r="Z83"/>
  <c r="Z84"/>
  <c r="Z85"/>
  <c r="Z86"/>
  <c r="Z87"/>
  <c r="Z88"/>
  <c r="Z89"/>
  <c r="Z91"/>
  <c r="Z92"/>
  <c r="Z93"/>
  <c r="Z94"/>
  <c r="Z95"/>
  <c r="Z96"/>
  <c r="Z97"/>
  <c r="Z98"/>
  <c r="Z99"/>
  <c r="Z100"/>
  <c r="Z101"/>
  <c r="Z102"/>
  <c r="Z103"/>
  <c r="Z106"/>
  <c r="Z107"/>
  <c r="Z108"/>
  <c r="Z109"/>
  <c r="Z110"/>
  <c r="Z111"/>
  <c r="Z112"/>
  <c r="Z113"/>
  <c r="Z114"/>
  <c r="Z115"/>
  <c r="Z116"/>
  <c r="Z117"/>
  <c r="Z118"/>
  <c r="Z119"/>
  <c r="Z121"/>
  <c r="Z122"/>
  <c r="Z123"/>
  <c r="Z124"/>
  <c r="Z125"/>
  <c r="Z126"/>
  <c r="Z127"/>
  <c r="Z129"/>
  <c r="Z130"/>
  <c r="Z131"/>
  <c r="Z132"/>
  <c r="Z133"/>
  <c r="Z134"/>
  <c r="Z135"/>
  <c r="Z136"/>
  <c r="Z138"/>
  <c r="Z139"/>
  <c r="Z140"/>
  <c r="Z141"/>
  <c r="Z142"/>
  <c r="Z143"/>
  <c r="Z145"/>
  <c r="Z146"/>
  <c r="Z147"/>
  <c r="Z148"/>
  <c r="Z149"/>
  <c r="Z150"/>
  <c r="Z151"/>
  <c r="Z152"/>
  <c r="Z153"/>
  <c r="Z154"/>
  <c r="Z155"/>
  <c r="Z156"/>
  <c r="Z158"/>
  <c r="Z159"/>
  <c r="Z160"/>
  <c r="Z161"/>
  <c r="Z162"/>
  <c r="Z163"/>
  <c r="Z164"/>
  <c r="Z165"/>
  <c r="Z166"/>
  <c r="Z167"/>
  <c r="Z168"/>
  <c r="Z169"/>
  <c r="Z170"/>
  <c r="Z172"/>
  <c r="Z173"/>
  <c r="Z174"/>
  <c r="Z175"/>
  <c r="Z176"/>
  <c r="Z177"/>
  <c r="Z179"/>
  <c r="Z180"/>
  <c r="Z181"/>
  <c r="Z182"/>
  <c r="Z183"/>
  <c r="Z184"/>
  <c r="Z185"/>
  <c r="Z186"/>
  <c r="Z187"/>
  <c r="Z188"/>
  <c r="Z189"/>
  <c r="Z190"/>
  <c r="Z191"/>
  <c r="Z193"/>
  <c r="Z194"/>
  <c r="Z195"/>
  <c r="Z196"/>
  <c r="Z197"/>
  <c r="Z198"/>
  <c r="Z199"/>
  <c r="Z200"/>
  <c r="Z201"/>
  <c r="Z202"/>
  <c r="Z203"/>
  <c r="Z204"/>
  <c r="Z206"/>
  <c r="Z207"/>
  <c r="Z208"/>
  <c r="Z209"/>
  <c r="Z210"/>
  <c r="Z211"/>
  <c r="Z212"/>
  <c r="Z213"/>
  <c r="Z214"/>
  <c r="Z215"/>
  <c r="Z216"/>
  <c r="Z217"/>
  <c r="Z218"/>
  <c r="Z220"/>
  <c r="Z221"/>
  <c r="Z222"/>
  <c r="Z223"/>
  <c r="Z224"/>
  <c r="Z225"/>
  <c r="Z226"/>
  <c r="Z227"/>
  <c r="Z228"/>
  <c r="Z230"/>
  <c r="Z231"/>
  <c r="Z232"/>
  <c r="Z233"/>
  <c r="Z234"/>
  <c r="Z235"/>
  <c r="Z236"/>
  <c r="Z237"/>
  <c r="Z239"/>
  <c r="Z240"/>
  <c r="Z241"/>
  <c r="Z242"/>
  <c r="Z243"/>
  <c r="Z244"/>
  <c r="Z245"/>
  <c r="Z246"/>
  <c r="Z247"/>
  <c r="Z248"/>
  <c r="Z249"/>
  <c r="Z250"/>
  <c r="Z251"/>
  <c r="Z252"/>
  <c r="Z253"/>
  <c r="Z255"/>
  <c r="Z256"/>
  <c r="Z257"/>
  <c r="Z258"/>
  <c r="Z259"/>
  <c r="Z260"/>
  <c r="Z261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6"/>
  <c r="Z307"/>
  <c r="Z308"/>
  <c r="Z309"/>
  <c r="Z310"/>
  <c r="Z311"/>
  <c r="Z312"/>
  <c r="Z313"/>
  <c r="Z314"/>
  <c r="Z315"/>
  <c r="Z316"/>
  <c r="Z317"/>
  <c r="Z318"/>
  <c r="Z319"/>
  <c r="Z320"/>
  <c r="Z322"/>
  <c r="Z323"/>
  <c r="Z324"/>
  <c r="Z325"/>
  <c r="Z326"/>
  <c r="Z327"/>
  <c r="Z328"/>
  <c r="Z329"/>
  <c r="Z330"/>
  <c r="Z331"/>
  <c r="Z332"/>
  <c r="Z334"/>
  <c r="Z335"/>
  <c r="Z336"/>
  <c r="Z337"/>
  <c r="Z338"/>
  <c r="Z339"/>
  <c r="Z340"/>
  <c r="Z341"/>
  <c r="Z342"/>
  <c r="Z343"/>
  <c r="Z344"/>
  <c r="Z346"/>
  <c r="Z347"/>
  <c r="Z348"/>
  <c r="Z349"/>
  <c r="Z350"/>
  <c r="Z351"/>
  <c r="Z352"/>
  <c r="Z353"/>
  <c r="Z354"/>
  <c r="Z355"/>
  <c r="Z357"/>
  <c r="Z358"/>
  <c r="Z359"/>
  <c r="Z360"/>
  <c r="Z361"/>
  <c r="Z362"/>
  <c r="Z363"/>
  <c r="Z364"/>
  <c r="Z365"/>
  <c r="Z366"/>
  <c r="Z367"/>
  <c r="Z368"/>
  <c r="Z47"/>
  <c r="X363"/>
  <c r="X48"/>
  <c r="X49"/>
  <c r="X50"/>
  <c r="X51"/>
  <c r="X53"/>
  <c r="X54"/>
  <c r="X55"/>
  <c r="X56"/>
  <c r="X57"/>
  <c r="X58"/>
  <c r="X59"/>
  <c r="X60"/>
  <c r="X61"/>
  <c r="X62"/>
  <c r="X63"/>
  <c r="X64"/>
  <c r="X66"/>
  <c r="X67"/>
  <c r="X68"/>
  <c r="X69"/>
  <c r="X70"/>
  <c r="X72"/>
  <c r="X73"/>
  <c r="X74"/>
  <c r="X75"/>
  <c r="X76"/>
  <c r="X77"/>
  <c r="X78"/>
  <c r="X79"/>
  <c r="X81"/>
  <c r="X82"/>
  <c r="X83"/>
  <c r="X84"/>
  <c r="X85"/>
  <c r="X86"/>
  <c r="X87"/>
  <c r="X88"/>
  <c r="X89"/>
  <c r="X91"/>
  <c r="X92"/>
  <c r="X93"/>
  <c r="X94"/>
  <c r="X95"/>
  <c r="X96"/>
  <c r="X97"/>
  <c r="X98"/>
  <c r="X99"/>
  <c r="X100"/>
  <c r="X101"/>
  <c r="X102"/>
  <c r="X103"/>
  <c r="X105"/>
  <c r="X106"/>
  <c r="X107"/>
  <c r="X108"/>
  <c r="X109"/>
  <c r="X110"/>
  <c r="X111"/>
  <c r="X112"/>
  <c r="X113"/>
  <c r="X114"/>
  <c r="X115"/>
  <c r="X116"/>
  <c r="X117"/>
  <c r="X118"/>
  <c r="X119"/>
  <c r="X121"/>
  <c r="X122"/>
  <c r="X123"/>
  <c r="X124"/>
  <c r="X125"/>
  <c r="X126"/>
  <c r="X127"/>
  <c r="X129"/>
  <c r="X130"/>
  <c r="X131"/>
  <c r="X132"/>
  <c r="X133"/>
  <c r="X134"/>
  <c r="X135"/>
  <c r="X136"/>
  <c r="X138"/>
  <c r="X139"/>
  <c r="X140"/>
  <c r="X141"/>
  <c r="X142"/>
  <c r="X143"/>
  <c r="X145"/>
  <c r="X146"/>
  <c r="X147"/>
  <c r="X148"/>
  <c r="X149"/>
  <c r="X150"/>
  <c r="X151"/>
  <c r="X152"/>
  <c r="X153"/>
  <c r="X154"/>
  <c r="X155"/>
  <c r="X156"/>
  <c r="X158"/>
  <c r="X159"/>
  <c r="X160"/>
  <c r="X161"/>
  <c r="X162"/>
  <c r="X163"/>
  <c r="X164"/>
  <c r="X165"/>
  <c r="X166"/>
  <c r="X167"/>
  <c r="X168"/>
  <c r="X169"/>
  <c r="X170"/>
  <c r="X172"/>
  <c r="X173"/>
  <c r="X174"/>
  <c r="X175"/>
  <c r="X176"/>
  <c r="X177"/>
  <c r="X179"/>
  <c r="X180"/>
  <c r="X181"/>
  <c r="X182"/>
  <c r="X183"/>
  <c r="X184"/>
  <c r="X185"/>
  <c r="X186"/>
  <c r="X187"/>
  <c r="X188"/>
  <c r="X189"/>
  <c r="X190"/>
  <c r="X191"/>
  <c r="X193"/>
  <c r="X194"/>
  <c r="X195"/>
  <c r="X196"/>
  <c r="X197"/>
  <c r="X198"/>
  <c r="X199"/>
  <c r="X200"/>
  <c r="X201"/>
  <c r="X202"/>
  <c r="X203"/>
  <c r="X204"/>
  <c r="X206"/>
  <c r="X207"/>
  <c r="X208"/>
  <c r="X209"/>
  <c r="X210"/>
  <c r="X211"/>
  <c r="X212"/>
  <c r="X213"/>
  <c r="X214"/>
  <c r="X215"/>
  <c r="X216"/>
  <c r="X217"/>
  <c r="X218"/>
  <c r="X220"/>
  <c r="X221"/>
  <c r="X222"/>
  <c r="X223"/>
  <c r="X224"/>
  <c r="X225"/>
  <c r="X226"/>
  <c r="X227"/>
  <c r="X228"/>
  <c r="X230"/>
  <c r="X231"/>
  <c r="X232"/>
  <c r="X233"/>
  <c r="X234"/>
  <c r="X235"/>
  <c r="X236"/>
  <c r="X237"/>
  <c r="X239"/>
  <c r="X240"/>
  <c r="X241"/>
  <c r="X242"/>
  <c r="X243"/>
  <c r="X244"/>
  <c r="X245"/>
  <c r="X246"/>
  <c r="X247"/>
  <c r="X248"/>
  <c r="X249"/>
  <c r="X250"/>
  <c r="X251"/>
  <c r="X252"/>
  <c r="X253"/>
  <c r="X255"/>
  <c r="X256"/>
  <c r="X257"/>
  <c r="X258"/>
  <c r="X259"/>
  <c r="X260"/>
  <c r="X261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6"/>
  <c r="X307"/>
  <c r="X308"/>
  <c r="X309"/>
  <c r="X310"/>
  <c r="X311"/>
  <c r="X312"/>
  <c r="X313"/>
  <c r="X314"/>
  <c r="X315"/>
  <c r="X316"/>
  <c r="X317"/>
  <c r="X318"/>
  <c r="X319"/>
  <c r="X320"/>
  <c r="X322"/>
  <c r="X323"/>
  <c r="X324"/>
  <c r="X325"/>
  <c r="X326"/>
  <c r="X327"/>
  <c r="X328"/>
  <c r="X329"/>
  <c r="X330"/>
  <c r="X331"/>
  <c r="X332"/>
  <c r="X334"/>
  <c r="X335"/>
  <c r="X336"/>
  <c r="X337"/>
  <c r="X338"/>
  <c r="X339"/>
  <c r="X340"/>
  <c r="X341"/>
  <c r="X342"/>
  <c r="X343"/>
  <c r="X344"/>
  <c r="X346"/>
  <c r="X347"/>
  <c r="X348"/>
  <c r="X349"/>
  <c r="X350"/>
  <c r="X351"/>
  <c r="X352"/>
  <c r="X353"/>
  <c r="X354"/>
  <c r="X355"/>
  <c r="X357"/>
  <c r="X358"/>
  <c r="X359"/>
  <c r="X360"/>
  <c r="X361"/>
  <c r="X362"/>
  <c r="X364"/>
  <c r="X365"/>
  <c r="X366"/>
  <c r="X367"/>
  <c r="X368"/>
  <c r="X47"/>
  <c r="X43"/>
  <c r="X44"/>
  <c r="X33"/>
  <c r="X34"/>
  <c r="X35"/>
  <c r="X36"/>
  <c r="X37"/>
  <c r="X38"/>
  <c r="X39"/>
  <c r="X40"/>
  <c r="X41"/>
  <c r="X42"/>
  <c r="X22"/>
  <c r="X23"/>
  <c r="X24"/>
  <c r="X25"/>
  <c r="X26"/>
  <c r="X27"/>
  <c r="X28"/>
  <c r="X29"/>
  <c r="X30"/>
  <c r="X31"/>
  <c r="X32"/>
  <c r="X19"/>
  <c r="X20"/>
  <c r="X21"/>
  <c r="X18"/>
  <c r="T361"/>
  <c r="T357"/>
  <c r="T358"/>
  <c r="T359"/>
  <c r="T360"/>
  <c r="T362"/>
  <c r="T363"/>
  <c r="T364"/>
  <c r="T365"/>
  <c r="T366"/>
  <c r="T367"/>
  <c r="T368"/>
  <c r="T346"/>
  <c r="T347"/>
  <c r="T348"/>
  <c r="T349"/>
  <c r="T350"/>
  <c r="T351"/>
  <c r="T352"/>
  <c r="T353"/>
  <c r="T354"/>
  <c r="T355"/>
  <c r="T332"/>
  <c r="T334"/>
  <c r="T335"/>
  <c r="T336"/>
  <c r="T337"/>
  <c r="T338"/>
  <c r="T339"/>
  <c r="T340"/>
  <c r="T341"/>
  <c r="T342"/>
  <c r="T343"/>
  <c r="T344"/>
  <c r="T320"/>
  <c r="T322"/>
  <c r="T323"/>
  <c r="T324"/>
  <c r="T325"/>
  <c r="T326"/>
  <c r="T327"/>
  <c r="T328"/>
  <c r="T329"/>
  <c r="T330"/>
  <c r="T331"/>
  <c r="T307"/>
  <c r="T308"/>
  <c r="T309"/>
  <c r="T310"/>
  <c r="T311"/>
  <c r="T312"/>
  <c r="T313"/>
  <c r="T314"/>
  <c r="T315"/>
  <c r="T316"/>
  <c r="T317"/>
  <c r="T318"/>
  <c r="T319"/>
  <c r="T295"/>
  <c r="T296"/>
  <c r="T297"/>
  <c r="T298"/>
  <c r="T299"/>
  <c r="T300"/>
  <c r="T301"/>
  <c r="T302"/>
  <c r="T303"/>
  <c r="T304"/>
  <c r="T306"/>
  <c r="T284"/>
  <c r="T285"/>
  <c r="T286"/>
  <c r="T287"/>
  <c r="T288"/>
  <c r="T289"/>
  <c r="T290"/>
  <c r="T291"/>
  <c r="T292"/>
  <c r="T293"/>
  <c r="T294"/>
  <c r="T275"/>
  <c r="T276"/>
  <c r="T277"/>
  <c r="T278"/>
  <c r="T279"/>
  <c r="T281"/>
  <c r="T282"/>
  <c r="T283"/>
  <c r="T266"/>
  <c r="T267"/>
  <c r="T268"/>
  <c r="T269"/>
  <c r="T270"/>
  <c r="T271"/>
  <c r="T272"/>
  <c r="T273"/>
  <c r="T274"/>
  <c r="T257"/>
  <c r="T258"/>
  <c r="T259"/>
  <c r="T260"/>
  <c r="T261"/>
  <c r="T263"/>
  <c r="T264"/>
  <c r="T265"/>
  <c r="T253"/>
  <c r="T255"/>
  <c r="T256"/>
  <c r="T247"/>
  <c r="T248"/>
  <c r="T249"/>
  <c r="T250"/>
  <c r="T251"/>
  <c r="T252"/>
  <c r="T239"/>
  <c r="T240"/>
  <c r="T241"/>
  <c r="T242"/>
  <c r="T243"/>
  <c r="T244"/>
  <c r="T245"/>
  <c r="T246"/>
  <c r="T230"/>
  <c r="T231"/>
  <c r="T232"/>
  <c r="T233"/>
  <c r="T234"/>
  <c r="T235"/>
  <c r="T236"/>
  <c r="T237"/>
  <c r="T222"/>
  <c r="T223"/>
  <c r="T224"/>
  <c r="T225"/>
  <c r="T226"/>
  <c r="T227"/>
  <c r="T228"/>
  <c r="T211"/>
  <c r="T212"/>
  <c r="T213"/>
  <c r="T214"/>
  <c r="T215"/>
  <c r="T216"/>
  <c r="T217"/>
  <c r="T218"/>
  <c r="T220"/>
  <c r="T221"/>
  <c r="T206"/>
  <c r="T207"/>
  <c r="T208"/>
  <c r="T209"/>
  <c r="T210"/>
  <c r="T195"/>
  <c r="T196"/>
  <c r="T197"/>
  <c r="T198"/>
  <c r="T199"/>
  <c r="T200"/>
  <c r="T201"/>
  <c r="T202"/>
  <c r="T203"/>
  <c r="T204"/>
  <c r="T187"/>
  <c r="T188"/>
  <c r="T189"/>
  <c r="T190"/>
  <c r="T191"/>
  <c r="T193"/>
  <c r="T194"/>
  <c r="T179"/>
  <c r="T180"/>
  <c r="T181"/>
  <c r="T182"/>
  <c r="T183"/>
  <c r="T184"/>
  <c r="T185"/>
  <c r="T186"/>
  <c r="T169"/>
  <c r="T170"/>
  <c r="T172"/>
  <c r="T173"/>
  <c r="T174"/>
  <c r="T175"/>
  <c r="T176"/>
  <c r="T177"/>
  <c r="T161"/>
  <c r="T162"/>
  <c r="T163"/>
  <c r="T164"/>
  <c r="T165"/>
  <c r="T166"/>
  <c r="T167"/>
  <c r="T168"/>
  <c r="T155"/>
  <c r="T156"/>
  <c r="T158"/>
  <c r="T159"/>
  <c r="T160"/>
  <c r="T149"/>
  <c r="T150"/>
  <c r="T151"/>
  <c r="T152"/>
  <c r="T153"/>
  <c r="T154"/>
  <c r="T142"/>
  <c r="T143"/>
  <c r="T145"/>
  <c r="T146"/>
  <c r="T147"/>
  <c r="T148"/>
  <c r="T138"/>
  <c r="T139"/>
  <c r="T140"/>
  <c r="T141"/>
  <c r="T130"/>
  <c r="T131"/>
  <c r="T132"/>
  <c r="T133"/>
  <c r="T134"/>
  <c r="T135"/>
  <c r="T136"/>
  <c r="T122"/>
  <c r="T123"/>
  <c r="T124"/>
  <c r="T125"/>
  <c r="T126"/>
  <c r="T127"/>
  <c r="T129"/>
  <c r="T114"/>
  <c r="T115"/>
  <c r="T116"/>
  <c r="T117"/>
  <c r="T118"/>
  <c r="T119"/>
  <c r="T121"/>
  <c r="T106"/>
  <c r="T107"/>
  <c r="T108"/>
  <c r="T109"/>
  <c r="T110"/>
  <c r="T111"/>
  <c r="T112"/>
  <c r="T113"/>
  <c r="T101"/>
  <c r="T102"/>
  <c r="T103"/>
  <c r="T105"/>
  <c r="T91"/>
  <c r="T92"/>
  <c r="T93"/>
  <c r="T94"/>
  <c r="T95"/>
  <c r="T96"/>
  <c r="T97"/>
  <c r="T98"/>
  <c r="T99"/>
  <c r="T100"/>
  <c r="T81"/>
  <c r="T82"/>
  <c r="T83"/>
  <c r="T84"/>
  <c r="T85"/>
  <c r="T86"/>
  <c r="T87"/>
  <c r="T88"/>
  <c r="T89"/>
  <c r="T72"/>
  <c r="T73"/>
  <c r="T74"/>
  <c r="T75"/>
  <c r="T76"/>
  <c r="T77"/>
  <c r="T78"/>
  <c r="T79"/>
  <c r="T67"/>
  <c r="T68"/>
  <c r="T69"/>
  <c r="T70"/>
  <c r="T62"/>
  <c r="T63"/>
  <c r="T64"/>
  <c r="T66"/>
  <c r="T55"/>
  <c r="T56"/>
  <c r="T57"/>
  <c r="T58"/>
  <c r="T59"/>
  <c r="T60"/>
  <c r="T61"/>
  <c r="T48"/>
  <c r="T49"/>
  <c r="T50"/>
  <c r="T51"/>
  <c r="T53"/>
  <c r="T54"/>
  <c r="T47"/>
  <c r="T39"/>
  <c r="T40"/>
  <c r="T41"/>
  <c r="T42"/>
  <c r="T43"/>
  <c r="T44"/>
  <c r="T31"/>
  <c r="T32"/>
  <c r="T33"/>
  <c r="T34"/>
  <c r="T35"/>
  <c r="T36"/>
  <c r="T37"/>
  <c r="T38"/>
  <c r="T19"/>
  <c r="T20"/>
  <c r="T21"/>
  <c r="T22"/>
  <c r="T23"/>
  <c r="T24"/>
  <c r="T25"/>
  <c r="T26"/>
  <c r="T27"/>
  <c r="T28"/>
  <c r="T29"/>
  <c r="T30"/>
  <c r="T18"/>
  <c r="R17"/>
  <c r="S17"/>
  <c r="S369" s="1"/>
  <c r="P366"/>
  <c r="P367"/>
  <c r="P368"/>
  <c r="P357"/>
  <c r="P358"/>
  <c r="P359"/>
  <c r="P360"/>
  <c r="P361"/>
  <c r="P362"/>
  <c r="P363"/>
  <c r="P364"/>
  <c r="P365"/>
  <c r="P347"/>
  <c r="P348"/>
  <c r="P349"/>
  <c r="P350"/>
  <c r="P351"/>
  <c r="P352"/>
  <c r="P353"/>
  <c r="P354"/>
  <c r="P355"/>
  <c r="P338"/>
  <c r="P339"/>
  <c r="P340"/>
  <c r="P341"/>
  <c r="P342"/>
  <c r="P343"/>
  <c r="P344"/>
  <c r="P346"/>
  <c r="P330"/>
  <c r="P331"/>
  <c r="P332"/>
  <c r="P334"/>
  <c r="P335"/>
  <c r="P336"/>
  <c r="P337"/>
  <c r="P323"/>
  <c r="P324"/>
  <c r="P325"/>
  <c r="P326"/>
  <c r="P327"/>
  <c r="P328"/>
  <c r="P329"/>
  <c r="P316"/>
  <c r="P317"/>
  <c r="P318"/>
  <c r="P319"/>
  <c r="P320"/>
  <c r="P322"/>
  <c r="P307"/>
  <c r="P308"/>
  <c r="P309"/>
  <c r="P310"/>
  <c r="P311"/>
  <c r="P312"/>
  <c r="P313"/>
  <c r="P314"/>
  <c r="P315"/>
  <c r="P291"/>
  <c r="P292"/>
  <c r="P293"/>
  <c r="P294"/>
  <c r="P295"/>
  <c r="P296"/>
  <c r="P297"/>
  <c r="P298"/>
  <c r="P299"/>
  <c r="P300"/>
  <c r="P301"/>
  <c r="P302"/>
  <c r="P303"/>
  <c r="P304"/>
  <c r="P306"/>
  <c r="P278"/>
  <c r="P279"/>
  <c r="P281"/>
  <c r="P282"/>
  <c r="P283"/>
  <c r="P284"/>
  <c r="P285"/>
  <c r="P286"/>
  <c r="P287"/>
  <c r="P288"/>
  <c r="P289"/>
  <c r="P290"/>
  <c r="P267"/>
  <c r="P268"/>
  <c r="P269"/>
  <c r="P270"/>
  <c r="P271"/>
  <c r="P272"/>
  <c r="P273"/>
  <c r="P274"/>
  <c r="P275"/>
  <c r="P276"/>
  <c r="P277"/>
  <c r="P260"/>
  <c r="P261"/>
  <c r="P263"/>
  <c r="P264"/>
  <c r="P265"/>
  <c r="P266"/>
  <c r="P251"/>
  <c r="P252"/>
  <c r="P253"/>
  <c r="P255"/>
  <c r="P256"/>
  <c r="P257"/>
  <c r="P258"/>
  <c r="P259"/>
  <c r="P241"/>
  <c r="P242"/>
  <c r="P243"/>
  <c r="P244"/>
  <c r="P245"/>
  <c r="P246"/>
  <c r="P247"/>
  <c r="P248"/>
  <c r="P249"/>
  <c r="P250"/>
  <c r="P232"/>
  <c r="P233"/>
  <c r="P234"/>
  <c r="P235"/>
  <c r="P236"/>
  <c r="P237"/>
  <c r="P239"/>
  <c r="P240"/>
  <c r="P224"/>
  <c r="P225"/>
  <c r="P226"/>
  <c r="P227"/>
  <c r="P228"/>
  <c r="P230"/>
  <c r="P231"/>
  <c r="P212"/>
  <c r="P213"/>
  <c r="P214"/>
  <c r="P215"/>
  <c r="P216"/>
  <c r="P217"/>
  <c r="P218"/>
  <c r="P220"/>
  <c r="P221"/>
  <c r="P222"/>
  <c r="P223"/>
  <c r="P203"/>
  <c r="P204"/>
  <c r="P206"/>
  <c r="P207"/>
  <c r="P208"/>
  <c r="P209"/>
  <c r="P210"/>
  <c r="P211"/>
  <c r="P193"/>
  <c r="P194"/>
  <c r="P195"/>
  <c r="P196"/>
  <c r="P197"/>
  <c r="P198"/>
  <c r="P199"/>
  <c r="P200"/>
  <c r="P201"/>
  <c r="P202"/>
  <c r="P187"/>
  <c r="P188"/>
  <c r="P189"/>
  <c r="P190"/>
  <c r="P191"/>
  <c r="P177"/>
  <c r="P179"/>
  <c r="P180"/>
  <c r="P181"/>
  <c r="P182"/>
  <c r="P183"/>
  <c r="P184"/>
  <c r="P185"/>
  <c r="P186"/>
  <c r="P170"/>
  <c r="P172"/>
  <c r="P173"/>
  <c r="P174"/>
  <c r="P175"/>
  <c r="P176"/>
  <c r="P159"/>
  <c r="P160"/>
  <c r="P161"/>
  <c r="P162"/>
  <c r="P163"/>
  <c r="P164"/>
  <c r="P165"/>
  <c r="P166"/>
  <c r="P167"/>
  <c r="P168"/>
  <c r="P169"/>
  <c r="P150"/>
  <c r="P151"/>
  <c r="P152"/>
  <c r="P153"/>
  <c r="P154"/>
  <c r="P155"/>
  <c r="P156"/>
  <c r="P158"/>
  <c r="P140"/>
  <c r="P141"/>
  <c r="P142"/>
  <c r="P143"/>
  <c r="P145"/>
  <c r="P146"/>
  <c r="P147"/>
  <c r="P148"/>
  <c r="P149"/>
  <c r="P131"/>
  <c r="P132"/>
  <c r="P133"/>
  <c r="P134"/>
  <c r="P135"/>
  <c r="P136"/>
  <c r="P138"/>
  <c r="P139"/>
  <c r="P123"/>
  <c r="P124"/>
  <c r="P125"/>
  <c r="P126"/>
  <c r="P127"/>
  <c r="P129"/>
  <c r="P130"/>
  <c r="P116"/>
  <c r="P117"/>
  <c r="P118"/>
  <c r="P119"/>
  <c r="P121"/>
  <c r="P122"/>
  <c r="P106"/>
  <c r="P107"/>
  <c r="P108"/>
  <c r="P109"/>
  <c r="P110"/>
  <c r="P111"/>
  <c r="P112"/>
  <c r="P113"/>
  <c r="P114"/>
  <c r="P115"/>
  <c r="P101"/>
  <c r="P102"/>
  <c r="P103"/>
  <c r="P105"/>
  <c r="P94"/>
  <c r="P95"/>
  <c r="P96"/>
  <c r="P97"/>
  <c r="P98"/>
  <c r="P99"/>
  <c r="P100"/>
  <c r="P88"/>
  <c r="P89"/>
  <c r="P91"/>
  <c r="P92"/>
  <c r="P93"/>
  <c r="P81"/>
  <c r="P82"/>
  <c r="P83"/>
  <c r="P84"/>
  <c r="P85"/>
  <c r="P86"/>
  <c r="P87"/>
  <c r="P72"/>
  <c r="P73"/>
  <c r="P74"/>
  <c r="P75"/>
  <c r="P76"/>
  <c r="P77"/>
  <c r="P78"/>
  <c r="P79"/>
  <c r="P66"/>
  <c r="P67"/>
  <c r="P68"/>
  <c r="P69"/>
  <c r="P70"/>
  <c r="P57"/>
  <c r="P58"/>
  <c r="P59"/>
  <c r="P60"/>
  <c r="P61"/>
  <c r="P62"/>
  <c r="P63"/>
  <c r="P64"/>
  <c r="P53"/>
  <c r="P54"/>
  <c r="P55"/>
  <c r="P56"/>
  <c r="P48"/>
  <c r="P49"/>
  <c r="P50"/>
  <c r="P51"/>
  <c r="P47"/>
  <c r="P44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18"/>
  <c r="P8"/>
  <c r="P9"/>
  <c r="P10"/>
  <c r="P11"/>
  <c r="P12"/>
  <c r="P13"/>
  <c r="P14"/>
  <c r="P15"/>
  <c r="P16"/>
  <c r="O17"/>
  <c r="P17" s="1"/>
  <c r="N17"/>
  <c r="N6"/>
  <c r="N369" s="1"/>
  <c r="O6"/>
  <c r="P6" s="1"/>
  <c r="K17"/>
  <c r="J17"/>
  <c r="L17" s="1"/>
  <c r="K6"/>
  <c r="K369" s="1"/>
  <c r="J6"/>
  <c r="J369" s="1"/>
  <c r="L369" s="1"/>
  <c r="B6"/>
  <c r="L41"/>
  <c r="L44"/>
  <c r="L38"/>
  <c r="L39"/>
  <c r="L40"/>
  <c r="L42"/>
  <c r="L43"/>
  <c r="L31"/>
  <c r="L32"/>
  <c r="L33"/>
  <c r="L34"/>
  <c r="L35"/>
  <c r="L36"/>
  <c r="L37"/>
  <c r="L25"/>
  <c r="L26"/>
  <c r="L27"/>
  <c r="L28"/>
  <c r="L29"/>
  <c r="L30"/>
  <c r="L19"/>
  <c r="L20"/>
  <c r="L21"/>
  <c r="L22"/>
  <c r="L23"/>
  <c r="L24"/>
  <c r="L18"/>
  <c r="L15"/>
  <c r="L16"/>
  <c r="L8"/>
  <c r="L9"/>
  <c r="L10"/>
  <c r="L11"/>
  <c r="L12"/>
  <c r="L13"/>
  <c r="L14"/>
  <c r="D368"/>
  <c r="D360"/>
  <c r="D361"/>
  <c r="D362"/>
  <c r="D363"/>
  <c r="D364"/>
  <c r="D365"/>
  <c r="D366"/>
  <c r="D367"/>
  <c r="D348"/>
  <c r="D349"/>
  <c r="D350"/>
  <c r="D351"/>
  <c r="D352"/>
  <c r="D353"/>
  <c r="D354"/>
  <c r="D355"/>
  <c r="D357"/>
  <c r="D358"/>
  <c r="D359"/>
  <c r="D341"/>
  <c r="D342"/>
  <c r="D343"/>
  <c r="D344"/>
  <c r="D346"/>
  <c r="D347"/>
  <c r="D331"/>
  <c r="D332"/>
  <c r="D334"/>
  <c r="D335"/>
  <c r="D336"/>
  <c r="D337"/>
  <c r="D338"/>
  <c r="D339"/>
  <c r="D340"/>
  <c r="D320"/>
  <c r="D322"/>
  <c r="D323"/>
  <c r="D324"/>
  <c r="D325"/>
  <c r="D326"/>
  <c r="D327"/>
  <c r="D328"/>
  <c r="D329"/>
  <c r="D330"/>
  <c r="D308"/>
  <c r="D309"/>
  <c r="D310"/>
  <c r="D311"/>
  <c r="D312"/>
  <c r="D313"/>
  <c r="D314"/>
  <c r="D315"/>
  <c r="D316"/>
  <c r="D317"/>
  <c r="D318"/>
  <c r="D319"/>
  <c r="D298"/>
  <c r="D299"/>
  <c r="D300"/>
  <c r="D301"/>
  <c r="D302"/>
  <c r="D303"/>
  <c r="D304"/>
  <c r="D306"/>
  <c r="D307"/>
  <c r="D288"/>
  <c r="D289"/>
  <c r="D290"/>
  <c r="D291"/>
  <c r="D292"/>
  <c r="D293"/>
  <c r="D294"/>
  <c r="D295"/>
  <c r="D296"/>
  <c r="D297"/>
  <c r="D278"/>
  <c r="D279"/>
  <c r="D281"/>
  <c r="D282"/>
  <c r="D283"/>
  <c r="D284"/>
  <c r="D285"/>
  <c r="D286"/>
  <c r="D287"/>
  <c r="D265"/>
  <c r="D266"/>
  <c r="D267"/>
  <c r="D268"/>
  <c r="D269"/>
  <c r="D270"/>
  <c r="D271"/>
  <c r="D272"/>
  <c r="D273"/>
  <c r="D274"/>
  <c r="D275"/>
  <c r="D276"/>
  <c r="D277"/>
  <c r="D255"/>
  <c r="D256"/>
  <c r="D257"/>
  <c r="D258"/>
  <c r="D259"/>
  <c r="D260"/>
  <c r="D261"/>
  <c r="D263"/>
  <c r="D264"/>
  <c r="D242"/>
  <c r="D243"/>
  <c r="D244"/>
  <c r="D245"/>
  <c r="D246"/>
  <c r="D247"/>
  <c r="D248"/>
  <c r="D249"/>
  <c r="D250"/>
  <c r="D251"/>
  <c r="D252"/>
  <c r="D253"/>
  <c r="D230"/>
  <c r="D231"/>
  <c r="D232"/>
  <c r="D233"/>
  <c r="D234"/>
  <c r="D235"/>
  <c r="D236"/>
  <c r="D237"/>
  <c r="D239"/>
  <c r="D240"/>
  <c r="D241"/>
  <c r="D217"/>
  <c r="D218"/>
  <c r="D220"/>
  <c r="D221"/>
  <c r="D222"/>
  <c r="D223"/>
  <c r="D224"/>
  <c r="D225"/>
  <c r="D226"/>
  <c r="D227"/>
  <c r="D228"/>
  <c r="D206"/>
  <c r="D207"/>
  <c r="D208"/>
  <c r="D209"/>
  <c r="D210"/>
  <c r="D211"/>
  <c r="D212"/>
  <c r="D213"/>
  <c r="D214"/>
  <c r="D215"/>
  <c r="D216"/>
  <c r="D195"/>
  <c r="D196"/>
  <c r="D197"/>
  <c r="D198"/>
  <c r="D199"/>
  <c r="D200"/>
  <c r="D201"/>
  <c r="D202"/>
  <c r="D203"/>
  <c r="D204"/>
  <c r="D186"/>
  <c r="D187"/>
  <c r="D188"/>
  <c r="D189"/>
  <c r="D190"/>
  <c r="D191"/>
  <c r="D193"/>
  <c r="D194"/>
  <c r="D176"/>
  <c r="D177"/>
  <c r="D179"/>
  <c r="D180"/>
  <c r="D181"/>
  <c r="D182"/>
  <c r="D183"/>
  <c r="D184"/>
  <c r="D185"/>
  <c r="D166"/>
  <c r="D167"/>
  <c r="D168"/>
  <c r="D169"/>
  <c r="D170"/>
  <c r="D172"/>
  <c r="D173"/>
  <c r="D174"/>
  <c r="D175"/>
  <c r="D158"/>
  <c r="D159"/>
  <c r="D160"/>
  <c r="D161"/>
  <c r="D162"/>
  <c r="D163"/>
  <c r="D164"/>
  <c r="D165"/>
  <c r="D148"/>
  <c r="D149"/>
  <c r="D150"/>
  <c r="D151"/>
  <c r="D152"/>
  <c r="D153"/>
  <c r="D154"/>
  <c r="D155"/>
  <c r="D156"/>
  <c r="D138"/>
  <c r="D139"/>
  <c r="D140"/>
  <c r="D141"/>
  <c r="D142"/>
  <c r="D143"/>
  <c r="D145"/>
  <c r="D146"/>
  <c r="D147"/>
  <c r="D129"/>
  <c r="D130"/>
  <c r="D131"/>
  <c r="D132"/>
  <c r="D133"/>
  <c r="D134"/>
  <c r="D135"/>
  <c r="D136"/>
  <c r="D121"/>
  <c r="D122"/>
  <c r="D123"/>
  <c r="D124"/>
  <c r="D125"/>
  <c r="D126"/>
  <c r="D127"/>
  <c r="D110"/>
  <c r="D111"/>
  <c r="D112"/>
  <c r="D113"/>
  <c r="D114"/>
  <c r="D115"/>
  <c r="D116"/>
  <c r="D117"/>
  <c r="D118"/>
  <c r="D119"/>
  <c r="D105"/>
  <c r="Z105" s="1"/>
  <c r="AC105" s="1"/>
  <c r="AD105" s="1"/>
  <c r="D106"/>
  <c r="D107"/>
  <c r="D108"/>
  <c r="D109"/>
  <c r="D98"/>
  <c r="D99"/>
  <c r="D100"/>
  <c r="D101"/>
  <c r="D102"/>
  <c r="D103"/>
  <c r="D93"/>
  <c r="D94"/>
  <c r="D95"/>
  <c r="D96"/>
  <c r="D97"/>
  <c r="D85"/>
  <c r="D86"/>
  <c r="D87"/>
  <c r="D88"/>
  <c r="D89"/>
  <c r="D91"/>
  <c r="D92"/>
  <c r="D81"/>
  <c r="D82"/>
  <c r="D83"/>
  <c r="D84"/>
  <c r="D72"/>
  <c r="D73"/>
  <c r="D74"/>
  <c r="D75"/>
  <c r="D76"/>
  <c r="D77"/>
  <c r="D78"/>
  <c r="D79"/>
  <c r="D66"/>
  <c r="D67"/>
  <c r="D68"/>
  <c r="D69"/>
  <c r="D70"/>
  <c r="D55"/>
  <c r="D56"/>
  <c r="D57"/>
  <c r="D58"/>
  <c r="D59"/>
  <c r="D60"/>
  <c r="D61"/>
  <c r="D62"/>
  <c r="D63"/>
  <c r="D64"/>
  <c r="D53"/>
  <c r="D54"/>
  <c r="D48"/>
  <c r="D49"/>
  <c r="D50"/>
  <c r="D51"/>
  <c r="D47"/>
  <c r="D44"/>
  <c r="D39"/>
  <c r="D40"/>
  <c r="D41"/>
  <c r="D42"/>
  <c r="D43"/>
  <c r="D30"/>
  <c r="D31"/>
  <c r="D32"/>
  <c r="D33"/>
  <c r="D34"/>
  <c r="D35"/>
  <c r="D36"/>
  <c r="D37"/>
  <c r="D38"/>
  <c r="D19"/>
  <c r="D20"/>
  <c r="D21"/>
  <c r="D22"/>
  <c r="D23"/>
  <c r="D24"/>
  <c r="D25"/>
  <c r="D26"/>
  <c r="D27"/>
  <c r="D28"/>
  <c r="D29"/>
  <c r="D18"/>
  <c r="D16"/>
  <c r="D8"/>
  <c r="D9"/>
  <c r="D10"/>
  <c r="D11"/>
  <c r="D12"/>
  <c r="D13"/>
  <c r="D14"/>
  <c r="D15"/>
  <c r="D7"/>
  <c r="AD17" l="1"/>
  <c r="B17" i="8" s="1"/>
  <c r="AF6" i="7"/>
  <c r="AF369"/>
  <c r="AD7"/>
  <c r="AC6"/>
  <c r="AA369"/>
  <c r="L6"/>
  <c r="O369"/>
  <c r="P369" s="1"/>
  <c r="T17"/>
  <c r="AD369" l="1"/>
  <c r="AD6"/>
  <c r="B6" i="8" s="1"/>
  <c r="B7"/>
  <c r="AB47" i="7"/>
  <c r="R19" i="8"/>
  <c r="W45" i="7"/>
  <c r="V45"/>
  <c r="W17"/>
  <c r="V17"/>
  <c r="S45"/>
  <c r="R45"/>
  <c r="L8" i="8"/>
  <c r="O45" i="7"/>
  <c r="N45"/>
  <c r="C45"/>
  <c r="B45"/>
  <c r="C17"/>
  <c r="B17"/>
  <c r="B369" s="1"/>
  <c r="C6"/>
  <c r="C369" l="1"/>
  <c r="D369" s="1"/>
  <c r="D6"/>
  <c r="D17"/>
  <c r="T45"/>
  <c r="X17"/>
  <c r="X45"/>
  <c r="D45"/>
  <c r="P45"/>
  <c r="AB45" l="1"/>
  <c r="AB369" s="1"/>
  <c r="I7" i="8" l="1"/>
  <c r="J7" s="1"/>
  <c r="R368"/>
  <c r="S368" s="1"/>
  <c r="R367"/>
  <c r="S367" s="1"/>
  <c r="R366"/>
  <c r="S366" s="1"/>
  <c r="R365"/>
  <c r="S365" s="1"/>
  <c r="R364"/>
  <c r="S364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5"/>
  <c r="S355" s="1"/>
  <c r="R354"/>
  <c r="S354" s="1"/>
  <c r="R353"/>
  <c r="S353" s="1"/>
  <c r="R352"/>
  <c r="S352" s="1"/>
  <c r="R351"/>
  <c r="S351" s="1"/>
  <c r="R350"/>
  <c r="S350" s="1"/>
  <c r="R349"/>
  <c r="S349" s="1"/>
  <c r="R348"/>
  <c r="S348" s="1"/>
  <c r="R347"/>
  <c r="S347" s="1"/>
  <c r="R346"/>
  <c r="S346" s="1"/>
  <c r="R344"/>
  <c r="S344" s="1"/>
  <c r="R343"/>
  <c r="S343" s="1"/>
  <c r="R342"/>
  <c r="S342" s="1"/>
  <c r="R341"/>
  <c r="S341" s="1"/>
  <c r="R340"/>
  <c r="S340" s="1"/>
  <c r="R339"/>
  <c r="S339" s="1"/>
  <c r="R338"/>
  <c r="S338" s="1"/>
  <c r="R337"/>
  <c r="S337" s="1"/>
  <c r="R336"/>
  <c r="S336" s="1"/>
  <c r="R335"/>
  <c r="S335" s="1"/>
  <c r="R334"/>
  <c r="S334" s="1"/>
  <c r="R332"/>
  <c r="S332" s="1"/>
  <c r="R331"/>
  <c r="S331" s="1"/>
  <c r="R330"/>
  <c r="S330" s="1"/>
  <c r="R329"/>
  <c r="S329" s="1"/>
  <c r="R328"/>
  <c r="S328" s="1"/>
  <c r="R327"/>
  <c r="S327" s="1"/>
  <c r="R326"/>
  <c r="S326" s="1"/>
  <c r="R325"/>
  <c r="S325" s="1"/>
  <c r="R324"/>
  <c r="S324" s="1"/>
  <c r="R323"/>
  <c r="S323" s="1"/>
  <c r="R322"/>
  <c r="S322" s="1"/>
  <c r="R320"/>
  <c r="S320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2"/>
  <c r="S312" s="1"/>
  <c r="R311"/>
  <c r="S311" s="1"/>
  <c r="R310"/>
  <c r="S310" s="1"/>
  <c r="R309"/>
  <c r="S309" s="1"/>
  <c r="R308"/>
  <c r="S308" s="1"/>
  <c r="R307"/>
  <c r="S307" s="1"/>
  <c r="R306"/>
  <c r="S306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7"/>
  <c r="S287" s="1"/>
  <c r="R286"/>
  <c r="S286" s="1"/>
  <c r="R285"/>
  <c r="S285" s="1"/>
  <c r="R284"/>
  <c r="S284" s="1"/>
  <c r="R283"/>
  <c r="S283" s="1"/>
  <c r="R282"/>
  <c r="S282" s="1"/>
  <c r="R281"/>
  <c r="S281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9"/>
  <c r="S269" s="1"/>
  <c r="R268"/>
  <c r="S268" s="1"/>
  <c r="R267"/>
  <c r="S267" s="1"/>
  <c r="R266"/>
  <c r="S266" s="1"/>
  <c r="R265"/>
  <c r="S265" s="1"/>
  <c r="R264"/>
  <c r="S264" s="1"/>
  <c r="R263"/>
  <c r="S263" s="1"/>
  <c r="R261"/>
  <c r="S261" s="1"/>
  <c r="R260"/>
  <c r="S260" s="1"/>
  <c r="R259"/>
  <c r="S259" s="1"/>
  <c r="R258"/>
  <c r="S258" s="1"/>
  <c r="R257"/>
  <c r="S257" s="1"/>
  <c r="R256"/>
  <c r="S256" s="1"/>
  <c r="R255"/>
  <c r="S255" s="1"/>
  <c r="R253"/>
  <c r="S253" s="1"/>
  <c r="R252"/>
  <c r="S252" s="1"/>
  <c r="R251"/>
  <c r="S251" s="1"/>
  <c r="R250"/>
  <c r="S250" s="1"/>
  <c r="R249"/>
  <c r="S249" s="1"/>
  <c r="R248"/>
  <c r="S248" s="1"/>
  <c r="R247"/>
  <c r="S247" s="1"/>
  <c r="R246"/>
  <c r="S246" s="1"/>
  <c r="R245"/>
  <c r="S245" s="1"/>
  <c r="R244"/>
  <c r="S244" s="1"/>
  <c r="R243"/>
  <c r="S243" s="1"/>
  <c r="R242"/>
  <c r="S242" s="1"/>
  <c r="R241"/>
  <c r="S241" s="1"/>
  <c r="R240"/>
  <c r="S240" s="1"/>
  <c r="R239"/>
  <c r="S239" s="1"/>
  <c r="R237"/>
  <c r="S237" s="1"/>
  <c r="R236"/>
  <c r="S236" s="1"/>
  <c r="R235"/>
  <c r="S235" s="1"/>
  <c r="R234"/>
  <c r="S234" s="1"/>
  <c r="R233"/>
  <c r="S233" s="1"/>
  <c r="R232"/>
  <c r="S232" s="1"/>
  <c r="R231"/>
  <c r="S231" s="1"/>
  <c r="R230"/>
  <c r="S230" s="1"/>
  <c r="R228"/>
  <c r="S228" s="1"/>
  <c r="R227"/>
  <c r="S227" s="1"/>
  <c r="R226"/>
  <c r="S226" s="1"/>
  <c r="R225"/>
  <c r="S225" s="1"/>
  <c r="R224"/>
  <c r="S224" s="1"/>
  <c r="R223"/>
  <c r="S223" s="1"/>
  <c r="R222"/>
  <c r="S222" s="1"/>
  <c r="R221"/>
  <c r="S221" s="1"/>
  <c r="R220"/>
  <c r="S220" s="1"/>
  <c r="R218"/>
  <c r="S218" s="1"/>
  <c r="R217"/>
  <c r="S217" s="1"/>
  <c r="R216"/>
  <c r="S216" s="1"/>
  <c r="R215"/>
  <c r="S215" s="1"/>
  <c r="R214"/>
  <c r="S214" s="1"/>
  <c r="R213"/>
  <c r="S213" s="1"/>
  <c r="R212"/>
  <c r="S212" s="1"/>
  <c r="R211"/>
  <c r="S211" s="1"/>
  <c r="R210"/>
  <c r="S210" s="1"/>
  <c r="R209"/>
  <c r="S209" s="1"/>
  <c r="R208"/>
  <c r="S208" s="1"/>
  <c r="R207"/>
  <c r="S207" s="1"/>
  <c r="R206"/>
  <c r="S206" s="1"/>
  <c r="R204"/>
  <c r="S204" s="1"/>
  <c r="R203"/>
  <c r="S203" s="1"/>
  <c r="R202"/>
  <c r="S202" s="1"/>
  <c r="R201"/>
  <c r="S201" s="1"/>
  <c r="R200"/>
  <c r="S200" s="1"/>
  <c r="R199"/>
  <c r="S199" s="1"/>
  <c r="R198"/>
  <c r="S198" s="1"/>
  <c r="R197"/>
  <c r="S197" s="1"/>
  <c r="R196"/>
  <c r="S196" s="1"/>
  <c r="R195"/>
  <c r="S195" s="1"/>
  <c r="R194"/>
  <c r="S194" s="1"/>
  <c r="R193"/>
  <c r="S193" s="1"/>
  <c r="R191"/>
  <c r="S191" s="1"/>
  <c r="R190"/>
  <c r="S190" s="1"/>
  <c r="R189"/>
  <c r="S189" s="1"/>
  <c r="R188"/>
  <c r="S188" s="1"/>
  <c r="R187"/>
  <c r="S187" s="1"/>
  <c r="R186"/>
  <c r="S186" s="1"/>
  <c r="R185"/>
  <c r="S185" s="1"/>
  <c r="R184"/>
  <c r="S184" s="1"/>
  <c r="R183"/>
  <c r="S183" s="1"/>
  <c r="R182"/>
  <c r="S182" s="1"/>
  <c r="R181"/>
  <c r="S181" s="1"/>
  <c r="R180"/>
  <c r="S180" s="1"/>
  <c r="R179"/>
  <c r="S179" s="1"/>
  <c r="R177"/>
  <c r="S177" s="1"/>
  <c r="R176"/>
  <c r="S176" s="1"/>
  <c r="R175"/>
  <c r="S175" s="1"/>
  <c r="R174"/>
  <c r="S174" s="1"/>
  <c r="R173"/>
  <c r="S173" s="1"/>
  <c r="R172"/>
  <c r="S172" s="1"/>
  <c r="R170"/>
  <c r="S170" s="1"/>
  <c r="R169"/>
  <c r="S169" s="1"/>
  <c r="R168"/>
  <c r="S168" s="1"/>
  <c r="R167"/>
  <c r="S167" s="1"/>
  <c r="R166"/>
  <c r="S166" s="1"/>
  <c r="R165"/>
  <c r="S165" s="1"/>
  <c r="R164"/>
  <c r="S164" s="1"/>
  <c r="R163"/>
  <c r="S163" s="1"/>
  <c r="R162"/>
  <c r="S162" s="1"/>
  <c r="R161"/>
  <c r="S161" s="1"/>
  <c r="R160"/>
  <c r="S160" s="1"/>
  <c r="R159"/>
  <c r="S159" s="1"/>
  <c r="R158"/>
  <c r="S158" s="1"/>
  <c r="R156"/>
  <c r="S156" s="1"/>
  <c r="R155"/>
  <c r="S155" s="1"/>
  <c r="R154"/>
  <c r="S154" s="1"/>
  <c r="R153"/>
  <c r="S153" s="1"/>
  <c r="R152"/>
  <c r="S152" s="1"/>
  <c r="R151"/>
  <c r="S151" s="1"/>
  <c r="R150"/>
  <c r="S150" s="1"/>
  <c r="R149"/>
  <c r="S149" s="1"/>
  <c r="R148"/>
  <c r="S148" s="1"/>
  <c r="R147"/>
  <c r="S147" s="1"/>
  <c r="R146"/>
  <c r="S146" s="1"/>
  <c r="R145"/>
  <c r="S145" s="1"/>
  <c r="R143"/>
  <c r="S143" s="1"/>
  <c r="R142"/>
  <c r="S142" s="1"/>
  <c r="R141"/>
  <c r="S141" s="1"/>
  <c r="R140"/>
  <c r="S140" s="1"/>
  <c r="R139"/>
  <c r="S139" s="1"/>
  <c r="R138"/>
  <c r="S138" s="1"/>
  <c r="R136"/>
  <c r="S136" s="1"/>
  <c r="R135"/>
  <c r="S135" s="1"/>
  <c r="R134"/>
  <c r="S134" s="1"/>
  <c r="R133"/>
  <c r="S133" s="1"/>
  <c r="R132"/>
  <c r="S132" s="1"/>
  <c r="R131"/>
  <c r="S131" s="1"/>
  <c r="R130"/>
  <c r="S130" s="1"/>
  <c r="R129"/>
  <c r="S129" s="1"/>
  <c r="R127"/>
  <c r="S127" s="1"/>
  <c r="R126"/>
  <c r="S126" s="1"/>
  <c r="R125"/>
  <c r="S125" s="1"/>
  <c r="R124"/>
  <c r="S124" s="1"/>
  <c r="R123"/>
  <c r="S123" s="1"/>
  <c r="R122"/>
  <c r="S122" s="1"/>
  <c r="R121"/>
  <c r="S121" s="1"/>
  <c r="R119"/>
  <c r="S119" s="1"/>
  <c r="R118"/>
  <c r="S118" s="1"/>
  <c r="R117"/>
  <c r="S117" s="1"/>
  <c r="R116"/>
  <c r="S116" s="1"/>
  <c r="R115"/>
  <c r="S115" s="1"/>
  <c r="R114"/>
  <c r="S114" s="1"/>
  <c r="R113"/>
  <c r="S113" s="1"/>
  <c r="R112"/>
  <c r="S112" s="1"/>
  <c r="R111"/>
  <c r="S111" s="1"/>
  <c r="R110"/>
  <c r="S110" s="1"/>
  <c r="R109"/>
  <c r="S109" s="1"/>
  <c r="R108"/>
  <c r="S108" s="1"/>
  <c r="R107"/>
  <c r="S107" s="1"/>
  <c r="R106"/>
  <c r="S106" s="1"/>
  <c r="R105"/>
  <c r="S105" s="1"/>
  <c r="R103"/>
  <c r="S103" s="1"/>
  <c r="R102"/>
  <c r="S102" s="1"/>
  <c r="R101"/>
  <c r="S101" s="1"/>
  <c r="R100"/>
  <c r="S100" s="1"/>
  <c r="R99"/>
  <c r="S99" s="1"/>
  <c r="R98"/>
  <c r="S98" s="1"/>
  <c r="R97"/>
  <c r="S97" s="1"/>
  <c r="R96"/>
  <c r="S96" s="1"/>
  <c r="R95"/>
  <c r="S95" s="1"/>
  <c r="R94"/>
  <c r="S94" s="1"/>
  <c r="R93"/>
  <c r="S93" s="1"/>
  <c r="R92"/>
  <c r="S92" s="1"/>
  <c r="R91"/>
  <c r="S91" s="1"/>
  <c r="R89"/>
  <c r="S89" s="1"/>
  <c r="R88"/>
  <c r="S88" s="1"/>
  <c r="R87"/>
  <c r="S87" s="1"/>
  <c r="R86"/>
  <c r="S86" s="1"/>
  <c r="R85"/>
  <c r="S85" s="1"/>
  <c r="R84"/>
  <c r="S84" s="1"/>
  <c r="R83"/>
  <c r="S83" s="1"/>
  <c r="R82"/>
  <c r="S82" s="1"/>
  <c r="R81"/>
  <c r="S81" s="1"/>
  <c r="R79"/>
  <c r="S79" s="1"/>
  <c r="R78"/>
  <c r="S78" s="1"/>
  <c r="R77"/>
  <c r="S77" s="1"/>
  <c r="R76"/>
  <c r="S76" s="1"/>
  <c r="R75"/>
  <c r="S75" s="1"/>
  <c r="R74"/>
  <c r="S74" s="1"/>
  <c r="R73"/>
  <c r="S73" s="1"/>
  <c r="R72"/>
  <c r="S72" s="1"/>
  <c r="R70"/>
  <c r="S70" s="1"/>
  <c r="R69"/>
  <c r="S69" s="1"/>
  <c r="R68"/>
  <c r="S68" s="1"/>
  <c r="R67"/>
  <c r="S67" s="1"/>
  <c r="R66"/>
  <c r="S66" s="1"/>
  <c r="R64"/>
  <c r="S64" s="1"/>
  <c r="R63"/>
  <c r="S63" s="1"/>
  <c r="R62"/>
  <c r="S62" s="1"/>
  <c r="R61"/>
  <c r="S61" s="1"/>
  <c r="R60"/>
  <c r="S60" s="1"/>
  <c r="R59"/>
  <c r="S59" s="1"/>
  <c r="R58"/>
  <c r="S58" s="1"/>
  <c r="R57"/>
  <c r="S57" s="1"/>
  <c r="R56"/>
  <c r="S56" s="1"/>
  <c r="R55"/>
  <c r="S55" s="1"/>
  <c r="R54"/>
  <c r="S54" s="1"/>
  <c r="R53"/>
  <c r="S53" s="1"/>
  <c r="R51"/>
  <c r="S51" s="1"/>
  <c r="R50"/>
  <c r="S50" s="1"/>
  <c r="R49"/>
  <c r="S49" s="1"/>
  <c r="R48"/>
  <c r="S48" s="1"/>
  <c r="R47"/>
  <c r="S47" s="1"/>
  <c r="R44"/>
  <c r="S44" s="1"/>
  <c r="R43"/>
  <c r="S43" s="1"/>
  <c r="R42"/>
  <c r="S42" s="1"/>
  <c r="R41"/>
  <c r="S41" s="1"/>
  <c r="R40"/>
  <c r="S40" s="1"/>
  <c r="R39"/>
  <c r="S39" s="1"/>
  <c r="R38"/>
  <c r="S38" s="1"/>
  <c r="R37"/>
  <c r="S37" s="1"/>
  <c r="R36"/>
  <c r="S36" s="1"/>
  <c r="R35"/>
  <c r="S35" s="1"/>
  <c r="R34"/>
  <c r="S34" s="1"/>
  <c r="R33"/>
  <c r="S33" s="1"/>
  <c r="R32"/>
  <c r="S32" s="1"/>
  <c r="R31"/>
  <c r="S31" s="1"/>
  <c r="R30"/>
  <c r="S30" s="1"/>
  <c r="R29"/>
  <c r="S29" s="1"/>
  <c r="R28"/>
  <c r="S28" s="1"/>
  <c r="R27"/>
  <c r="S27" s="1"/>
  <c r="R26"/>
  <c r="S26" s="1"/>
  <c r="R25"/>
  <c r="S25" s="1"/>
  <c r="R24"/>
  <c r="S24" s="1"/>
  <c r="R23"/>
  <c r="S23" s="1"/>
  <c r="R22"/>
  <c r="S22" s="1"/>
  <c r="R21"/>
  <c r="S21" s="1"/>
  <c r="R20"/>
  <c r="S20" s="1"/>
  <c r="S19"/>
  <c r="R18"/>
  <c r="S18" s="1"/>
  <c r="O368"/>
  <c r="P368" s="1"/>
  <c r="O367"/>
  <c r="P367" s="1"/>
  <c r="O366"/>
  <c r="P366" s="1"/>
  <c r="O365"/>
  <c r="P365" s="1"/>
  <c r="O364"/>
  <c r="P364" s="1"/>
  <c r="O363"/>
  <c r="P363" s="1"/>
  <c r="O362"/>
  <c r="P362" s="1"/>
  <c r="O361"/>
  <c r="P361" s="1"/>
  <c r="O360"/>
  <c r="P360" s="1"/>
  <c r="O359"/>
  <c r="P359" s="1"/>
  <c r="O358"/>
  <c r="P358" s="1"/>
  <c r="O357"/>
  <c r="P357" s="1"/>
  <c r="O355"/>
  <c r="P355" s="1"/>
  <c r="O354"/>
  <c r="P354" s="1"/>
  <c r="O353"/>
  <c r="P353" s="1"/>
  <c r="O352"/>
  <c r="P352" s="1"/>
  <c r="O351"/>
  <c r="P351" s="1"/>
  <c r="O350"/>
  <c r="P350" s="1"/>
  <c r="O349"/>
  <c r="P349" s="1"/>
  <c r="O348"/>
  <c r="P348" s="1"/>
  <c r="O347"/>
  <c r="P347" s="1"/>
  <c r="O346"/>
  <c r="P346" s="1"/>
  <c r="O344"/>
  <c r="P344" s="1"/>
  <c r="O343"/>
  <c r="P343" s="1"/>
  <c r="O342"/>
  <c r="P342" s="1"/>
  <c r="O341"/>
  <c r="P341" s="1"/>
  <c r="O340"/>
  <c r="P340" s="1"/>
  <c r="O339"/>
  <c r="P339" s="1"/>
  <c r="O338"/>
  <c r="P338" s="1"/>
  <c r="O337"/>
  <c r="P337" s="1"/>
  <c r="O336"/>
  <c r="P336" s="1"/>
  <c r="O335"/>
  <c r="P335" s="1"/>
  <c r="O334"/>
  <c r="P334" s="1"/>
  <c r="O332"/>
  <c r="P332" s="1"/>
  <c r="O331"/>
  <c r="P331" s="1"/>
  <c r="O330"/>
  <c r="P330" s="1"/>
  <c r="O329"/>
  <c r="P329" s="1"/>
  <c r="O328"/>
  <c r="P328" s="1"/>
  <c r="O327"/>
  <c r="P327" s="1"/>
  <c r="O326"/>
  <c r="P326" s="1"/>
  <c r="O325"/>
  <c r="P325" s="1"/>
  <c r="O324"/>
  <c r="P324" s="1"/>
  <c r="O323"/>
  <c r="P323" s="1"/>
  <c r="O322"/>
  <c r="P322" s="1"/>
  <c r="O320"/>
  <c r="P320" s="1"/>
  <c r="O319"/>
  <c r="P319" s="1"/>
  <c r="O318"/>
  <c r="P318" s="1"/>
  <c r="O317"/>
  <c r="P317" s="1"/>
  <c r="O316"/>
  <c r="P316" s="1"/>
  <c r="O315"/>
  <c r="P315" s="1"/>
  <c r="O314"/>
  <c r="P314" s="1"/>
  <c r="O313"/>
  <c r="P313" s="1"/>
  <c r="O312"/>
  <c r="P312" s="1"/>
  <c r="O311"/>
  <c r="P311" s="1"/>
  <c r="O310"/>
  <c r="P310" s="1"/>
  <c r="O309"/>
  <c r="P309" s="1"/>
  <c r="O308"/>
  <c r="P308" s="1"/>
  <c r="O307"/>
  <c r="P307" s="1"/>
  <c r="O306"/>
  <c r="P306" s="1"/>
  <c r="O304"/>
  <c r="P304" s="1"/>
  <c r="O303"/>
  <c r="P303" s="1"/>
  <c r="O302"/>
  <c r="P302" s="1"/>
  <c r="O301"/>
  <c r="P301" s="1"/>
  <c r="O300"/>
  <c r="P300" s="1"/>
  <c r="O299"/>
  <c r="P299" s="1"/>
  <c r="O298"/>
  <c r="P298" s="1"/>
  <c r="O297"/>
  <c r="P297" s="1"/>
  <c r="O296"/>
  <c r="P296" s="1"/>
  <c r="O295"/>
  <c r="P295" s="1"/>
  <c r="O294"/>
  <c r="P294" s="1"/>
  <c r="O293"/>
  <c r="P293" s="1"/>
  <c r="O292"/>
  <c r="P292" s="1"/>
  <c r="O291"/>
  <c r="P291" s="1"/>
  <c r="O290"/>
  <c r="P290" s="1"/>
  <c r="O289"/>
  <c r="P289" s="1"/>
  <c r="O288"/>
  <c r="P288" s="1"/>
  <c r="O287"/>
  <c r="P287" s="1"/>
  <c r="O286"/>
  <c r="P286" s="1"/>
  <c r="O285"/>
  <c r="P285" s="1"/>
  <c r="O284"/>
  <c r="P284" s="1"/>
  <c r="O283"/>
  <c r="P283" s="1"/>
  <c r="O282"/>
  <c r="P282" s="1"/>
  <c r="O281"/>
  <c r="P281" s="1"/>
  <c r="O279"/>
  <c r="P279" s="1"/>
  <c r="O278"/>
  <c r="P278" s="1"/>
  <c r="O277"/>
  <c r="P277" s="1"/>
  <c r="O276"/>
  <c r="P276" s="1"/>
  <c r="O275"/>
  <c r="P275" s="1"/>
  <c r="O274"/>
  <c r="P274" s="1"/>
  <c r="O273"/>
  <c r="P273" s="1"/>
  <c r="O272"/>
  <c r="P272" s="1"/>
  <c r="O271"/>
  <c r="P271" s="1"/>
  <c r="O270"/>
  <c r="P270" s="1"/>
  <c r="O269"/>
  <c r="P269" s="1"/>
  <c r="O268"/>
  <c r="P268" s="1"/>
  <c r="O267"/>
  <c r="P267" s="1"/>
  <c r="O266"/>
  <c r="P266" s="1"/>
  <c r="O265"/>
  <c r="P265" s="1"/>
  <c r="O264"/>
  <c r="P264" s="1"/>
  <c r="O263"/>
  <c r="P263" s="1"/>
  <c r="O261"/>
  <c r="P261" s="1"/>
  <c r="O260"/>
  <c r="P260" s="1"/>
  <c r="O259"/>
  <c r="P259" s="1"/>
  <c r="O258"/>
  <c r="P258" s="1"/>
  <c r="O257"/>
  <c r="P257" s="1"/>
  <c r="O256"/>
  <c r="P256" s="1"/>
  <c r="O255"/>
  <c r="P255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245"/>
  <c r="P245" s="1"/>
  <c r="O244"/>
  <c r="P244" s="1"/>
  <c r="O243"/>
  <c r="P243" s="1"/>
  <c r="O242"/>
  <c r="P242" s="1"/>
  <c r="O241"/>
  <c r="P241" s="1"/>
  <c r="O240"/>
  <c r="P240" s="1"/>
  <c r="O239"/>
  <c r="P239" s="1"/>
  <c r="O237"/>
  <c r="P237" s="1"/>
  <c r="O236"/>
  <c r="P236" s="1"/>
  <c r="O235"/>
  <c r="P235" s="1"/>
  <c r="O234"/>
  <c r="P234" s="1"/>
  <c r="O233"/>
  <c r="P233" s="1"/>
  <c r="O232"/>
  <c r="P232" s="1"/>
  <c r="O231"/>
  <c r="P231" s="1"/>
  <c r="O230"/>
  <c r="P230" s="1"/>
  <c r="O228"/>
  <c r="P228" s="1"/>
  <c r="O227"/>
  <c r="P227" s="1"/>
  <c r="O226"/>
  <c r="P226" s="1"/>
  <c r="O225"/>
  <c r="P225" s="1"/>
  <c r="O224"/>
  <c r="P224" s="1"/>
  <c r="O223"/>
  <c r="P223" s="1"/>
  <c r="O222"/>
  <c r="P222" s="1"/>
  <c r="O221"/>
  <c r="P221" s="1"/>
  <c r="O220"/>
  <c r="P220" s="1"/>
  <c r="O218"/>
  <c r="P218" s="1"/>
  <c r="O217"/>
  <c r="P217" s="1"/>
  <c r="O216"/>
  <c r="P216" s="1"/>
  <c r="O215"/>
  <c r="P215" s="1"/>
  <c r="O214"/>
  <c r="P214" s="1"/>
  <c r="O213"/>
  <c r="P213" s="1"/>
  <c r="O212"/>
  <c r="P212" s="1"/>
  <c r="O211"/>
  <c r="P211" s="1"/>
  <c r="O210"/>
  <c r="P210" s="1"/>
  <c r="O209"/>
  <c r="P209" s="1"/>
  <c r="O208"/>
  <c r="P208" s="1"/>
  <c r="O207"/>
  <c r="P207" s="1"/>
  <c r="O206"/>
  <c r="P206" s="1"/>
  <c r="O204"/>
  <c r="P204" s="1"/>
  <c r="O203"/>
  <c r="P203" s="1"/>
  <c r="O202"/>
  <c r="P202" s="1"/>
  <c r="O201"/>
  <c r="P201" s="1"/>
  <c r="O200"/>
  <c r="P200" s="1"/>
  <c r="O199"/>
  <c r="P199" s="1"/>
  <c r="O198"/>
  <c r="P198" s="1"/>
  <c r="O197"/>
  <c r="P197" s="1"/>
  <c r="O196"/>
  <c r="P196" s="1"/>
  <c r="O195"/>
  <c r="P195" s="1"/>
  <c r="O194"/>
  <c r="P194" s="1"/>
  <c r="O193"/>
  <c r="P193" s="1"/>
  <c r="O191"/>
  <c r="P191" s="1"/>
  <c r="O190"/>
  <c r="P190" s="1"/>
  <c r="O189"/>
  <c r="P189" s="1"/>
  <c r="O188"/>
  <c r="P188" s="1"/>
  <c r="O187"/>
  <c r="P187" s="1"/>
  <c r="O186"/>
  <c r="P186" s="1"/>
  <c r="O185"/>
  <c r="P185" s="1"/>
  <c r="O184"/>
  <c r="P184" s="1"/>
  <c r="O183"/>
  <c r="P183" s="1"/>
  <c r="O182"/>
  <c r="P182" s="1"/>
  <c r="O181"/>
  <c r="P181" s="1"/>
  <c r="O180"/>
  <c r="P180" s="1"/>
  <c r="O179"/>
  <c r="P179" s="1"/>
  <c r="O177"/>
  <c r="P177" s="1"/>
  <c r="O176"/>
  <c r="P176" s="1"/>
  <c r="O175"/>
  <c r="P175" s="1"/>
  <c r="O174"/>
  <c r="P174" s="1"/>
  <c r="O173"/>
  <c r="P173" s="1"/>
  <c r="O172"/>
  <c r="P172" s="1"/>
  <c r="O170"/>
  <c r="P170" s="1"/>
  <c r="O169"/>
  <c r="P169" s="1"/>
  <c r="O168"/>
  <c r="P168" s="1"/>
  <c r="O167"/>
  <c r="P167" s="1"/>
  <c r="O166"/>
  <c r="P166" s="1"/>
  <c r="O165"/>
  <c r="P165" s="1"/>
  <c r="O164"/>
  <c r="P164" s="1"/>
  <c r="O163"/>
  <c r="P163" s="1"/>
  <c r="O162"/>
  <c r="P162" s="1"/>
  <c r="O161"/>
  <c r="P161" s="1"/>
  <c r="O160"/>
  <c r="P160" s="1"/>
  <c r="O159"/>
  <c r="P159" s="1"/>
  <c r="O158"/>
  <c r="P158" s="1"/>
  <c r="O156"/>
  <c r="P156" s="1"/>
  <c r="O155"/>
  <c r="P155" s="1"/>
  <c r="O154"/>
  <c r="P154" s="1"/>
  <c r="O153"/>
  <c r="P153" s="1"/>
  <c r="O152"/>
  <c r="P152" s="1"/>
  <c r="O151"/>
  <c r="P151" s="1"/>
  <c r="O150"/>
  <c r="P150" s="1"/>
  <c r="O149"/>
  <c r="P149" s="1"/>
  <c r="O148"/>
  <c r="P148" s="1"/>
  <c r="O147"/>
  <c r="P147" s="1"/>
  <c r="O146"/>
  <c r="P146" s="1"/>
  <c r="O145"/>
  <c r="P145" s="1"/>
  <c r="O143"/>
  <c r="P143" s="1"/>
  <c r="O142"/>
  <c r="P142" s="1"/>
  <c r="O141"/>
  <c r="P141" s="1"/>
  <c r="O140"/>
  <c r="P140" s="1"/>
  <c r="O139"/>
  <c r="P139" s="1"/>
  <c r="O138"/>
  <c r="P138" s="1"/>
  <c r="O136"/>
  <c r="P136" s="1"/>
  <c r="O135"/>
  <c r="P135" s="1"/>
  <c r="O134"/>
  <c r="P134" s="1"/>
  <c r="O133"/>
  <c r="P133" s="1"/>
  <c r="O132"/>
  <c r="P132" s="1"/>
  <c r="O131"/>
  <c r="P131" s="1"/>
  <c r="O130"/>
  <c r="P130" s="1"/>
  <c r="O129"/>
  <c r="P129" s="1"/>
  <c r="O127"/>
  <c r="P127" s="1"/>
  <c r="O126"/>
  <c r="P126" s="1"/>
  <c r="O125"/>
  <c r="P125" s="1"/>
  <c r="O124"/>
  <c r="P124" s="1"/>
  <c r="O123"/>
  <c r="P123" s="1"/>
  <c r="O122"/>
  <c r="P122" s="1"/>
  <c r="O121"/>
  <c r="P121" s="1"/>
  <c r="O119"/>
  <c r="P119" s="1"/>
  <c r="O118"/>
  <c r="P118" s="1"/>
  <c r="O117"/>
  <c r="P117" s="1"/>
  <c r="O116"/>
  <c r="P116" s="1"/>
  <c r="O115"/>
  <c r="P115" s="1"/>
  <c r="O114"/>
  <c r="P114" s="1"/>
  <c r="O113"/>
  <c r="P113" s="1"/>
  <c r="O112"/>
  <c r="P112" s="1"/>
  <c r="O111"/>
  <c r="P111" s="1"/>
  <c r="O110"/>
  <c r="P110" s="1"/>
  <c r="O109"/>
  <c r="P109" s="1"/>
  <c r="O108"/>
  <c r="P108" s="1"/>
  <c r="O107"/>
  <c r="P107" s="1"/>
  <c r="O106"/>
  <c r="P106" s="1"/>
  <c r="O105"/>
  <c r="P105" s="1"/>
  <c r="O103"/>
  <c r="P103" s="1"/>
  <c r="O102"/>
  <c r="P102" s="1"/>
  <c r="O101"/>
  <c r="P101" s="1"/>
  <c r="O100"/>
  <c r="P100" s="1"/>
  <c r="O99"/>
  <c r="P99" s="1"/>
  <c r="O98"/>
  <c r="P98" s="1"/>
  <c r="O97"/>
  <c r="P97" s="1"/>
  <c r="O96"/>
  <c r="P96" s="1"/>
  <c r="O95"/>
  <c r="P95" s="1"/>
  <c r="O94"/>
  <c r="P94" s="1"/>
  <c r="O93"/>
  <c r="P93" s="1"/>
  <c r="O92"/>
  <c r="P92" s="1"/>
  <c r="O91"/>
  <c r="P91" s="1"/>
  <c r="O89"/>
  <c r="P89" s="1"/>
  <c r="O88"/>
  <c r="P88" s="1"/>
  <c r="O87"/>
  <c r="P87" s="1"/>
  <c r="O86"/>
  <c r="P86" s="1"/>
  <c r="O85"/>
  <c r="P85" s="1"/>
  <c r="O84"/>
  <c r="P84" s="1"/>
  <c r="O83"/>
  <c r="P83" s="1"/>
  <c r="O82"/>
  <c r="P82" s="1"/>
  <c r="O81"/>
  <c r="P81" s="1"/>
  <c r="O79"/>
  <c r="P79" s="1"/>
  <c r="O78"/>
  <c r="P78" s="1"/>
  <c r="O77"/>
  <c r="P77" s="1"/>
  <c r="O76"/>
  <c r="P76" s="1"/>
  <c r="O75"/>
  <c r="P75" s="1"/>
  <c r="O74"/>
  <c r="P74" s="1"/>
  <c r="O73"/>
  <c r="P73" s="1"/>
  <c r="O72"/>
  <c r="P72" s="1"/>
  <c r="O70"/>
  <c r="P70" s="1"/>
  <c r="O69"/>
  <c r="P69" s="1"/>
  <c r="O68"/>
  <c r="P68" s="1"/>
  <c r="O67"/>
  <c r="P67" s="1"/>
  <c r="O66"/>
  <c r="P66" s="1"/>
  <c r="O64"/>
  <c r="P64" s="1"/>
  <c r="O63"/>
  <c r="P63" s="1"/>
  <c r="O62"/>
  <c r="P62" s="1"/>
  <c r="O61"/>
  <c r="P61" s="1"/>
  <c r="O60"/>
  <c r="P60" s="1"/>
  <c r="O59"/>
  <c r="P59" s="1"/>
  <c r="O58"/>
  <c r="P58" s="1"/>
  <c r="O57"/>
  <c r="P57" s="1"/>
  <c r="O56"/>
  <c r="P56" s="1"/>
  <c r="O55"/>
  <c r="P55" s="1"/>
  <c r="O54"/>
  <c r="P54" s="1"/>
  <c r="O53"/>
  <c r="P53" s="1"/>
  <c r="O51"/>
  <c r="P51" s="1"/>
  <c r="O50"/>
  <c r="P50" s="1"/>
  <c r="O49"/>
  <c r="P49" s="1"/>
  <c r="O48"/>
  <c r="P48" s="1"/>
  <c r="O47"/>
  <c r="P47" s="1"/>
  <c r="O44"/>
  <c r="P44" s="1"/>
  <c r="O43"/>
  <c r="P43" s="1"/>
  <c r="O42"/>
  <c r="P42" s="1"/>
  <c r="O41"/>
  <c r="P41" s="1"/>
  <c r="O40"/>
  <c r="P40" s="1"/>
  <c r="O39"/>
  <c r="P39" s="1"/>
  <c r="O38"/>
  <c r="P38" s="1"/>
  <c r="O37"/>
  <c r="P37" s="1"/>
  <c r="O36"/>
  <c r="P36" s="1"/>
  <c r="O35"/>
  <c r="P35" s="1"/>
  <c r="O34"/>
  <c r="P34" s="1"/>
  <c r="O33"/>
  <c r="P33" s="1"/>
  <c r="O32"/>
  <c r="P32" s="1"/>
  <c r="O31"/>
  <c r="P31" s="1"/>
  <c r="O30"/>
  <c r="P30" s="1"/>
  <c r="O29"/>
  <c r="P29" s="1"/>
  <c r="O28"/>
  <c r="P28" s="1"/>
  <c r="O27"/>
  <c r="P27" s="1"/>
  <c r="O26"/>
  <c r="P26" s="1"/>
  <c r="O25"/>
  <c r="P25" s="1"/>
  <c r="O24"/>
  <c r="P24" s="1"/>
  <c r="O23"/>
  <c r="P23" s="1"/>
  <c r="O22"/>
  <c r="P22" s="1"/>
  <c r="O21"/>
  <c r="P21" s="1"/>
  <c r="O20"/>
  <c r="P20" s="1"/>
  <c r="O19"/>
  <c r="P19" s="1"/>
  <c r="O18"/>
  <c r="P18" s="1"/>
  <c r="W369" i="7"/>
  <c r="R369"/>
  <c r="T369" s="1"/>
  <c r="V369" l="1"/>
  <c r="X369" s="1"/>
  <c r="I44" i="8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I8"/>
  <c r="J8" s="1"/>
  <c r="L7" l="1"/>
  <c r="M7" s="1"/>
  <c r="L9"/>
  <c r="M9" s="1"/>
  <c r="L11"/>
  <c r="M11" s="1"/>
  <c r="L13"/>
  <c r="M13" s="1"/>
  <c r="L15"/>
  <c r="M15" s="1"/>
  <c r="L18"/>
  <c r="M18" s="1"/>
  <c r="L20"/>
  <c r="M20" s="1"/>
  <c r="L22"/>
  <c r="M22" s="1"/>
  <c r="L24"/>
  <c r="M24" s="1"/>
  <c r="L26"/>
  <c r="M26" s="1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8"/>
  <c r="M48" s="1"/>
  <c r="L50"/>
  <c r="M50" s="1"/>
  <c r="L53"/>
  <c r="M53" s="1"/>
  <c r="L55"/>
  <c r="M55" s="1"/>
  <c r="L57"/>
  <c r="M57" s="1"/>
  <c r="L58"/>
  <c r="M58" s="1"/>
  <c r="L60"/>
  <c r="M60" s="1"/>
  <c r="L62"/>
  <c r="M62" s="1"/>
  <c r="L64"/>
  <c r="M64" s="1"/>
  <c r="L67"/>
  <c r="M67" s="1"/>
  <c r="L69"/>
  <c r="M69" s="1"/>
  <c r="L72"/>
  <c r="M72" s="1"/>
  <c r="L74"/>
  <c r="M74" s="1"/>
  <c r="L76"/>
  <c r="M76" s="1"/>
  <c r="L78"/>
  <c r="M78" s="1"/>
  <c r="L81"/>
  <c r="M81" s="1"/>
  <c r="L83"/>
  <c r="M83" s="1"/>
  <c r="L85"/>
  <c r="M85" s="1"/>
  <c r="L87"/>
  <c r="M87" s="1"/>
  <c r="L89"/>
  <c r="M89" s="1"/>
  <c r="L92"/>
  <c r="M92" s="1"/>
  <c r="L94"/>
  <c r="M94" s="1"/>
  <c r="L96"/>
  <c r="M96" s="1"/>
  <c r="L98"/>
  <c r="M98" s="1"/>
  <c r="L100"/>
  <c r="M100" s="1"/>
  <c r="L102"/>
  <c r="M102" s="1"/>
  <c r="L105"/>
  <c r="M105" s="1"/>
  <c r="L107"/>
  <c r="M107" s="1"/>
  <c r="L109"/>
  <c r="M109" s="1"/>
  <c r="L111"/>
  <c r="M111" s="1"/>
  <c r="L113"/>
  <c r="M113" s="1"/>
  <c r="L115"/>
  <c r="M115" s="1"/>
  <c r="L117"/>
  <c r="M117" s="1"/>
  <c r="L119"/>
  <c r="M119" s="1"/>
  <c r="L122"/>
  <c r="M122" s="1"/>
  <c r="L124"/>
  <c r="M124" s="1"/>
  <c r="L126"/>
  <c r="M126" s="1"/>
  <c r="L129"/>
  <c r="M129" s="1"/>
  <c r="L131"/>
  <c r="M131" s="1"/>
  <c r="L134"/>
  <c r="M134" s="1"/>
  <c r="L136"/>
  <c r="M136" s="1"/>
  <c r="L139"/>
  <c r="M139" s="1"/>
  <c r="L141"/>
  <c r="M141" s="1"/>
  <c r="L143"/>
  <c r="M143" s="1"/>
  <c r="L146"/>
  <c r="M146" s="1"/>
  <c r="L148"/>
  <c r="M148" s="1"/>
  <c r="L150"/>
  <c r="M150" s="1"/>
  <c r="L152"/>
  <c r="M152" s="1"/>
  <c r="L154"/>
  <c r="M154" s="1"/>
  <c r="L156"/>
  <c r="M156" s="1"/>
  <c r="L159"/>
  <c r="M159" s="1"/>
  <c r="L161"/>
  <c r="M161" s="1"/>
  <c r="L163"/>
  <c r="M163" s="1"/>
  <c r="L165"/>
  <c r="M165" s="1"/>
  <c r="L167"/>
  <c r="M167" s="1"/>
  <c r="L169"/>
  <c r="M169" s="1"/>
  <c r="L172"/>
  <c r="M172" s="1"/>
  <c r="L174"/>
  <c r="M174" s="1"/>
  <c r="L176"/>
  <c r="M176" s="1"/>
  <c r="L177"/>
  <c r="M177" s="1"/>
  <c r="L180"/>
  <c r="M180" s="1"/>
  <c r="L182"/>
  <c r="M182" s="1"/>
  <c r="L184"/>
  <c r="M184" s="1"/>
  <c r="L186"/>
  <c r="M186" s="1"/>
  <c r="L188"/>
  <c r="M188" s="1"/>
  <c r="L190"/>
  <c r="M190" s="1"/>
  <c r="L193"/>
  <c r="M193" s="1"/>
  <c r="L195"/>
  <c r="M195" s="1"/>
  <c r="L197"/>
  <c r="M197" s="1"/>
  <c r="L199"/>
  <c r="M199" s="1"/>
  <c r="L201"/>
  <c r="M201" s="1"/>
  <c r="L203"/>
  <c r="M203" s="1"/>
  <c r="L206"/>
  <c r="M206" s="1"/>
  <c r="L208"/>
  <c r="M208" s="1"/>
  <c r="L210"/>
  <c r="M210" s="1"/>
  <c r="L212"/>
  <c r="M212" s="1"/>
  <c r="L214"/>
  <c r="M214" s="1"/>
  <c r="L216"/>
  <c r="M216" s="1"/>
  <c r="L218"/>
  <c r="M218" s="1"/>
  <c r="L221"/>
  <c r="M221" s="1"/>
  <c r="L223"/>
  <c r="M223" s="1"/>
  <c r="L225"/>
  <c r="M225" s="1"/>
  <c r="L227"/>
  <c r="M227" s="1"/>
  <c r="L230"/>
  <c r="M230" s="1"/>
  <c r="L232"/>
  <c r="M232" s="1"/>
  <c r="L234"/>
  <c r="M234" s="1"/>
  <c r="L236"/>
  <c r="M236" s="1"/>
  <c r="L239"/>
  <c r="M239" s="1"/>
  <c r="L241"/>
  <c r="M241" s="1"/>
  <c r="L243"/>
  <c r="M243" s="1"/>
  <c r="L245"/>
  <c r="M245" s="1"/>
  <c r="L247"/>
  <c r="M247" s="1"/>
  <c r="L249"/>
  <c r="M249" s="1"/>
  <c r="L251"/>
  <c r="M251" s="1"/>
  <c r="L253"/>
  <c r="M253" s="1"/>
  <c r="L256"/>
  <c r="M256" s="1"/>
  <c r="L258"/>
  <c r="M258" s="1"/>
  <c r="L260"/>
  <c r="M260" s="1"/>
  <c r="L263"/>
  <c r="M263" s="1"/>
  <c r="L265"/>
  <c r="M265" s="1"/>
  <c r="L267"/>
  <c r="M267" s="1"/>
  <c r="L269"/>
  <c r="M269" s="1"/>
  <c r="L271"/>
  <c r="M271" s="1"/>
  <c r="L273"/>
  <c r="M273" s="1"/>
  <c r="L275"/>
  <c r="M275" s="1"/>
  <c r="L277"/>
  <c r="M277" s="1"/>
  <c r="L279"/>
  <c r="M279" s="1"/>
  <c r="L282"/>
  <c r="M282" s="1"/>
  <c r="L284"/>
  <c r="M284" s="1"/>
  <c r="L286"/>
  <c r="M286" s="1"/>
  <c r="L288"/>
  <c r="M288" s="1"/>
  <c r="L290"/>
  <c r="M290" s="1"/>
  <c r="L292"/>
  <c r="M292" s="1"/>
  <c r="L294"/>
  <c r="M294" s="1"/>
  <c r="L296"/>
  <c r="M296" s="1"/>
  <c r="L298"/>
  <c r="M298" s="1"/>
  <c r="L300"/>
  <c r="M300" s="1"/>
  <c r="L302"/>
  <c r="M302" s="1"/>
  <c r="L304"/>
  <c r="M304" s="1"/>
  <c r="L307"/>
  <c r="M307" s="1"/>
  <c r="L309"/>
  <c r="M309" s="1"/>
  <c r="L311"/>
  <c r="M311" s="1"/>
  <c r="L313"/>
  <c r="M313" s="1"/>
  <c r="L315"/>
  <c r="M315" s="1"/>
  <c r="L317"/>
  <c r="M317" s="1"/>
  <c r="L319"/>
  <c r="M319" s="1"/>
  <c r="L322"/>
  <c r="M322" s="1"/>
  <c r="L324"/>
  <c r="M324" s="1"/>
  <c r="L326"/>
  <c r="M326" s="1"/>
  <c r="L328"/>
  <c r="M328" s="1"/>
  <c r="L330"/>
  <c r="M330" s="1"/>
  <c r="L332"/>
  <c r="M332" s="1"/>
  <c r="L335"/>
  <c r="M335" s="1"/>
  <c r="L337"/>
  <c r="M337" s="1"/>
  <c r="L339"/>
  <c r="M339" s="1"/>
  <c r="L341"/>
  <c r="M341" s="1"/>
  <c r="L343"/>
  <c r="M343" s="1"/>
  <c r="L346"/>
  <c r="M346" s="1"/>
  <c r="L348"/>
  <c r="M348" s="1"/>
  <c r="L350"/>
  <c r="M350" s="1"/>
  <c r="L351"/>
  <c r="M351" s="1"/>
  <c r="L353"/>
  <c r="M353" s="1"/>
  <c r="L355"/>
  <c r="M355" s="1"/>
  <c r="L358"/>
  <c r="M358" s="1"/>
  <c r="L360"/>
  <c r="M360" s="1"/>
  <c r="L362"/>
  <c r="M362" s="1"/>
  <c r="L364"/>
  <c r="M364" s="1"/>
  <c r="L366"/>
  <c r="M366" s="1"/>
  <c r="L368"/>
  <c r="M368" s="1"/>
  <c r="M8"/>
  <c r="L10"/>
  <c r="M10" s="1"/>
  <c r="L12"/>
  <c r="M12" s="1"/>
  <c r="L14"/>
  <c r="M14" s="1"/>
  <c r="L16"/>
  <c r="M16" s="1"/>
  <c r="L19"/>
  <c r="M19" s="1"/>
  <c r="L21"/>
  <c r="M21" s="1"/>
  <c r="L23"/>
  <c r="M23" s="1"/>
  <c r="L25"/>
  <c r="M25" s="1"/>
  <c r="L27"/>
  <c r="M27" s="1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7"/>
  <c r="M47" s="1"/>
  <c r="L49"/>
  <c r="M49" s="1"/>
  <c r="L51"/>
  <c r="M51" s="1"/>
  <c r="L54"/>
  <c r="M54" s="1"/>
  <c r="L56"/>
  <c r="M56" s="1"/>
  <c r="L59"/>
  <c r="M59" s="1"/>
  <c r="L61"/>
  <c r="M61" s="1"/>
  <c r="L63"/>
  <c r="M63" s="1"/>
  <c r="L66"/>
  <c r="M66" s="1"/>
  <c r="L68"/>
  <c r="M68" s="1"/>
  <c r="L70"/>
  <c r="M70" s="1"/>
  <c r="L73"/>
  <c r="M73" s="1"/>
  <c r="L75"/>
  <c r="M75" s="1"/>
  <c r="L77"/>
  <c r="M77" s="1"/>
  <c r="L79"/>
  <c r="M79" s="1"/>
  <c r="L82"/>
  <c r="M82" s="1"/>
  <c r="L84"/>
  <c r="M84" s="1"/>
  <c r="L86"/>
  <c r="M86" s="1"/>
  <c r="L88"/>
  <c r="M88" s="1"/>
  <c r="L91"/>
  <c r="M91" s="1"/>
  <c r="L93"/>
  <c r="M93" s="1"/>
  <c r="L95"/>
  <c r="M95" s="1"/>
  <c r="L97"/>
  <c r="M97" s="1"/>
  <c r="L99"/>
  <c r="M99" s="1"/>
  <c r="L101"/>
  <c r="M101" s="1"/>
  <c r="L103"/>
  <c r="M103" s="1"/>
  <c r="L106"/>
  <c r="M106" s="1"/>
  <c r="L108"/>
  <c r="M108" s="1"/>
  <c r="L110"/>
  <c r="M110" s="1"/>
  <c r="L112"/>
  <c r="M112" s="1"/>
  <c r="L114"/>
  <c r="M114" s="1"/>
  <c r="L116"/>
  <c r="M116" s="1"/>
  <c r="L118"/>
  <c r="M118" s="1"/>
  <c r="L121"/>
  <c r="M121" s="1"/>
  <c r="L123"/>
  <c r="M123" s="1"/>
  <c r="L125"/>
  <c r="M125" s="1"/>
  <c r="L127"/>
  <c r="M127" s="1"/>
  <c r="L130"/>
  <c r="M130" s="1"/>
  <c r="L132"/>
  <c r="M132" s="1"/>
  <c r="L133"/>
  <c r="M133" s="1"/>
  <c r="L135"/>
  <c r="M135" s="1"/>
  <c r="L138"/>
  <c r="M138" s="1"/>
  <c r="L140"/>
  <c r="M140" s="1"/>
  <c r="L142"/>
  <c r="M142" s="1"/>
  <c r="L145"/>
  <c r="M145" s="1"/>
  <c r="L147"/>
  <c r="M147" s="1"/>
  <c r="L149"/>
  <c r="M149" s="1"/>
  <c r="L151"/>
  <c r="M151" s="1"/>
  <c r="L153"/>
  <c r="M153" s="1"/>
  <c r="L155"/>
  <c r="M155" s="1"/>
  <c r="L158"/>
  <c r="M158" s="1"/>
  <c r="L160"/>
  <c r="M160" s="1"/>
  <c r="L162"/>
  <c r="M162" s="1"/>
  <c r="L164"/>
  <c r="M164" s="1"/>
  <c r="L166"/>
  <c r="M166" s="1"/>
  <c r="L168"/>
  <c r="M168" s="1"/>
  <c r="L170"/>
  <c r="M170" s="1"/>
  <c r="L173"/>
  <c r="M173" s="1"/>
  <c r="L175"/>
  <c r="M175" s="1"/>
  <c r="L179"/>
  <c r="M179" s="1"/>
  <c r="L181"/>
  <c r="M181" s="1"/>
  <c r="L183"/>
  <c r="M183" s="1"/>
  <c r="L185"/>
  <c r="M185" s="1"/>
  <c r="L187"/>
  <c r="M187" s="1"/>
  <c r="L189"/>
  <c r="M189" s="1"/>
  <c r="L191"/>
  <c r="M191" s="1"/>
  <c r="L194"/>
  <c r="M194" s="1"/>
  <c r="L196"/>
  <c r="M196" s="1"/>
  <c r="L198"/>
  <c r="M198" s="1"/>
  <c r="L200"/>
  <c r="M200" s="1"/>
  <c r="L202"/>
  <c r="M202" s="1"/>
  <c r="L204"/>
  <c r="M204" s="1"/>
  <c r="L207"/>
  <c r="M207" s="1"/>
  <c r="L209"/>
  <c r="M209" s="1"/>
  <c r="L211"/>
  <c r="M211" s="1"/>
  <c r="L213"/>
  <c r="M213" s="1"/>
  <c r="L215"/>
  <c r="M215" s="1"/>
  <c r="L217"/>
  <c r="M217" s="1"/>
  <c r="L220"/>
  <c r="M220" s="1"/>
  <c r="L222"/>
  <c r="M222" s="1"/>
  <c r="L224"/>
  <c r="M224" s="1"/>
  <c r="L226"/>
  <c r="M226" s="1"/>
  <c r="L228"/>
  <c r="M228" s="1"/>
  <c r="L231"/>
  <c r="M231" s="1"/>
  <c r="L233"/>
  <c r="M233" s="1"/>
  <c r="L235"/>
  <c r="M235" s="1"/>
  <c r="L237"/>
  <c r="M237" s="1"/>
  <c r="L240"/>
  <c r="M240" s="1"/>
  <c r="L242"/>
  <c r="M242" s="1"/>
  <c r="L244"/>
  <c r="M244" s="1"/>
  <c r="L246"/>
  <c r="M246" s="1"/>
  <c r="L248"/>
  <c r="M248" s="1"/>
  <c r="L250"/>
  <c r="M250" s="1"/>
  <c r="L252"/>
  <c r="M252" s="1"/>
  <c r="L255"/>
  <c r="M255" s="1"/>
  <c r="L257"/>
  <c r="M257" s="1"/>
  <c r="L259"/>
  <c r="M259" s="1"/>
  <c r="L261"/>
  <c r="M261" s="1"/>
  <c r="L264"/>
  <c r="M264" s="1"/>
  <c r="L266"/>
  <c r="M266" s="1"/>
  <c r="L268"/>
  <c r="M268" s="1"/>
  <c r="L270"/>
  <c r="M270" s="1"/>
  <c r="L272"/>
  <c r="M272" s="1"/>
  <c r="L274"/>
  <c r="M274" s="1"/>
  <c r="L276"/>
  <c r="M276" s="1"/>
  <c r="L278"/>
  <c r="M278" s="1"/>
  <c r="L281"/>
  <c r="M281" s="1"/>
  <c r="L283"/>
  <c r="M283" s="1"/>
  <c r="L285"/>
  <c r="M285" s="1"/>
  <c r="L287"/>
  <c r="M287" s="1"/>
  <c r="L289"/>
  <c r="M289" s="1"/>
  <c r="L291"/>
  <c r="M291" s="1"/>
  <c r="L293"/>
  <c r="M293" s="1"/>
  <c r="L295"/>
  <c r="M295" s="1"/>
  <c r="L297"/>
  <c r="M297" s="1"/>
  <c r="L299"/>
  <c r="M299" s="1"/>
  <c r="L301"/>
  <c r="M301" s="1"/>
  <c r="L303"/>
  <c r="M303" s="1"/>
  <c r="L306"/>
  <c r="M306" s="1"/>
  <c r="L308"/>
  <c r="M308" s="1"/>
  <c r="L310"/>
  <c r="M310" s="1"/>
  <c r="L312"/>
  <c r="M312" s="1"/>
  <c r="L314"/>
  <c r="M314" s="1"/>
  <c r="L316"/>
  <c r="M316" s="1"/>
  <c r="L318"/>
  <c r="M318" s="1"/>
  <c r="L320"/>
  <c r="M320" s="1"/>
  <c r="L323"/>
  <c r="M323" s="1"/>
  <c r="L325"/>
  <c r="M325" s="1"/>
  <c r="L327"/>
  <c r="M327" s="1"/>
  <c r="L329"/>
  <c r="M329" s="1"/>
  <c r="L331"/>
  <c r="M331" s="1"/>
  <c r="L334"/>
  <c r="M334" s="1"/>
  <c r="L336"/>
  <c r="M336" s="1"/>
  <c r="L338"/>
  <c r="M338" s="1"/>
  <c r="L340"/>
  <c r="M340" s="1"/>
  <c r="L342"/>
  <c r="M342" s="1"/>
  <c r="L344"/>
  <c r="M344" s="1"/>
  <c r="L347"/>
  <c r="M347" s="1"/>
  <c r="L349"/>
  <c r="M349" s="1"/>
  <c r="L352"/>
  <c r="M352" s="1"/>
  <c r="L354"/>
  <c r="M354" s="1"/>
  <c r="L357"/>
  <c r="M357" s="1"/>
  <c r="L359"/>
  <c r="M359" s="1"/>
  <c r="L361"/>
  <c r="M361" s="1"/>
  <c r="L363"/>
  <c r="M363" s="1"/>
  <c r="L365"/>
  <c r="M365" s="1"/>
  <c r="L367"/>
  <c r="M367" s="1"/>
  <c r="C18"/>
  <c r="D18" s="1"/>
  <c r="C34"/>
  <c r="D34" s="1"/>
  <c r="C11"/>
  <c r="D11" s="1"/>
  <c r="C20"/>
  <c r="D20" s="1"/>
  <c r="C28"/>
  <c r="D28" s="1"/>
  <c r="C36"/>
  <c r="D36" s="1"/>
  <c r="C44"/>
  <c r="D44" s="1"/>
  <c r="C50"/>
  <c r="D50" s="1"/>
  <c r="U50" s="1"/>
  <c r="C58"/>
  <c r="D58" s="1"/>
  <c r="C62"/>
  <c r="D62" s="1"/>
  <c r="U62" s="1"/>
  <c r="C72"/>
  <c r="D72" s="1"/>
  <c r="U72" s="1"/>
  <c r="C81"/>
  <c r="D81" s="1"/>
  <c r="U81" s="1"/>
  <c r="C89"/>
  <c r="D89" s="1"/>
  <c r="U89" s="1"/>
  <c r="C98"/>
  <c r="D98" s="1"/>
  <c r="U98" s="1"/>
  <c r="C107"/>
  <c r="D107" s="1"/>
  <c r="U107" s="1"/>
  <c r="C115"/>
  <c r="D115" s="1"/>
  <c r="U115" s="1"/>
  <c r="C119"/>
  <c r="D119" s="1"/>
  <c r="U119" s="1"/>
  <c r="C129"/>
  <c r="D129" s="1"/>
  <c r="U129" s="1"/>
  <c r="C136"/>
  <c r="D136" s="1"/>
  <c r="U136" s="1"/>
  <c r="C146"/>
  <c r="D146" s="1"/>
  <c r="U146" s="1"/>
  <c r="C154"/>
  <c r="D154" s="1"/>
  <c r="U154" s="1"/>
  <c r="C167"/>
  <c r="D167" s="1"/>
  <c r="U167" s="1"/>
  <c r="C184"/>
  <c r="D184" s="1"/>
  <c r="U184" s="1"/>
  <c r="C8"/>
  <c r="D8" s="1"/>
  <c r="C12"/>
  <c r="D12" s="1"/>
  <c r="C16"/>
  <c r="D16" s="1"/>
  <c r="C21"/>
  <c r="D21" s="1"/>
  <c r="C25"/>
  <c r="D25" s="1"/>
  <c r="C29"/>
  <c r="D29" s="1"/>
  <c r="C33"/>
  <c r="D33" s="1"/>
  <c r="C37"/>
  <c r="D37" s="1"/>
  <c r="C41"/>
  <c r="D41" s="1"/>
  <c r="C47"/>
  <c r="D47" s="1"/>
  <c r="C51"/>
  <c r="D51" s="1"/>
  <c r="U51" s="1"/>
  <c r="C56"/>
  <c r="D56" s="1"/>
  <c r="U56" s="1"/>
  <c r="C59"/>
  <c r="D59" s="1"/>
  <c r="U59" s="1"/>
  <c r="C63"/>
  <c r="D63" s="1"/>
  <c r="U63" s="1"/>
  <c r="C68"/>
  <c r="D68" s="1"/>
  <c r="U68" s="1"/>
  <c r="C73"/>
  <c r="D73" s="1"/>
  <c r="U73" s="1"/>
  <c r="C77"/>
  <c r="D77" s="1"/>
  <c r="U77" s="1"/>
  <c r="C82"/>
  <c r="D82" s="1"/>
  <c r="U82" s="1"/>
  <c r="C86"/>
  <c r="D86" s="1"/>
  <c r="U86" s="1"/>
  <c r="C91"/>
  <c r="D91" s="1"/>
  <c r="U91" s="1"/>
  <c r="C95"/>
  <c r="D95" s="1"/>
  <c r="U95" s="1"/>
  <c r="C99"/>
  <c r="D99" s="1"/>
  <c r="U99" s="1"/>
  <c r="C103"/>
  <c r="D103" s="1"/>
  <c r="U103" s="1"/>
  <c r="C108"/>
  <c r="D108" s="1"/>
  <c r="U108" s="1"/>
  <c r="C112"/>
  <c r="D112" s="1"/>
  <c r="U112" s="1"/>
  <c r="C116"/>
  <c r="D116" s="1"/>
  <c r="U116" s="1"/>
  <c r="C121"/>
  <c r="D121" s="1"/>
  <c r="U121" s="1"/>
  <c r="C125"/>
  <c r="D125" s="1"/>
  <c r="U125" s="1"/>
  <c r="C130"/>
  <c r="D130" s="1"/>
  <c r="U130" s="1"/>
  <c r="C133"/>
  <c r="D133" s="1"/>
  <c r="U133" s="1"/>
  <c r="C138"/>
  <c r="D138" s="1"/>
  <c r="U138" s="1"/>
  <c r="C142"/>
  <c r="D142" s="1"/>
  <c r="U142" s="1"/>
  <c r="C147"/>
  <c r="D147" s="1"/>
  <c r="U147" s="1"/>
  <c r="C151"/>
  <c r="D151" s="1"/>
  <c r="U151" s="1"/>
  <c r="C155"/>
  <c r="D155" s="1"/>
  <c r="U155" s="1"/>
  <c r="C160"/>
  <c r="D160" s="1"/>
  <c r="U160" s="1"/>
  <c r="C164"/>
  <c r="D164" s="1"/>
  <c r="U164" s="1"/>
  <c r="C168"/>
  <c r="D168" s="1"/>
  <c r="U168" s="1"/>
  <c r="C173"/>
  <c r="D173" s="1"/>
  <c r="U173" s="1"/>
  <c r="C175"/>
  <c r="D175" s="1"/>
  <c r="U175" s="1"/>
  <c r="C181"/>
  <c r="D181" s="1"/>
  <c r="U181" s="1"/>
  <c r="C185"/>
  <c r="D185" s="1"/>
  <c r="U185" s="1"/>
  <c r="C189"/>
  <c r="D189" s="1"/>
  <c r="U189" s="1"/>
  <c r="C194"/>
  <c r="D194" s="1"/>
  <c r="U194" s="1"/>
  <c r="C198"/>
  <c r="D198" s="1"/>
  <c r="U198" s="1"/>
  <c r="C202"/>
  <c r="D202" s="1"/>
  <c r="U202" s="1"/>
  <c r="C207"/>
  <c r="D207" s="1"/>
  <c r="U207" s="1"/>
  <c r="C211"/>
  <c r="D211" s="1"/>
  <c r="U211" s="1"/>
  <c r="C215"/>
  <c r="D215" s="1"/>
  <c r="U215" s="1"/>
  <c r="C220"/>
  <c r="D220" s="1"/>
  <c r="U220" s="1"/>
  <c r="C224"/>
  <c r="D224" s="1"/>
  <c r="U224" s="1"/>
  <c r="C228"/>
  <c r="D228" s="1"/>
  <c r="U228" s="1"/>
  <c r="C233"/>
  <c r="D233" s="1"/>
  <c r="U233" s="1"/>
  <c r="C237"/>
  <c r="D237" s="1"/>
  <c r="U237" s="1"/>
  <c r="C242"/>
  <c r="D242" s="1"/>
  <c r="U242" s="1"/>
  <c r="C246"/>
  <c r="D246" s="1"/>
  <c r="U246" s="1"/>
  <c r="C250"/>
  <c r="D250" s="1"/>
  <c r="U250" s="1"/>
  <c r="C255"/>
  <c r="D255" s="1"/>
  <c r="U255" s="1"/>
  <c r="C259"/>
  <c r="D259" s="1"/>
  <c r="U259" s="1"/>
  <c r="C264"/>
  <c r="D264" s="1"/>
  <c r="U264" s="1"/>
  <c r="C268"/>
  <c r="D268" s="1"/>
  <c r="U268" s="1"/>
  <c r="C272"/>
  <c r="D272" s="1"/>
  <c r="U272" s="1"/>
  <c r="C276"/>
  <c r="D276" s="1"/>
  <c r="U276" s="1"/>
  <c r="C281"/>
  <c r="D281" s="1"/>
  <c r="U281" s="1"/>
  <c r="C285"/>
  <c r="D285" s="1"/>
  <c r="U285" s="1"/>
  <c r="C289"/>
  <c r="D289" s="1"/>
  <c r="U289" s="1"/>
  <c r="C293"/>
  <c r="D293" s="1"/>
  <c r="U293" s="1"/>
  <c r="C297"/>
  <c r="D297" s="1"/>
  <c r="U297" s="1"/>
  <c r="C301"/>
  <c r="D301" s="1"/>
  <c r="U301" s="1"/>
  <c r="C306"/>
  <c r="D306" s="1"/>
  <c r="U306" s="1"/>
  <c r="C310"/>
  <c r="D310" s="1"/>
  <c r="U310" s="1"/>
  <c r="C314"/>
  <c r="D314" s="1"/>
  <c r="U314" s="1"/>
  <c r="C318"/>
  <c r="D318" s="1"/>
  <c r="U318" s="1"/>
  <c r="C323"/>
  <c r="D323" s="1"/>
  <c r="C327"/>
  <c r="D327" s="1"/>
  <c r="U327" s="1"/>
  <c r="C331"/>
  <c r="D331" s="1"/>
  <c r="C336"/>
  <c r="D336" s="1"/>
  <c r="U336" s="1"/>
  <c r="C340"/>
  <c r="D340" s="1"/>
  <c r="C344"/>
  <c r="D344" s="1"/>
  <c r="U344" s="1"/>
  <c r="C349"/>
  <c r="D349" s="1"/>
  <c r="C352"/>
  <c r="D352" s="1"/>
  <c r="U352" s="1"/>
  <c r="C357"/>
  <c r="D357" s="1"/>
  <c r="C361"/>
  <c r="D361" s="1"/>
  <c r="U361" s="1"/>
  <c r="C365"/>
  <c r="D365" s="1"/>
  <c r="C9"/>
  <c r="D9" s="1"/>
  <c r="C26"/>
  <c r="D26" s="1"/>
  <c r="C42"/>
  <c r="D42" s="1"/>
  <c r="C53"/>
  <c r="D53" s="1"/>
  <c r="U53" s="1"/>
  <c r="C60"/>
  <c r="D60" s="1"/>
  <c r="U60" s="1"/>
  <c r="C74"/>
  <c r="D74" s="1"/>
  <c r="U74" s="1"/>
  <c r="C83"/>
  <c r="D83" s="1"/>
  <c r="U83" s="1"/>
  <c r="C92"/>
  <c r="D92" s="1"/>
  <c r="U92" s="1"/>
  <c r="C100"/>
  <c r="D100" s="1"/>
  <c r="U100" s="1"/>
  <c r="C113"/>
  <c r="D113" s="1"/>
  <c r="U113" s="1"/>
  <c r="C122"/>
  <c r="D122" s="1"/>
  <c r="U122" s="1"/>
  <c r="C126"/>
  <c r="D126" s="1"/>
  <c r="U126" s="1"/>
  <c r="C134"/>
  <c r="D134" s="1"/>
  <c r="U134" s="1"/>
  <c r="C139"/>
  <c r="D139" s="1"/>
  <c r="U139" s="1"/>
  <c r="C143"/>
  <c r="D143" s="1"/>
  <c r="U143" s="1"/>
  <c r="C148"/>
  <c r="D148" s="1"/>
  <c r="U148" s="1"/>
  <c r="C152"/>
  <c r="D152" s="1"/>
  <c r="U152" s="1"/>
  <c r="C156"/>
  <c r="D156" s="1"/>
  <c r="U156" s="1"/>
  <c r="C161"/>
  <c r="D161" s="1"/>
  <c r="U161" s="1"/>
  <c r="C165"/>
  <c r="D165" s="1"/>
  <c r="U165" s="1"/>
  <c r="C169"/>
  <c r="D169" s="1"/>
  <c r="U169" s="1"/>
  <c r="C174"/>
  <c r="D174" s="1"/>
  <c r="U174" s="1"/>
  <c r="C177"/>
  <c r="D177" s="1"/>
  <c r="U177" s="1"/>
  <c r="C182"/>
  <c r="D182" s="1"/>
  <c r="U182" s="1"/>
  <c r="C186"/>
  <c r="D186" s="1"/>
  <c r="U186" s="1"/>
  <c r="C190"/>
  <c r="D190" s="1"/>
  <c r="U190" s="1"/>
  <c r="C195"/>
  <c r="D195" s="1"/>
  <c r="U195" s="1"/>
  <c r="C199"/>
  <c r="D199" s="1"/>
  <c r="U199" s="1"/>
  <c r="C203"/>
  <c r="D203" s="1"/>
  <c r="U203" s="1"/>
  <c r="C208"/>
  <c r="D208" s="1"/>
  <c r="U208" s="1"/>
  <c r="C212"/>
  <c r="D212" s="1"/>
  <c r="U212" s="1"/>
  <c r="C216"/>
  <c r="D216" s="1"/>
  <c r="U216" s="1"/>
  <c r="C221"/>
  <c r="D221" s="1"/>
  <c r="U221" s="1"/>
  <c r="C225"/>
  <c r="D225" s="1"/>
  <c r="U225" s="1"/>
  <c r="C230"/>
  <c r="D230" s="1"/>
  <c r="U230" s="1"/>
  <c r="C234"/>
  <c r="D234" s="1"/>
  <c r="U234" s="1"/>
  <c r="C239"/>
  <c r="D239" s="1"/>
  <c r="U239" s="1"/>
  <c r="C243"/>
  <c r="D243" s="1"/>
  <c r="U243" s="1"/>
  <c r="C247"/>
  <c r="D247" s="1"/>
  <c r="U247" s="1"/>
  <c r="C251"/>
  <c r="D251" s="1"/>
  <c r="U251" s="1"/>
  <c r="C256"/>
  <c r="D256" s="1"/>
  <c r="U256" s="1"/>
  <c r="C260"/>
  <c r="D260" s="1"/>
  <c r="U260" s="1"/>
  <c r="C265"/>
  <c r="D265" s="1"/>
  <c r="U265" s="1"/>
  <c r="C269"/>
  <c r="D269" s="1"/>
  <c r="U269" s="1"/>
  <c r="C273"/>
  <c r="D273" s="1"/>
  <c r="U273" s="1"/>
  <c r="C277"/>
  <c r="D277" s="1"/>
  <c r="U277" s="1"/>
  <c r="C282"/>
  <c r="D282" s="1"/>
  <c r="U282" s="1"/>
  <c r="C286"/>
  <c r="D286" s="1"/>
  <c r="U286" s="1"/>
  <c r="C290"/>
  <c r="D290" s="1"/>
  <c r="U290" s="1"/>
  <c r="C294"/>
  <c r="D294" s="1"/>
  <c r="U294" s="1"/>
  <c r="C298"/>
  <c r="D298" s="1"/>
  <c r="U298" s="1"/>
  <c r="C302"/>
  <c r="D302" s="1"/>
  <c r="U302" s="1"/>
  <c r="C307"/>
  <c r="D307" s="1"/>
  <c r="U307" s="1"/>
  <c r="C311"/>
  <c r="D311" s="1"/>
  <c r="U311" s="1"/>
  <c r="C315"/>
  <c r="D315" s="1"/>
  <c r="U315" s="1"/>
  <c r="C319"/>
  <c r="D319" s="1"/>
  <c r="U319" s="1"/>
  <c r="C324"/>
  <c r="D324" s="1"/>
  <c r="U324" s="1"/>
  <c r="C328"/>
  <c r="D328" s="1"/>
  <c r="U328" s="1"/>
  <c r="C332"/>
  <c r="D332" s="1"/>
  <c r="C337"/>
  <c r="D337" s="1"/>
  <c r="U337" s="1"/>
  <c r="C341"/>
  <c r="D341" s="1"/>
  <c r="U341" s="1"/>
  <c r="C346"/>
  <c r="D346" s="1"/>
  <c r="U346" s="1"/>
  <c r="C350"/>
  <c r="D350" s="1"/>
  <c r="U350" s="1"/>
  <c r="C353"/>
  <c r="D353" s="1"/>
  <c r="U353" s="1"/>
  <c r="C358"/>
  <c r="D358" s="1"/>
  <c r="U358" s="1"/>
  <c r="C362"/>
  <c r="D362" s="1"/>
  <c r="U362" s="1"/>
  <c r="C366"/>
  <c r="D366" s="1"/>
  <c r="U366" s="1"/>
  <c r="C22"/>
  <c r="D22" s="1"/>
  <c r="C38"/>
  <c r="D38" s="1"/>
  <c r="C48"/>
  <c r="D48" s="1"/>
  <c r="U48" s="1"/>
  <c r="C57"/>
  <c r="D57" s="1"/>
  <c r="U57" s="1"/>
  <c r="C64"/>
  <c r="D64" s="1"/>
  <c r="U64" s="1"/>
  <c r="C69"/>
  <c r="D69" s="1"/>
  <c r="U69" s="1"/>
  <c r="C78"/>
  <c r="D78" s="1"/>
  <c r="U78" s="1"/>
  <c r="C87"/>
  <c r="D87" s="1"/>
  <c r="U87" s="1"/>
  <c r="C96"/>
  <c r="D96" s="1"/>
  <c r="U96" s="1"/>
  <c r="C105"/>
  <c r="D105" s="1"/>
  <c r="U105" s="1"/>
  <c r="C109"/>
  <c r="D109" s="1"/>
  <c r="U109" s="1"/>
  <c r="C117"/>
  <c r="D117" s="1"/>
  <c r="U117" s="1"/>
  <c r="C131"/>
  <c r="D131" s="1"/>
  <c r="U131" s="1"/>
  <c r="C10"/>
  <c r="D10" s="1"/>
  <c r="C14"/>
  <c r="D14" s="1"/>
  <c r="C19"/>
  <c r="D19" s="1"/>
  <c r="C23"/>
  <c r="D23" s="1"/>
  <c r="C27"/>
  <c r="D27" s="1"/>
  <c r="C31"/>
  <c r="D31" s="1"/>
  <c r="C35"/>
  <c r="D35" s="1"/>
  <c r="C39"/>
  <c r="D39" s="1"/>
  <c r="C43"/>
  <c r="D43" s="1"/>
  <c r="C49"/>
  <c r="D49" s="1"/>
  <c r="U49" s="1"/>
  <c r="C54"/>
  <c r="D54" s="1"/>
  <c r="U54" s="1"/>
  <c r="C61"/>
  <c r="D61" s="1"/>
  <c r="U61" s="1"/>
  <c r="C66"/>
  <c r="D66" s="1"/>
  <c r="U66" s="1"/>
  <c r="C70"/>
  <c r="D70" s="1"/>
  <c r="U70" s="1"/>
  <c r="C75"/>
  <c r="D75" s="1"/>
  <c r="U75" s="1"/>
  <c r="C79"/>
  <c r="D79" s="1"/>
  <c r="U79" s="1"/>
  <c r="C84"/>
  <c r="D84" s="1"/>
  <c r="U84" s="1"/>
  <c r="C88"/>
  <c r="D88" s="1"/>
  <c r="U88" s="1"/>
  <c r="C93"/>
  <c r="D93" s="1"/>
  <c r="U93" s="1"/>
  <c r="C97"/>
  <c r="D97" s="1"/>
  <c r="U97" s="1"/>
  <c r="C101"/>
  <c r="D101" s="1"/>
  <c r="U101" s="1"/>
  <c r="C106"/>
  <c r="D106" s="1"/>
  <c r="U106" s="1"/>
  <c r="C110"/>
  <c r="D110" s="1"/>
  <c r="U110" s="1"/>
  <c r="C114"/>
  <c r="D114" s="1"/>
  <c r="U114" s="1"/>
  <c r="C118"/>
  <c r="D118" s="1"/>
  <c r="U118" s="1"/>
  <c r="C123"/>
  <c r="D123" s="1"/>
  <c r="U123" s="1"/>
  <c r="C127"/>
  <c r="D127" s="1"/>
  <c r="U127" s="1"/>
  <c r="C132"/>
  <c r="D132" s="1"/>
  <c r="U132" s="1"/>
  <c r="C135"/>
  <c r="D135" s="1"/>
  <c r="U135" s="1"/>
  <c r="C140"/>
  <c r="D140" s="1"/>
  <c r="U140" s="1"/>
  <c r="C145"/>
  <c r="D145" s="1"/>
  <c r="C149"/>
  <c r="D149" s="1"/>
  <c r="U149" s="1"/>
  <c r="C153"/>
  <c r="D153" s="1"/>
  <c r="U153" s="1"/>
  <c r="C158"/>
  <c r="D158" s="1"/>
  <c r="U158" s="1"/>
  <c r="C162"/>
  <c r="D162" s="1"/>
  <c r="U162" s="1"/>
  <c r="C166"/>
  <c r="D166" s="1"/>
  <c r="U166" s="1"/>
  <c r="C170"/>
  <c r="D170" s="1"/>
  <c r="U170" s="1"/>
  <c r="C179"/>
  <c r="D179" s="1"/>
  <c r="U179" s="1"/>
  <c r="C183"/>
  <c r="D183" s="1"/>
  <c r="U183" s="1"/>
  <c r="C187"/>
  <c r="D187" s="1"/>
  <c r="U187" s="1"/>
  <c r="C191"/>
  <c r="D191" s="1"/>
  <c r="U191" s="1"/>
  <c r="C196"/>
  <c r="D196" s="1"/>
  <c r="U196" s="1"/>
  <c r="C200"/>
  <c r="D200" s="1"/>
  <c r="U200" s="1"/>
  <c r="C204"/>
  <c r="D204" s="1"/>
  <c r="U204" s="1"/>
  <c r="C209"/>
  <c r="D209" s="1"/>
  <c r="U209" s="1"/>
  <c r="C213"/>
  <c r="D213" s="1"/>
  <c r="U213" s="1"/>
  <c r="C217"/>
  <c r="D217" s="1"/>
  <c r="U217" s="1"/>
  <c r="C222"/>
  <c r="D222" s="1"/>
  <c r="U222" s="1"/>
  <c r="C226"/>
  <c r="D226" s="1"/>
  <c r="U226" s="1"/>
  <c r="C231"/>
  <c r="D231" s="1"/>
  <c r="U231" s="1"/>
  <c r="C235"/>
  <c r="D235" s="1"/>
  <c r="U235" s="1"/>
  <c r="C240"/>
  <c r="D240" s="1"/>
  <c r="U240" s="1"/>
  <c r="C244"/>
  <c r="D244" s="1"/>
  <c r="U244" s="1"/>
  <c r="C248"/>
  <c r="D248" s="1"/>
  <c r="U248" s="1"/>
  <c r="C252"/>
  <c r="D252" s="1"/>
  <c r="U252" s="1"/>
  <c r="C257"/>
  <c r="D257" s="1"/>
  <c r="U257" s="1"/>
  <c r="C261"/>
  <c r="D261" s="1"/>
  <c r="U261" s="1"/>
  <c r="C266"/>
  <c r="D266" s="1"/>
  <c r="U266" s="1"/>
  <c r="C270"/>
  <c r="D270" s="1"/>
  <c r="U270" s="1"/>
  <c r="C274"/>
  <c r="D274" s="1"/>
  <c r="U274" s="1"/>
  <c r="C278"/>
  <c r="D278" s="1"/>
  <c r="U278" s="1"/>
  <c r="C283"/>
  <c r="D283" s="1"/>
  <c r="U283" s="1"/>
  <c r="C287"/>
  <c r="D287" s="1"/>
  <c r="U287" s="1"/>
  <c r="C291"/>
  <c r="D291" s="1"/>
  <c r="U291" s="1"/>
  <c r="C295"/>
  <c r="D295" s="1"/>
  <c r="U295" s="1"/>
  <c r="C299"/>
  <c r="D299" s="1"/>
  <c r="U299" s="1"/>
  <c r="C303"/>
  <c r="D303" s="1"/>
  <c r="U303" s="1"/>
  <c r="C308"/>
  <c r="D308" s="1"/>
  <c r="U308" s="1"/>
  <c r="C312"/>
  <c r="D312" s="1"/>
  <c r="U312" s="1"/>
  <c r="C316"/>
  <c r="D316" s="1"/>
  <c r="U316" s="1"/>
  <c r="C320"/>
  <c r="D320" s="1"/>
  <c r="U320" s="1"/>
  <c r="C325"/>
  <c r="D325" s="1"/>
  <c r="U325" s="1"/>
  <c r="C329"/>
  <c r="D329" s="1"/>
  <c r="U329" s="1"/>
  <c r="C334"/>
  <c r="D334" s="1"/>
  <c r="U334" s="1"/>
  <c r="C338"/>
  <c r="D338" s="1"/>
  <c r="U338" s="1"/>
  <c r="C342"/>
  <c r="D342" s="1"/>
  <c r="U342" s="1"/>
  <c r="C347"/>
  <c r="D347" s="1"/>
  <c r="U347" s="1"/>
  <c r="C354"/>
  <c r="D354" s="1"/>
  <c r="U354" s="1"/>
  <c r="C359"/>
  <c r="D359" s="1"/>
  <c r="U359" s="1"/>
  <c r="C363"/>
  <c r="D363" s="1"/>
  <c r="U363" s="1"/>
  <c r="C367"/>
  <c r="D367" s="1"/>
  <c r="U367" s="1"/>
  <c r="C13"/>
  <c r="D13" s="1"/>
  <c r="C30"/>
  <c r="D30" s="1"/>
  <c r="D7"/>
  <c r="C15"/>
  <c r="D15" s="1"/>
  <c r="C24"/>
  <c r="D24" s="1"/>
  <c r="C32"/>
  <c r="D32" s="1"/>
  <c r="C40"/>
  <c r="D40" s="1"/>
  <c r="C55"/>
  <c r="D55" s="1"/>
  <c r="U55" s="1"/>
  <c r="C67"/>
  <c r="D67" s="1"/>
  <c r="U67" s="1"/>
  <c r="C76"/>
  <c r="D76" s="1"/>
  <c r="U76" s="1"/>
  <c r="C85"/>
  <c r="D85" s="1"/>
  <c r="U85" s="1"/>
  <c r="C94"/>
  <c r="D94" s="1"/>
  <c r="U94" s="1"/>
  <c r="C102"/>
  <c r="D102" s="1"/>
  <c r="U102" s="1"/>
  <c r="C111"/>
  <c r="D111" s="1"/>
  <c r="U111" s="1"/>
  <c r="C124"/>
  <c r="D124" s="1"/>
  <c r="U124" s="1"/>
  <c r="C141"/>
  <c r="D141" s="1"/>
  <c r="U141" s="1"/>
  <c r="C150"/>
  <c r="D150" s="1"/>
  <c r="U150" s="1"/>
  <c r="C159"/>
  <c r="D159" s="1"/>
  <c r="U159" s="1"/>
  <c r="C163"/>
  <c r="D163" s="1"/>
  <c r="U163" s="1"/>
  <c r="C172"/>
  <c r="D172" s="1"/>
  <c r="U172" s="1"/>
  <c r="C176"/>
  <c r="D176" s="1"/>
  <c r="U176" s="1"/>
  <c r="C180"/>
  <c r="D180" s="1"/>
  <c r="U180" s="1"/>
  <c r="C188"/>
  <c r="D188" s="1"/>
  <c r="U188" s="1"/>
  <c r="C193"/>
  <c r="D193" s="1"/>
  <c r="U193" s="1"/>
  <c r="C197"/>
  <c r="D197" s="1"/>
  <c r="U197" s="1"/>
  <c r="C201"/>
  <c r="D201" s="1"/>
  <c r="U201" s="1"/>
  <c r="C206"/>
  <c r="D206" s="1"/>
  <c r="U206" s="1"/>
  <c r="C210"/>
  <c r="D210" s="1"/>
  <c r="U210" s="1"/>
  <c r="C214"/>
  <c r="D214" s="1"/>
  <c r="U214" s="1"/>
  <c r="C218"/>
  <c r="D218" s="1"/>
  <c r="U218" s="1"/>
  <c r="C223"/>
  <c r="D223" s="1"/>
  <c r="U223" s="1"/>
  <c r="C227"/>
  <c r="D227" s="1"/>
  <c r="U227" s="1"/>
  <c r="C232"/>
  <c r="D232" s="1"/>
  <c r="U232" s="1"/>
  <c r="C236"/>
  <c r="D236" s="1"/>
  <c r="U236" s="1"/>
  <c r="C241"/>
  <c r="D241" s="1"/>
  <c r="U241" s="1"/>
  <c r="C245"/>
  <c r="D245" s="1"/>
  <c r="U245" s="1"/>
  <c r="C249"/>
  <c r="D249" s="1"/>
  <c r="U249" s="1"/>
  <c r="C253"/>
  <c r="D253" s="1"/>
  <c r="U253" s="1"/>
  <c r="C258"/>
  <c r="D258" s="1"/>
  <c r="U258" s="1"/>
  <c r="C263"/>
  <c r="D263" s="1"/>
  <c r="U263" s="1"/>
  <c r="C267"/>
  <c r="D267" s="1"/>
  <c r="U267" s="1"/>
  <c r="C271"/>
  <c r="D271" s="1"/>
  <c r="U271" s="1"/>
  <c r="C275"/>
  <c r="D275" s="1"/>
  <c r="U275" s="1"/>
  <c r="C279"/>
  <c r="D279" s="1"/>
  <c r="U279" s="1"/>
  <c r="C284"/>
  <c r="D284" s="1"/>
  <c r="U284" s="1"/>
  <c r="C288"/>
  <c r="D288" s="1"/>
  <c r="U288" s="1"/>
  <c r="C292"/>
  <c r="D292" s="1"/>
  <c r="U292" s="1"/>
  <c r="C296"/>
  <c r="D296" s="1"/>
  <c r="U296" s="1"/>
  <c r="C300"/>
  <c r="D300" s="1"/>
  <c r="U300" s="1"/>
  <c r="C304"/>
  <c r="D304" s="1"/>
  <c r="U304" s="1"/>
  <c r="C309"/>
  <c r="D309" s="1"/>
  <c r="U309" s="1"/>
  <c r="C313"/>
  <c r="D313" s="1"/>
  <c r="U313" s="1"/>
  <c r="C317"/>
  <c r="D317" s="1"/>
  <c r="U317" s="1"/>
  <c r="C322"/>
  <c r="D322" s="1"/>
  <c r="U322" s="1"/>
  <c r="C326"/>
  <c r="D326" s="1"/>
  <c r="U326" s="1"/>
  <c r="C330"/>
  <c r="D330" s="1"/>
  <c r="U330" s="1"/>
  <c r="C335"/>
  <c r="D335" s="1"/>
  <c r="U335" s="1"/>
  <c r="C339"/>
  <c r="D339" s="1"/>
  <c r="U339" s="1"/>
  <c r="C343"/>
  <c r="D343" s="1"/>
  <c r="U343" s="1"/>
  <c r="C348"/>
  <c r="D348" s="1"/>
  <c r="U348" s="1"/>
  <c r="C351"/>
  <c r="D351" s="1"/>
  <c r="U351" s="1"/>
  <c r="C355"/>
  <c r="D355" s="1"/>
  <c r="U355" s="1"/>
  <c r="C360"/>
  <c r="D360" s="1"/>
  <c r="U360" s="1"/>
  <c r="C364"/>
  <c r="D364" s="1"/>
  <c r="U364" s="1"/>
  <c r="C368"/>
  <c r="D368" s="1"/>
  <c r="U368" s="1"/>
  <c r="U332" l="1"/>
  <c r="U145"/>
  <c r="U58"/>
  <c r="U365"/>
  <c r="U357"/>
  <c r="U349"/>
  <c r="U340"/>
  <c r="U331"/>
  <c r="U323"/>
  <c r="B367"/>
  <c r="B334"/>
  <c r="B316"/>
  <c r="B299"/>
  <c r="B283"/>
  <c r="B266"/>
  <c r="B248"/>
  <c r="B231"/>
  <c r="B213"/>
  <c r="B196"/>
  <c r="B187"/>
  <c r="B158"/>
  <c r="B140"/>
  <c r="B123"/>
  <c r="B106"/>
  <c r="B88"/>
  <c r="B61"/>
  <c r="B368"/>
  <c r="B360"/>
  <c r="B351"/>
  <c r="B343"/>
  <c r="B335"/>
  <c r="B326"/>
  <c r="B317"/>
  <c r="B309"/>
  <c r="B300"/>
  <c r="B292"/>
  <c r="B284"/>
  <c r="B275"/>
  <c r="B267"/>
  <c r="B258"/>
  <c r="B249"/>
  <c r="B241"/>
  <c r="B232"/>
  <c r="B223"/>
  <c r="B214"/>
  <c r="B206"/>
  <c r="B197"/>
  <c r="B188"/>
  <c r="B176"/>
  <c r="B172"/>
  <c r="B159"/>
  <c r="B141"/>
  <c r="B124"/>
  <c r="B102"/>
  <c r="B85"/>
  <c r="B67"/>
  <c r="B40"/>
  <c r="B24"/>
  <c r="B13"/>
  <c r="B167"/>
  <c r="B146"/>
  <c r="B129"/>
  <c r="B115"/>
  <c r="B98"/>
  <c r="B81"/>
  <c r="B62"/>
  <c r="B50"/>
  <c r="B36"/>
  <c r="B20"/>
  <c r="B34"/>
  <c r="B354"/>
  <c r="B338"/>
  <c r="B320"/>
  <c r="B303"/>
  <c r="B287"/>
  <c r="B270"/>
  <c r="B252"/>
  <c r="B235"/>
  <c r="B217"/>
  <c r="B200"/>
  <c r="B162"/>
  <c r="B145"/>
  <c r="B127"/>
  <c r="B110"/>
  <c r="B93"/>
  <c r="B75"/>
  <c r="B66"/>
  <c r="B49"/>
  <c r="B39"/>
  <c r="B31"/>
  <c r="B23"/>
  <c r="B14"/>
  <c r="B131"/>
  <c r="B109"/>
  <c r="B96"/>
  <c r="B78"/>
  <c r="B64"/>
  <c r="B48"/>
  <c r="B22"/>
  <c r="B362"/>
  <c r="B353"/>
  <c r="B346"/>
  <c r="B337"/>
  <c r="B328"/>
  <c r="B319"/>
  <c r="B311"/>
  <c r="B302"/>
  <c r="B294"/>
  <c r="B286"/>
  <c r="B277"/>
  <c r="B269"/>
  <c r="B260"/>
  <c r="B251"/>
  <c r="B243"/>
  <c r="B234"/>
  <c r="B225"/>
  <c r="B216"/>
  <c r="B208"/>
  <c r="B199"/>
  <c r="B190"/>
  <c r="B182"/>
  <c r="B169"/>
  <c r="B161"/>
  <c r="B152"/>
  <c r="B143"/>
  <c r="B134"/>
  <c r="B122"/>
  <c r="B100"/>
  <c r="B83"/>
  <c r="B60"/>
  <c r="B42"/>
  <c r="B9"/>
  <c r="B361"/>
  <c r="B352"/>
  <c r="B344"/>
  <c r="B336"/>
  <c r="B327"/>
  <c r="B318"/>
  <c r="B310"/>
  <c r="B301"/>
  <c r="B293"/>
  <c r="B285"/>
  <c r="B276"/>
  <c r="B268"/>
  <c r="B259"/>
  <c r="B250"/>
  <c r="B242"/>
  <c r="B233"/>
  <c r="B224"/>
  <c r="B215"/>
  <c r="B207"/>
  <c r="B198"/>
  <c r="B189"/>
  <c r="B181"/>
  <c r="B175"/>
  <c r="B168"/>
  <c r="B160"/>
  <c r="B151"/>
  <c r="B142"/>
  <c r="B133"/>
  <c r="B125"/>
  <c r="B116"/>
  <c r="B108"/>
  <c r="B99"/>
  <c r="B91"/>
  <c r="B82"/>
  <c r="B73"/>
  <c r="B63"/>
  <c r="B56"/>
  <c r="AC45" i="7"/>
  <c r="B37" i="8"/>
  <c r="B29"/>
  <c r="B21"/>
  <c r="B12"/>
  <c r="B363"/>
  <c r="B347"/>
  <c r="B329"/>
  <c r="B312"/>
  <c r="B295"/>
  <c r="B278"/>
  <c r="B261"/>
  <c r="B244"/>
  <c r="B226"/>
  <c r="B209"/>
  <c r="B191"/>
  <c r="B183"/>
  <c r="B170"/>
  <c r="B153"/>
  <c r="B135"/>
  <c r="B118"/>
  <c r="B101"/>
  <c r="B84"/>
  <c r="B364"/>
  <c r="B355"/>
  <c r="B348"/>
  <c r="B339"/>
  <c r="B330"/>
  <c r="B322"/>
  <c r="B313"/>
  <c r="B304"/>
  <c r="B296"/>
  <c r="B288"/>
  <c r="B279"/>
  <c r="B271"/>
  <c r="B263"/>
  <c r="B253"/>
  <c r="B245"/>
  <c r="B236"/>
  <c r="B227"/>
  <c r="B218"/>
  <c r="B210"/>
  <c r="B201"/>
  <c r="B193"/>
  <c r="B180"/>
  <c r="B163"/>
  <c r="B150"/>
  <c r="B111"/>
  <c r="B94"/>
  <c r="B76"/>
  <c r="B55"/>
  <c r="B32"/>
  <c r="B15"/>
  <c r="B30"/>
  <c r="B184"/>
  <c r="B154"/>
  <c r="B136"/>
  <c r="B119"/>
  <c r="B107"/>
  <c r="B89"/>
  <c r="B72"/>
  <c r="B44"/>
  <c r="B28"/>
  <c r="B11"/>
  <c r="AC17" i="7"/>
  <c r="B359" i="8"/>
  <c r="B342"/>
  <c r="B325"/>
  <c r="B308"/>
  <c r="B291"/>
  <c r="B274"/>
  <c r="B257"/>
  <c r="B240"/>
  <c r="B222"/>
  <c r="B204"/>
  <c r="B179"/>
  <c r="B166"/>
  <c r="B149"/>
  <c r="B132"/>
  <c r="B114"/>
  <c r="B97"/>
  <c r="B79"/>
  <c r="B70"/>
  <c r="B54"/>
  <c r="B43"/>
  <c r="B35"/>
  <c r="B27"/>
  <c r="B19"/>
  <c r="T19" s="1"/>
  <c r="B10"/>
  <c r="B117"/>
  <c r="B105"/>
  <c r="B87"/>
  <c r="B69"/>
  <c r="B38"/>
  <c r="B366"/>
  <c r="B358"/>
  <c r="B350"/>
  <c r="B341"/>
  <c r="B332"/>
  <c r="B324"/>
  <c r="B315"/>
  <c r="B307"/>
  <c r="B298"/>
  <c r="B290"/>
  <c r="B282"/>
  <c r="B273"/>
  <c r="B265"/>
  <c r="B256"/>
  <c r="B247"/>
  <c r="B239"/>
  <c r="B230"/>
  <c r="B221"/>
  <c r="B212"/>
  <c r="B203"/>
  <c r="B195"/>
  <c r="B186"/>
  <c r="B177"/>
  <c r="B174"/>
  <c r="B165"/>
  <c r="B156"/>
  <c r="B148"/>
  <c r="B139"/>
  <c r="B126"/>
  <c r="B113"/>
  <c r="B92"/>
  <c r="B74"/>
  <c r="B53"/>
  <c r="B26"/>
  <c r="B365"/>
  <c r="B357"/>
  <c r="B349"/>
  <c r="B340"/>
  <c r="B331"/>
  <c r="B323"/>
  <c r="B314"/>
  <c r="B306"/>
  <c r="B297"/>
  <c r="B289"/>
  <c r="B281"/>
  <c r="B272"/>
  <c r="B264"/>
  <c r="B255"/>
  <c r="B246"/>
  <c r="B237"/>
  <c r="B228"/>
  <c r="B220"/>
  <c r="B211"/>
  <c r="B202"/>
  <c r="B194"/>
  <c r="B185"/>
  <c r="B173"/>
  <c r="B164"/>
  <c r="B155"/>
  <c r="B147"/>
  <c r="B138"/>
  <c r="B130"/>
  <c r="B121"/>
  <c r="B112"/>
  <c r="B103"/>
  <c r="B95"/>
  <c r="B86"/>
  <c r="B77"/>
  <c r="B68"/>
  <c r="B59"/>
  <c r="B51"/>
  <c r="B41"/>
  <c r="B33"/>
  <c r="B25"/>
  <c r="B16"/>
  <c r="B8"/>
  <c r="N8" s="1"/>
  <c r="Q19" l="1"/>
  <c r="K8"/>
  <c r="AC369" i="7"/>
  <c r="N354" i="8"/>
  <c r="E8"/>
  <c r="K16"/>
  <c r="N16"/>
  <c r="Q25"/>
  <c r="T25"/>
  <c r="K25"/>
  <c r="E25"/>
  <c r="N25"/>
  <c r="Q33"/>
  <c r="T33"/>
  <c r="K33"/>
  <c r="E33"/>
  <c r="N33"/>
  <c r="Q41"/>
  <c r="T41"/>
  <c r="K41"/>
  <c r="E41"/>
  <c r="N41"/>
  <c r="Q51"/>
  <c r="T51"/>
  <c r="E51"/>
  <c r="N51"/>
  <c r="Q59"/>
  <c r="T59"/>
  <c r="E59"/>
  <c r="N59"/>
  <c r="Q68"/>
  <c r="T68"/>
  <c r="E68"/>
  <c r="N68"/>
  <c r="Q77"/>
  <c r="T77"/>
  <c r="E77"/>
  <c r="N77"/>
  <c r="T86"/>
  <c r="Q86"/>
  <c r="E86"/>
  <c r="N86"/>
  <c r="T95"/>
  <c r="Q95"/>
  <c r="E95"/>
  <c r="N95"/>
  <c r="T103"/>
  <c r="Q103"/>
  <c r="E103"/>
  <c r="N103"/>
  <c r="T112"/>
  <c r="Q112"/>
  <c r="E112"/>
  <c r="N112"/>
  <c r="T121"/>
  <c r="Q121"/>
  <c r="E121"/>
  <c r="N121"/>
  <c r="T130"/>
  <c r="Q130"/>
  <c r="E130"/>
  <c r="N130"/>
  <c r="T138"/>
  <c r="Q138"/>
  <c r="E138"/>
  <c r="N138"/>
  <c r="T147"/>
  <c r="Q147"/>
  <c r="E147"/>
  <c r="N147"/>
  <c r="T155"/>
  <c r="Q155"/>
  <c r="N155"/>
  <c r="E155"/>
  <c r="T164"/>
  <c r="Q164"/>
  <c r="N164"/>
  <c r="E164"/>
  <c r="T173"/>
  <c r="Q173"/>
  <c r="N173"/>
  <c r="E173"/>
  <c r="T185"/>
  <c r="Q185"/>
  <c r="N185"/>
  <c r="E185"/>
  <c r="T194"/>
  <c r="Q194"/>
  <c r="N194"/>
  <c r="E194"/>
  <c r="T202"/>
  <c r="Q202"/>
  <c r="N202"/>
  <c r="E202"/>
  <c r="T211"/>
  <c r="Q211"/>
  <c r="N211"/>
  <c r="E211"/>
  <c r="T220"/>
  <c r="Q220"/>
  <c r="N220"/>
  <c r="E220"/>
  <c r="T228"/>
  <c r="Q228"/>
  <c r="N228"/>
  <c r="E228"/>
  <c r="T237"/>
  <c r="Q237"/>
  <c r="N237"/>
  <c r="E237"/>
  <c r="T246"/>
  <c r="Q246"/>
  <c r="N246"/>
  <c r="E246"/>
  <c r="T255"/>
  <c r="Q255"/>
  <c r="N255"/>
  <c r="E255"/>
  <c r="T264"/>
  <c r="Q264"/>
  <c r="N264"/>
  <c r="E264"/>
  <c r="T272"/>
  <c r="Q272"/>
  <c r="N272"/>
  <c r="E272"/>
  <c r="T281"/>
  <c r="Q281"/>
  <c r="N281"/>
  <c r="E281"/>
  <c r="T289"/>
  <c r="Q289"/>
  <c r="N289"/>
  <c r="E289"/>
  <c r="T297"/>
  <c r="Q297"/>
  <c r="N297"/>
  <c r="E297"/>
  <c r="T306"/>
  <c r="Q306"/>
  <c r="N306"/>
  <c r="E306"/>
  <c r="T314"/>
  <c r="Q314"/>
  <c r="N314"/>
  <c r="E314"/>
  <c r="T323"/>
  <c r="Q323"/>
  <c r="N323"/>
  <c r="E323"/>
  <c r="T331"/>
  <c r="Q331"/>
  <c r="N331"/>
  <c r="E331"/>
  <c r="T340"/>
  <c r="Q340"/>
  <c r="N340"/>
  <c r="E340"/>
  <c r="T349"/>
  <c r="Q349"/>
  <c r="N349"/>
  <c r="E349"/>
  <c r="T357"/>
  <c r="Q357"/>
  <c r="N357"/>
  <c r="E357"/>
  <c r="T365"/>
  <c r="Q365"/>
  <c r="N365"/>
  <c r="E365"/>
  <c r="T26"/>
  <c r="Q26"/>
  <c r="N26"/>
  <c r="K26"/>
  <c r="E26"/>
  <c r="T53"/>
  <c r="Q53"/>
  <c r="N53"/>
  <c r="E53"/>
  <c r="T74"/>
  <c r="Q74"/>
  <c r="N74"/>
  <c r="E74"/>
  <c r="T92"/>
  <c r="Q92"/>
  <c r="N92"/>
  <c r="E92"/>
  <c r="T113"/>
  <c r="Q113"/>
  <c r="N113"/>
  <c r="E113"/>
  <c r="T126"/>
  <c r="Q126"/>
  <c r="N126"/>
  <c r="E126"/>
  <c r="T139"/>
  <c r="Q139"/>
  <c r="N139"/>
  <c r="E139"/>
  <c r="T148"/>
  <c r="Q148"/>
  <c r="N148"/>
  <c r="E148"/>
  <c r="T156"/>
  <c r="Q156"/>
  <c r="N156"/>
  <c r="E156"/>
  <c r="T165"/>
  <c r="Q165"/>
  <c r="N165"/>
  <c r="E165"/>
  <c r="T174"/>
  <c r="Q174"/>
  <c r="N174"/>
  <c r="E174"/>
  <c r="T177"/>
  <c r="Q177"/>
  <c r="N177"/>
  <c r="E177"/>
  <c r="T186"/>
  <c r="Q186"/>
  <c r="N186"/>
  <c r="E186"/>
  <c r="T195"/>
  <c r="Q195"/>
  <c r="N195"/>
  <c r="E195"/>
  <c r="T203"/>
  <c r="Q203"/>
  <c r="N203"/>
  <c r="E203"/>
  <c r="T212"/>
  <c r="Q212"/>
  <c r="N212"/>
  <c r="E212"/>
  <c r="T221"/>
  <c r="Q221"/>
  <c r="N221"/>
  <c r="E221"/>
  <c r="T230"/>
  <c r="Q230"/>
  <c r="N230"/>
  <c r="E230"/>
  <c r="T239"/>
  <c r="Q239"/>
  <c r="N239"/>
  <c r="E239"/>
  <c r="T247"/>
  <c r="Q247"/>
  <c r="N247"/>
  <c r="E247"/>
  <c r="T256"/>
  <c r="Q256"/>
  <c r="N256"/>
  <c r="E256"/>
  <c r="T265"/>
  <c r="Q265"/>
  <c r="N265"/>
  <c r="E265"/>
  <c r="T273"/>
  <c r="Q273"/>
  <c r="N273"/>
  <c r="E273"/>
  <c r="T282"/>
  <c r="Q282"/>
  <c r="N282"/>
  <c r="E282"/>
  <c r="T290"/>
  <c r="Q290"/>
  <c r="N290"/>
  <c r="E290"/>
  <c r="T298"/>
  <c r="Q298"/>
  <c r="N298"/>
  <c r="E298"/>
  <c r="T307"/>
  <c r="Q307"/>
  <c r="N307"/>
  <c r="E307"/>
  <c r="T315"/>
  <c r="Q315"/>
  <c r="N315"/>
  <c r="E315"/>
  <c r="T324"/>
  <c r="Q324"/>
  <c r="N324"/>
  <c r="E324"/>
  <c r="T332"/>
  <c r="Q332"/>
  <c r="N332"/>
  <c r="E332"/>
  <c r="T341"/>
  <c r="Q341"/>
  <c r="N341"/>
  <c r="E341"/>
  <c r="T350"/>
  <c r="Q350"/>
  <c r="N350"/>
  <c r="E350"/>
  <c r="T358"/>
  <c r="Q358"/>
  <c r="N358"/>
  <c r="E358"/>
  <c r="T366"/>
  <c r="Q366"/>
  <c r="N366"/>
  <c r="E366"/>
  <c r="T38"/>
  <c r="Q38"/>
  <c r="N38"/>
  <c r="K38"/>
  <c r="E38"/>
  <c r="T57"/>
  <c r="Q57"/>
  <c r="N57"/>
  <c r="E57"/>
  <c r="T69"/>
  <c r="Q69"/>
  <c r="N69"/>
  <c r="E69"/>
  <c r="T87"/>
  <c r="Q87"/>
  <c r="N87"/>
  <c r="E87"/>
  <c r="T105"/>
  <c r="Q105"/>
  <c r="N105"/>
  <c r="E105"/>
  <c r="T117"/>
  <c r="Q117"/>
  <c r="N117"/>
  <c r="E117"/>
  <c r="K10"/>
  <c r="E10"/>
  <c r="N10"/>
  <c r="K19"/>
  <c r="E19"/>
  <c r="N19"/>
  <c r="Q27"/>
  <c r="T27"/>
  <c r="K27"/>
  <c r="E27"/>
  <c r="N27"/>
  <c r="T35"/>
  <c r="Q35"/>
  <c r="N35"/>
  <c r="K35"/>
  <c r="E35"/>
  <c r="T43"/>
  <c r="Q43"/>
  <c r="N43"/>
  <c r="K43"/>
  <c r="E43"/>
  <c r="T54"/>
  <c r="Q54"/>
  <c r="N54"/>
  <c r="E54"/>
  <c r="T70"/>
  <c r="Q70"/>
  <c r="N70"/>
  <c r="E70"/>
  <c r="T79"/>
  <c r="Q79"/>
  <c r="N79"/>
  <c r="E79"/>
  <c r="T97"/>
  <c r="Q97"/>
  <c r="N97"/>
  <c r="E97"/>
  <c r="T114"/>
  <c r="Q114"/>
  <c r="N114"/>
  <c r="E114"/>
  <c r="T132"/>
  <c r="Q132"/>
  <c r="N132"/>
  <c r="E132"/>
  <c r="T149"/>
  <c r="Q149"/>
  <c r="N149"/>
  <c r="E149"/>
  <c r="T166"/>
  <c r="Q166"/>
  <c r="N166"/>
  <c r="E166"/>
  <c r="T179"/>
  <c r="Q179"/>
  <c r="N179"/>
  <c r="E179"/>
  <c r="T204"/>
  <c r="Q204"/>
  <c r="N204"/>
  <c r="E204"/>
  <c r="T222"/>
  <c r="Q222"/>
  <c r="N222"/>
  <c r="E222"/>
  <c r="T240"/>
  <c r="Q240"/>
  <c r="N240"/>
  <c r="E240"/>
  <c r="T257"/>
  <c r="Q257"/>
  <c r="N257"/>
  <c r="E257"/>
  <c r="T274"/>
  <c r="Q274"/>
  <c r="N274"/>
  <c r="E274"/>
  <c r="T291"/>
  <c r="Q291"/>
  <c r="N291"/>
  <c r="E291"/>
  <c r="T308"/>
  <c r="Q308"/>
  <c r="N308"/>
  <c r="E308"/>
  <c r="T325"/>
  <c r="Q325"/>
  <c r="N325"/>
  <c r="E325"/>
  <c r="T342"/>
  <c r="Q342"/>
  <c r="N342"/>
  <c r="E342"/>
  <c r="T359"/>
  <c r="Q359"/>
  <c r="N359"/>
  <c r="E359"/>
  <c r="N11"/>
  <c r="K11"/>
  <c r="E11"/>
  <c r="T28"/>
  <c r="Q28"/>
  <c r="N28"/>
  <c r="K28"/>
  <c r="E28"/>
  <c r="T44"/>
  <c r="Q44"/>
  <c r="N44"/>
  <c r="K44"/>
  <c r="E44"/>
  <c r="T58"/>
  <c r="Q58"/>
  <c r="N58"/>
  <c r="E58"/>
  <c r="T72"/>
  <c r="Q72"/>
  <c r="N72"/>
  <c r="E72"/>
  <c r="T89"/>
  <c r="Q89"/>
  <c r="N89"/>
  <c r="E89"/>
  <c r="T107"/>
  <c r="Q107"/>
  <c r="N107"/>
  <c r="E107"/>
  <c r="T119"/>
  <c r="Q119"/>
  <c r="N119"/>
  <c r="E119"/>
  <c r="T136"/>
  <c r="Q136"/>
  <c r="N136"/>
  <c r="E136"/>
  <c r="T154"/>
  <c r="Q154"/>
  <c r="N154"/>
  <c r="E154"/>
  <c r="T184"/>
  <c r="Q184"/>
  <c r="N184"/>
  <c r="E184"/>
  <c r="T30"/>
  <c r="Q30"/>
  <c r="N30"/>
  <c r="K30"/>
  <c r="E30"/>
  <c r="N15"/>
  <c r="K15"/>
  <c r="E15"/>
  <c r="T32"/>
  <c r="Q32"/>
  <c r="N32"/>
  <c r="K32"/>
  <c r="E32"/>
  <c r="T55"/>
  <c r="Q55"/>
  <c r="N55"/>
  <c r="E55"/>
  <c r="T76"/>
  <c r="Q76"/>
  <c r="N76"/>
  <c r="E76"/>
  <c r="T94"/>
  <c r="Q94"/>
  <c r="N94"/>
  <c r="E94"/>
  <c r="T111"/>
  <c r="Q111"/>
  <c r="N111"/>
  <c r="E111"/>
  <c r="T150"/>
  <c r="Q150"/>
  <c r="N150"/>
  <c r="E150"/>
  <c r="T163"/>
  <c r="Q163"/>
  <c r="N163"/>
  <c r="E163"/>
  <c r="T180"/>
  <c r="Q180"/>
  <c r="N180"/>
  <c r="E180"/>
  <c r="T193"/>
  <c r="Q193"/>
  <c r="N193"/>
  <c r="E193"/>
  <c r="T201"/>
  <c r="Q201"/>
  <c r="N201"/>
  <c r="E201"/>
  <c r="T210"/>
  <c r="Q210"/>
  <c r="N210"/>
  <c r="E210"/>
  <c r="T218"/>
  <c r="Q218"/>
  <c r="N218"/>
  <c r="E218"/>
  <c r="T227"/>
  <c r="Q227"/>
  <c r="N227"/>
  <c r="E227"/>
  <c r="T236"/>
  <c r="Q236"/>
  <c r="N236"/>
  <c r="E236"/>
  <c r="T245"/>
  <c r="Q245"/>
  <c r="N245"/>
  <c r="E245"/>
  <c r="T253"/>
  <c r="Q253"/>
  <c r="N253"/>
  <c r="E253"/>
  <c r="T263"/>
  <c r="Q263"/>
  <c r="N263"/>
  <c r="E263"/>
  <c r="T271"/>
  <c r="Q271"/>
  <c r="N271"/>
  <c r="E271"/>
  <c r="T279"/>
  <c r="Q279"/>
  <c r="N279"/>
  <c r="E279"/>
  <c r="T288"/>
  <c r="Q288"/>
  <c r="N288"/>
  <c r="E288"/>
  <c r="T296"/>
  <c r="Q296"/>
  <c r="N296"/>
  <c r="E296"/>
  <c r="T304"/>
  <c r="Q304"/>
  <c r="N304"/>
  <c r="E304"/>
  <c r="T313"/>
  <c r="Q313"/>
  <c r="N313"/>
  <c r="E313"/>
  <c r="T322"/>
  <c r="Q322"/>
  <c r="N322"/>
  <c r="E322"/>
  <c r="T330"/>
  <c r="Q330"/>
  <c r="N330"/>
  <c r="E330"/>
  <c r="T339"/>
  <c r="Q339"/>
  <c r="N339"/>
  <c r="E339"/>
  <c r="T348"/>
  <c r="Q348"/>
  <c r="N348"/>
  <c r="E348"/>
  <c r="T355"/>
  <c r="Q355"/>
  <c r="N355"/>
  <c r="E355"/>
  <c r="T364"/>
  <c r="Q364"/>
  <c r="N364"/>
  <c r="E364"/>
  <c r="T84"/>
  <c r="Q84"/>
  <c r="N84"/>
  <c r="E84"/>
  <c r="T101"/>
  <c r="Q101"/>
  <c r="N101"/>
  <c r="E101"/>
  <c r="T118"/>
  <c r="Q118"/>
  <c r="N118"/>
  <c r="E118"/>
  <c r="T135"/>
  <c r="Q135"/>
  <c r="N135"/>
  <c r="E135"/>
  <c r="T153"/>
  <c r="Q153"/>
  <c r="N153"/>
  <c r="E153"/>
  <c r="T170"/>
  <c r="Q170"/>
  <c r="N170"/>
  <c r="E170"/>
  <c r="T183"/>
  <c r="Q183"/>
  <c r="N183"/>
  <c r="E183"/>
  <c r="T191"/>
  <c r="Q191"/>
  <c r="N191"/>
  <c r="E191"/>
  <c r="T209"/>
  <c r="Q209"/>
  <c r="N209"/>
  <c r="E209"/>
  <c r="T226"/>
  <c r="Q226"/>
  <c r="N226"/>
  <c r="E226"/>
  <c r="T244"/>
  <c r="Q244"/>
  <c r="N244"/>
  <c r="E244"/>
  <c r="T261"/>
  <c r="Q261"/>
  <c r="N261"/>
  <c r="E261"/>
  <c r="T278"/>
  <c r="Q278"/>
  <c r="N278"/>
  <c r="E278"/>
  <c r="T295"/>
  <c r="Q295"/>
  <c r="N295"/>
  <c r="E295"/>
  <c r="T312"/>
  <c r="Q312"/>
  <c r="N312"/>
  <c r="E312"/>
  <c r="T329"/>
  <c r="Q329"/>
  <c r="N329"/>
  <c r="E329"/>
  <c r="T347"/>
  <c r="Q347"/>
  <c r="N347"/>
  <c r="E347"/>
  <c r="T363"/>
  <c r="Q363"/>
  <c r="N363"/>
  <c r="E363"/>
  <c r="K12"/>
  <c r="E12"/>
  <c r="N12"/>
  <c r="Q21"/>
  <c r="T21"/>
  <c r="K21"/>
  <c r="E21"/>
  <c r="N21"/>
  <c r="Q29"/>
  <c r="T29"/>
  <c r="K29"/>
  <c r="E29"/>
  <c r="N29"/>
  <c r="Q37"/>
  <c r="T37"/>
  <c r="K37"/>
  <c r="E37"/>
  <c r="N37"/>
  <c r="Q56"/>
  <c r="T56"/>
  <c r="E56"/>
  <c r="N56"/>
  <c r="Q63"/>
  <c r="T63"/>
  <c r="E63"/>
  <c r="N63"/>
  <c r="Q73"/>
  <c r="T73"/>
  <c r="E73"/>
  <c r="N73"/>
  <c r="T82"/>
  <c r="Q82"/>
  <c r="E82"/>
  <c r="N82"/>
  <c r="T91"/>
  <c r="Q91"/>
  <c r="E91"/>
  <c r="N91"/>
  <c r="T99"/>
  <c r="Q99"/>
  <c r="E99"/>
  <c r="N99"/>
  <c r="T108"/>
  <c r="Q108"/>
  <c r="E108"/>
  <c r="N108"/>
  <c r="T116"/>
  <c r="Q116"/>
  <c r="E116"/>
  <c r="N116"/>
  <c r="T125"/>
  <c r="Q125"/>
  <c r="E125"/>
  <c r="N125"/>
  <c r="T133"/>
  <c r="Q133"/>
  <c r="E133"/>
  <c r="N133"/>
  <c r="T142"/>
  <c r="Q142"/>
  <c r="E142"/>
  <c r="N142"/>
  <c r="T151"/>
  <c r="Q151"/>
  <c r="N151"/>
  <c r="E151"/>
  <c r="T160"/>
  <c r="Q160"/>
  <c r="N160"/>
  <c r="E160"/>
  <c r="T168"/>
  <c r="Q168"/>
  <c r="N168"/>
  <c r="E168"/>
  <c r="T175"/>
  <c r="Q175"/>
  <c r="N175"/>
  <c r="E175"/>
  <c r="T181"/>
  <c r="Q181"/>
  <c r="N181"/>
  <c r="E181"/>
  <c r="T189"/>
  <c r="Q189"/>
  <c r="N189"/>
  <c r="E189"/>
  <c r="T198"/>
  <c r="Q198"/>
  <c r="N198"/>
  <c r="E198"/>
  <c r="T207"/>
  <c r="Q207"/>
  <c r="N207"/>
  <c r="E207"/>
  <c r="T215"/>
  <c r="Q215"/>
  <c r="N215"/>
  <c r="E215"/>
  <c r="T224"/>
  <c r="Q224"/>
  <c r="N224"/>
  <c r="E224"/>
  <c r="T233"/>
  <c r="Q233"/>
  <c r="N233"/>
  <c r="E233"/>
  <c r="T242"/>
  <c r="Q242"/>
  <c r="N242"/>
  <c r="E242"/>
  <c r="T250"/>
  <c r="Q250"/>
  <c r="N250"/>
  <c r="E250"/>
  <c r="T259"/>
  <c r="Q259"/>
  <c r="N259"/>
  <c r="E259"/>
  <c r="T268"/>
  <c r="Q268"/>
  <c r="N268"/>
  <c r="E268"/>
  <c r="T276"/>
  <c r="Q276"/>
  <c r="N276"/>
  <c r="E276"/>
  <c r="T285"/>
  <c r="Q285"/>
  <c r="N285"/>
  <c r="E285"/>
  <c r="T293"/>
  <c r="Q293"/>
  <c r="N293"/>
  <c r="E293"/>
  <c r="T301"/>
  <c r="Q301"/>
  <c r="N301"/>
  <c r="E301"/>
  <c r="T310"/>
  <c r="Q310"/>
  <c r="N310"/>
  <c r="E310"/>
  <c r="T318"/>
  <c r="Q318"/>
  <c r="N318"/>
  <c r="E318"/>
  <c r="T327"/>
  <c r="Q327"/>
  <c r="N327"/>
  <c r="E327"/>
  <c r="T336"/>
  <c r="Q336"/>
  <c r="N336"/>
  <c r="E336"/>
  <c r="T344"/>
  <c r="Q344"/>
  <c r="N344"/>
  <c r="E344"/>
  <c r="T352"/>
  <c r="Q352"/>
  <c r="N352"/>
  <c r="E352"/>
  <c r="T361"/>
  <c r="Q361"/>
  <c r="N361"/>
  <c r="E361"/>
  <c r="N9"/>
  <c r="K9"/>
  <c r="E9"/>
  <c r="T42"/>
  <c r="Q42"/>
  <c r="N42"/>
  <c r="K42"/>
  <c r="E42"/>
  <c r="T60"/>
  <c r="Q60"/>
  <c r="N60"/>
  <c r="E60"/>
  <c r="T83"/>
  <c r="Q83"/>
  <c r="N83"/>
  <c r="E83"/>
  <c r="T100"/>
  <c r="Q100"/>
  <c r="N100"/>
  <c r="E100"/>
  <c r="T122"/>
  <c r="Q122"/>
  <c r="N122"/>
  <c r="E122"/>
  <c r="T134"/>
  <c r="Q134"/>
  <c r="N134"/>
  <c r="E134"/>
  <c r="T143"/>
  <c r="Q143"/>
  <c r="N143"/>
  <c r="E143"/>
  <c r="T152"/>
  <c r="Q152"/>
  <c r="N152"/>
  <c r="E152"/>
  <c r="T161"/>
  <c r="Q161"/>
  <c r="N161"/>
  <c r="E161"/>
  <c r="T169"/>
  <c r="Q169"/>
  <c r="N169"/>
  <c r="E169"/>
  <c r="T182"/>
  <c r="Q182"/>
  <c r="N182"/>
  <c r="E182"/>
  <c r="T190"/>
  <c r="Q190"/>
  <c r="N190"/>
  <c r="E190"/>
  <c r="T199"/>
  <c r="Q199"/>
  <c r="N199"/>
  <c r="E199"/>
  <c r="T208"/>
  <c r="Q208"/>
  <c r="N208"/>
  <c r="E208"/>
  <c r="T216"/>
  <c r="Q216"/>
  <c r="N216"/>
  <c r="E216"/>
  <c r="T225"/>
  <c r="Q225"/>
  <c r="N225"/>
  <c r="E225"/>
  <c r="T234"/>
  <c r="Q234"/>
  <c r="N234"/>
  <c r="E234"/>
  <c r="T243"/>
  <c r="Q243"/>
  <c r="N243"/>
  <c r="E243"/>
  <c r="T251"/>
  <c r="Q251"/>
  <c r="N251"/>
  <c r="E251"/>
  <c r="T260"/>
  <c r="Q260"/>
  <c r="N260"/>
  <c r="E260"/>
  <c r="T269"/>
  <c r="Q269"/>
  <c r="N269"/>
  <c r="E269"/>
  <c r="T277"/>
  <c r="Q277"/>
  <c r="N277"/>
  <c r="E277"/>
  <c r="T286"/>
  <c r="Q286"/>
  <c r="N286"/>
  <c r="E286"/>
  <c r="T294"/>
  <c r="Q294"/>
  <c r="N294"/>
  <c r="E294"/>
  <c r="T302"/>
  <c r="Q302"/>
  <c r="N302"/>
  <c r="E302"/>
  <c r="T311"/>
  <c r="Q311"/>
  <c r="N311"/>
  <c r="E311"/>
  <c r="T319"/>
  <c r="Q319"/>
  <c r="N319"/>
  <c r="E319"/>
  <c r="T328"/>
  <c r="Q328"/>
  <c r="N328"/>
  <c r="E328"/>
  <c r="T337"/>
  <c r="Q337"/>
  <c r="N337"/>
  <c r="E337"/>
  <c r="T346"/>
  <c r="Q346"/>
  <c r="N346"/>
  <c r="E346"/>
  <c r="T353"/>
  <c r="Q353"/>
  <c r="N353"/>
  <c r="E353"/>
  <c r="T362"/>
  <c r="Q362"/>
  <c r="N362"/>
  <c r="E362"/>
  <c r="T22"/>
  <c r="Q22"/>
  <c r="N22"/>
  <c r="K22"/>
  <c r="E22"/>
  <c r="T48"/>
  <c r="Q48"/>
  <c r="N48"/>
  <c r="E48"/>
  <c r="T64"/>
  <c r="Q64"/>
  <c r="N64"/>
  <c r="E64"/>
  <c r="T78"/>
  <c r="Q78"/>
  <c r="N78"/>
  <c r="E78"/>
  <c r="T96"/>
  <c r="Q96"/>
  <c r="N96"/>
  <c r="E96"/>
  <c r="T109"/>
  <c r="Q109"/>
  <c r="N109"/>
  <c r="E109"/>
  <c r="T131"/>
  <c r="Q131"/>
  <c r="N131"/>
  <c r="E131"/>
  <c r="K14"/>
  <c r="E14"/>
  <c r="N14"/>
  <c r="Q23"/>
  <c r="T23"/>
  <c r="K23"/>
  <c r="E23"/>
  <c r="N23"/>
  <c r="Q31"/>
  <c r="T31"/>
  <c r="K31"/>
  <c r="E31"/>
  <c r="N31"/>
  <c r="T39"/>
  <c r="Q39"/>
  <c r="N39"/>
  <c r="K39"/>
  <c r="E39"/>
  <c r="T49"/>
  <c r="Q49"/>
  <c r="N49"/>
  <c r="E49"/>
  <c r="T66"/>
  <c r="Q66"/>
  <c r="N66"/>
  <c r="E66"/>
  <c r="T75"/>
  <c r="Q75"/>
  <c r="N75"/>
  <c r="E75"/>
  <c r="T93"/>
  <c r="Q93"/>
  <c r="N93"/>
  <c r="E93"/>
  <c r="T110"/>
  <c r="Q110"/>
  <c r="N110"/>
  <c r="E110"/>
  <c r="T127"/>
  <c r="Q127"/>
  <c r="N127"/>
  <c r="E127"/>
  <c r="T145"/>
  <c r="Q145"/>
  <c r="N145"/>
  <c r="E145"/>
  <c r="T162"/>
  <c r="Q162"/>
  <c r="N162"/>
  <c r="E162"/>
  <c r="T200"/>
  <c r="Q200"/>
  <c r="N200"/>
  <c r="E200"/>
  <c r="T217"/>
  <c r="Q217"/>
  <c r="N217"/>
  <c r="E217"/>
  <c r="T235"/>
  <c r="Q235"/>
  <c r="N235"/>
  <c r="E235"/>
  <c r="T252"/>
  <c r="Q252"/>
  <c r="N252"/>
  <c r="E252"/>
  <c r="T270"/>
  <c r="Q270"/>
  <c r="N270"/>
  <c r="E270"/>
  <c r="T287"/>
  <c r="Q287"/>
  <c r="N287"/>
  <c r="E287"/>
  <c r="T303"/>
  <c r="Q303"/>
  <c r="N303"/>
  <c r="E303"/>
  <c r="T320"/>
  <c r="Q320"/>
  <c r="N320"/>
  <c r="E320"/>
  <c r="T338"/>
  <c r="Q338"/>
  <c r="N338"/>
  <c r="E338"/>
  <c r="T354"/>
  <c r="Q354"/>
  <c r="E354"/>
  <c r="T34"/>
  <c r="Q34"/>
  <c r="N34"/>
  <c r="K34"/>
  <c r="E34"/>
  <c r="T20"/>
  <c r="Q20"/>
  <c r="N20"/>
  <c r="K20"/>
  <c r="E20"/>
  <c r="T36"/>
  <c r="Q36"/>
  <c r="N36"/>
  <c r="K36"/>
  <c r="E36"/>
  <c r="T50"/>
  <c r="Q50"/>
  <c r="N50"/>
  <c r="E50"/>
  <c r="T62"/>
  <c r="Q62"/>
  <c r="N62"/>
  <c r="E62"/>
  <c r="T81"/>
  <c r="Q81"/>
  <c r="N81"/>
  <c r="E81"/>
  <c r="T98"/>
  <c r="Q98"/>
  <c r="N98"/>
  <c r="E98"/>
  <c r="T115"/>
  <c r="Q115"/>
  <c r="N115"/>
  <c r="E115"/>
  <c r="T129"/>
  <c r="Q129"/>
  <c r="N129"/>
  <c r="E129"/>
  <c r="T146"/>
  <c r="Q146"/>
  <c r="N146"/>
  <c r="E146"/>
  <c r="T167"/>
  <c r="Q167"/>
  <c r="N167"/>
  <c r="E167"/>
  <c r="N13"/>
  <c r="K13"/>
  <c r="E13"/>
  <c r="T24"/>
  <c r="Q24"/>
  <c r="N24"/>
  <c r="K24"/>
  <c r="E24"/>
  <c r="T40"/>
  <c r="Q40"/>
  <c r="N40"/>
  <c r="K40"/>
  <c r="E40"/>
  <c r="T67"/>
  <c r="Q67"/>
  <c r="N67"/>
  <c r="E67"/>
  <c r="T85"/>
  <c r="Q85"/>
  <c r="N85"/>
  <c r="E85"/>
  <c r="T102"/>
  <c r="Q102"/>
  <c r="N102"/>
  <c r="E102"/>
  <c r="T124"/>
  <c r="Q124"/>
  <c r="N124"/>
  <c r="E124"/>
  <c r="T141"/>
  <c r="Q141"/>
  <c r="N141"/>
  <c r="E141"/>
  <c r="T159"/>
  <c r="Q159"/>
  <c r="N159"/>
  <c r="E159"/>
  <c r="T172"/>
  <c r="Q172"/>
  <c r="N172"/>
  <c r="E172"/>
  <c r="T176"/>
  <c r="Q176"/>
  <c r="N176"/>
  <c r="E176"/>
  <c r="T188"/>
  <c r="Q188"/>
  <c r="N188"/>
  <c r="E188"/>
  <c r="T197"/>
  <c r="Q197"/>
  <c r="N197"/>
  <c r="E197"/>
  <c r="T206"/>
  <c r="Q206"/>
  <c r="N206"/>
  <c r="E206"/>
  <c r="T214"/>
  <c r="Q214"/>
  <c r="N214"/>
  <c r="E214"/>
  <c r="T223"/>
  <c r="Q223"/>
  <c r="N223"/>
  <c r="E223"/>
  <c r="T232"/>
  <c r="Q232"/>
  <c r="N232"/>
  <c r="E232"/>
  <c r="T241"/>
  <c r="Q241"/>
  <c r="N241"/>
  <c r="E241"/>
  <c r="T249"/>
  <c r="Q249"/>
  <c r="N249"/>
  <c r="E249"/>
  <c r="T258"/>
  <c r="Q258"/>
  <c r="N258"/>
  <c r="E258"/>
  <c r="T267"/>
  <c r="Q267"/>
  <c r="N267"/>
  <c r="E267"/>
  <c r="T275"/>
  <c r="Q275"/>
  <c r="N275"/>
  <c r="E275"/>
  <c r="T284"/>
  <c r="Q284"/>
  <c r="N284"/>
  <c r="E284"/>
  <c r="T292"/>
  <c r="Q292"/>
  <c r="N292"/>
  <c r="E292"/>
  <c r="T300"/>
  <c r="Q300"/>
  <c r="N300"/>
  <c r="E300"/>
  <c r="T309"/>
  <c r="Q309"/>
  <c r="N309"/>
  <c r="E309"/>
  <c r="T317"/>
  <c r="Q317"/>
  <c r="N317"/>
  <c r="E317"/>
  <c r="T326"/>
  <c r="Q326"/>
  <c r="N326"/>
  <c r="E326"/>
  <c r="T335"/>
  <c r="Q335"/>
  <c r="N335"/>
  <c r="E335"/>
  <c r="T343"/>
  <c r="Q343"/>
  <c r="N343"/>
  <c r="E343"/>
  <c r="T351"/>
  <c r="Q351"/>
  <c r="N351"/>
  <c r="E351"/>
  <c r="T360"/>
  <c r="Q360"/>
  <c r="N360"/>
  <c r="E360"/>
  <c r="T368"/>
  <c r="Q368"/>
  <c r="N368"/>
  <c r="E368"/>
  <c r="T61"/>
  <c r="Q61"/>
  <c r="N61"/>
  <c r="E61"/>
  <c r="T88"/>
  <c r="Q88"/>
  <c r="N88"/>
  <c r="E88"/>
  <c r="T106"/>
  <c r="Q106"/>
  <c r="N106"/>
  <c r="E106"/>
  <c r="T123"/>
  <c r="Q123"/>
  <c r="N123"/>
  <c r="E123"/>
  <c r="T140"/>
  <c r="Q140"/>
  <c r="N140"/>
  <c r="E140"/>
  <c r="T158"/>
  <c r="Q158"/>
  <c r="N158"/>
  <c r="E158"/>
  <c r="T187"/>
  <c r="Q187"/>
  <c r="N187"/>
  <c r="E187"/>
  <c r="T196"/>
  <c r="Q196"/>
  <c r="N196"/>
  <c r="E196"/>
  <c r="T213"/>
  <c r="Q213"/>
  <c r="N213"/>
  <c r="E213"/>
  <c r="T231"/>
  <c r="Q231"/>
  <c r="N231"/>
  <c r="E231"/>
  <c r="T248"/>
  <c r="Q248"/>
  <c r="N248"/>
  <c r="E248"/>
  <c r="T266"/>
  <c r="Q266"/>
  <c r="N266"/>
  <c r="E266"/>
  <c r="T283"/>
  <c r="Q283"/>
  <c r="N283"/>
  <c r="E283"/>
  <c r="T299"/>
  <c r="Q299"/>
  <c r="N299"/>
  <c r="E299"/>
  <c r="T316"/>
  <c r="Q316"/>
  <c r="N316"/>
  <c r="E316"/>
  <c r="T334"/>
  <c r="Q334"/>
  <c r="N334"/>
  <c r="E334"/>
  <c r="T367"/>
  <c r="Q367"/>
  <c r="N367"/>
  <c r="E367"/>
  <c r="B18"/>
  <c r="E7"/>
  <c r="B45" l="1"/>
  <c r="B369"/>
  <c r="Q18"/>
  <c r="Q17" s="1"/>
  <c r="T18"/>
  <c r="T17" s="1"/>
  <c r="N7"/>
  <c r="N6" s="1"/>
  <c r="K7"/>
  <c r="K6" s="1"/>
  <c r="H6"/>
  <c r="E6"/>
  <c r="N18"/>
  <c r="N17" s="1"/>
  <c r="K18"/>
  <c r="K17" s="1"/>
  <c r="E18"/>
  <c r="Q47"/>
  <c r="Q45" s="1"/>
  <c r="T47"/>
  <c r="T45" s="1"/>
  <c r="E47"/>
  <c r="E45" s="1"/>
  <c r="N47"/>
  <c r="N45" s="1"/>
  <c r="H17"/>
  <c r="E17"/>
  <c r="H369" l="1"/>
  <c r="T369"/>
  <c r="Q369"/>
  <c r="E369"/>
  <c r="K369"/>
  <c r="N369"/>
</calcChain>
</file>

<file path=xl/sharedStrings.xml><?xml version="1.0" encoding="utf-8"?>
<sst xmlns="http://schemas.openxmlformats.org/spreadsheetml/2006/main" count="5092" uniqueCount="405">
  <si>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</si>
  <si>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</si>
  <si>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</si>
  <si>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</si>
  <si>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</si>
  <si>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</si>
  <si>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</si>
  <si>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</si>
  <si>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</si>
  <si>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</si>
  <si>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</si>
  <si>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</si>
  <si>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</si>
  <si>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</si>
  <si>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</si>
  <si>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</si>
  <si>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</si>
  <si>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</si>
  <si>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</si>
  <si>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</si>
  <si>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</si>
  <si>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</si>
  <si>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</si>
  <si>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</si>
  <si>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</si>
  <si>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</si>
  <si>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</si>
  <si>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</si>
  <si>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</si>
  <si>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</si>
  <si>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</si>
  <si>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</si>
  <si>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</si>
  <si>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</si>
  <si>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</si>
  <si>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</si>
  <si>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</si>
  <si>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</si>
  <si>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</si>
  <si>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</si>
  <si>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</si>
  <si>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</si>
  <si>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</si>
  <si>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</si>
  <si>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</si>
  <si>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</si>
  <si>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</si>
  <si>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</si>
  <si>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</si>
  <si>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</si>
  <si>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</si>
  <si>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</si>
  <si>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</si>
  <si>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</si>
  <si>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</si>
  <si>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</si>
  <si>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</si>
  <si>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</si>
  <si>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</si>
  <si>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</si>
  <si>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</si>
  <si>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</si>
  <si>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</si>
  <si>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</si>
  <si>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</si>
  <si>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</si>
  <si>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</si>
  <si>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</si>
  <si>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</si>
  <si>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</si>
  <si>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</si>
  <si>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</si>
  <si>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</si>
  <si>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</si>
  <si>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</si>
  <si>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</si>
  <si>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</si>
  <si>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</si>
  <si>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</si>
  <si>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</si>
  <si>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</si>
  <si>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</si>
  <si>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</si>
  <si>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</si>
  <si>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</si>
  <si>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</si>
  <si>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</si>
  <si>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</si>
  <si>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</si>
  <si>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</si>
  <si>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</si>
  <si>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</si>
  <si>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</si>
  <si>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</si>
  <si>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</si>
  <si>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</si>
  <si>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</si>
  <si>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</si>
  <si>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</si>
  <si>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</si>
  <si>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</si>
  <si>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</si>
  <si>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</si>
  <si>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</si>
  <si>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</si>
  <si>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</si>
  <si>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</si>
  <si>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</si>
  <si>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</si>
  <si>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</si>
  <si>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</si>
  <si>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</si>
  <si>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</si>
  <si>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</si>
  <si>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</si>
  <si>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</si>
  <si>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</si>
  <si>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</si>
  <si>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</si>
  <si>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</si>
  <si>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</si>
  <si>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</si>
  <si>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</si>
  <si>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</si>
  <si>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</si>
  <si>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</si>
  <si>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</si>
  <si>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</si>
  <si>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</si>
  <si>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</si>
  <si>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</si>
  <si>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</si>
  <si>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</si>
  <si>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</si>
  <si>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</si>
  <si>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</si>
  <si>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</si>
  <si>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</si>
  <si>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</si>
  <si>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</si>
  <si>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</si>
  <si>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</si>
  <si>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</si>
  <si>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</si>
  <si>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</si>
  <si>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</si>
  <si>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</si>
  <si>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</si>
  <si>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</si>
  <si>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</si>
  <si>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</si>
  <si>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</si>
  <si>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</si>
  <si>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</si>
  <si>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</si>
  <si>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</si>
  <si>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</si>
  <si>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</si>
  <si>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</si>
  <si>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</si>
  <si>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</si>
  <si>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</si>
  <si>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</si>
  <si>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</si>
  <si>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</si>
  <si>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</si>
  <si>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</si>
  <si>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</si>
  <si>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</si>
  <si>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</si>
  <si>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</si>
  <si>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</si>
  <si>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</si>
  <si>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</si>
  <si>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</si>
  <si>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</si>
  <si>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</si>
  <si>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</si>
  <si>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</si>
  <si>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</si>
  <si>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</si>
  <si>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</si>
  <si>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</si>
  <si>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</si>
  <si>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</si>
  <si>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</si>
  <si>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</si>
  <si>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</si>
  <si>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</si>
  <si>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</si>
  <si>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</si>
  <si>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</si>
  <si>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</si>
  <si>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</si>
  <si>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</si>
  <si>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</si>
  <si>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</si>
  <si>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</si>
  <si>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</si>
  <si>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</si>
  <si>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</si>
  <si>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</si>
  <si>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</si>
  <si>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</si>
  <si>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</si>
  <si>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</si>
  <si>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</si>
  <si>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</si>
  <si>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</si>
  <si>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</si>
  <si>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</si>
  <si>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</si>
  <si>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</si>
  <si>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</si>
  <si>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</si>
  <si>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</si>
  <si>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</si>
  <si>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</si>
  <si>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</si>
  <si>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</si>
  <si>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</si>
  <si>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</si>
  <si>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</si>
  <si>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</si>
  <si>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</si>
  <si>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</si>
  <si>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</si>
  <si>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</si>
  <si>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</si>
  <si>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</si>
  <si>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</si>
  <si>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</si>
  <si>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</si>
  <si>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</si>
  <si>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</si>
  <si>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</si>
  <si>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</si>
  <si>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</si>
  <si>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</si>
  <si>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</si>
  <si>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</si>
  <si>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</si>
  <si>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</si>
  <si>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</si>
  <si>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</si>
  <si>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</si>
  <si>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</si>
  <si>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</si>
  <si>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</si>
  <si>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</si>
  <si>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</si>
  <si>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</si>
  <si>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</si>
  <si>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</si>
  <si>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</si>
  <si>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</si>
  <si>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</si>
  <si>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</si>
  <si>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</si>
  <si>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</si>
  <si>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</si>
  <si>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</si>
  <si>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</si>
  <si>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</si>
  <si>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</si>
  <si>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</si>
  <si>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</si>
  <si>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</si>
  <si>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</si>
  <si>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</si>
  <si>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</si>
  <si>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</si>
  <si>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</si>
  <si>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</si>
  <si>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</si>
  <si>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</si>
  <si>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</si>
  <si>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</si>
  <si>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</si>
  <si>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</si>
  <si>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</si>
  <si>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</si>
  <si>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</si>
  <si>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</si>
  <si>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</si>
  <si>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</si>
  <si>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</si>
  <si>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</si>
  <si>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</si>
  <si>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</si>
  <si>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</si>
  <si>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</si>
  <si>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</si>
  <si>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</si>
  <si>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</si>
  <si>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</si>
  <si>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</si>
  <si>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</si>
  <si>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</si>
  <si>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</si>
  <si>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</si>
  <si>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</si>
  <si>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</si>
  <si>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</si>
  <si>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</si>
  <si>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</si>
  <si>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</si>
  <si>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</si>
  <si>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</si>
  <si>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</si>
  <si>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</si>
  <si>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</si>
  <si>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</si>
  <si>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</si>
  <si>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</si>
  <si>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</si>
  <si>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</si>
  <si>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</si>
  <si>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</si>
  <si>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</si>
  <si>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</si>
  <si>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</si>
  <si>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</si>
  <si>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</si>
  <si>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</si>
  <si>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</si>
  <si>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</si>
  <si>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</si>
  <si>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</si>
  <si>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</si>
  <si>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</si>
  <si>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</si>
  <si>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</si>
  <si>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</si>
  <si>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</si>
  <si>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</si>
  <si>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</si>
  <si>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</si>
  <si>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</si>
  <si>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</si>
  <si>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</si>
  <si>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</si>
  <si>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</si>
  <si>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</si>
  <si>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</si>
  <si>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</si>
  <si>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</si>
  <si>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</si>
  <si>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</si>
  <si>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</si>
  <si>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</si>
  <si>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</si>
  <si>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</si>
  <si>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</si>
  <si>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</si>
  <si>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</si>
  <si>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</si>
  <si>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</si>
  <si>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</si>
  <si>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</si>
  <si>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</si>
  <si>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</si>
  <si>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</si>
  <si>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</si>
  <si>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</si>
  <si>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</si>
  <si>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</si>
  <si>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</si>
  <si>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</si>
  <si>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</si>
  <si>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</si>
  <si>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</si>
  <si>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</si>
  <si>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</si>
  <si>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</si>
  <si>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</si>
  <si>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</si>
  <si>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Распределение за отчетный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</si>
  <si>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</si>
  <si>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</si>
  <si>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</si>
  <si>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</si>
  <si>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</si>
  <si>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</si>
  <si>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</si>
  <si>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Численность официально зарегистрированных безработных граждан (на конец периода) (человек)</t>
  </si>
  <si>
    <t>20=19/18</t>
  </si>
  <si>
    <t>24=23/22</t>
  </si>
  <si>
    <t xml:space="preserve"> + / -
(5)=(2)*(4)/(21)</t>
  </si>
  <si>
    <t xml:space="preserve"> + / -
(8)=(2)*(7)/(21)</t>
  </si>
  <si>
    <t xml:space="preserve"> + / -
(11)=(2)*(10)/(21)</t>
  </si>
  <si>
    <t xml:space="preserve"> + / -
(14)=(2)*(13)/(21)</t>
  </si>
  <si>
    <t xml:space="preserve"> + / -
(17)=(2)*(16)/(21)</t>
  </si>
  <si>
    <t xml:space="preserve"> + / -
(20)=(2)*(19)/(21)</t>
  </si>
  <si>
    <t>За январь 2016 года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</si>
  <si>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</si>
  <si>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</si>
  <si>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28=27/11мес.</t>
  </si>
  <si>
    <t>29=26*28</t>
  </si>
  <si>
    <t>30=29-28</t>
  </si>
  <si>
    <t>Факторный анализ влияния отдельных показателей на итоговое распределение за январь 2016 года</t>
  </si>
  <si>
    <t>Исполнение с уч. корректир. макс.  перевыполнения</t>
  </si>
  <si>
    <t>Корректировка распределения стимулирующих субсидий за 
январь 2016 года</t>
  </si>
  <si>
    <t>32=29-31</t>
  </si>
  <si>
    <t xml:space="preserve">Предоставлено субсидий 
за январь без учета показателя "темп роста среднемесячной номинальной заработной платы" и уточнения доходов местного бюджета г.о.Самара за январь 2016 года 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</si>
</sst>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77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165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17" fillId="16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5" fontId="14" fillId="0" borderId="3" xfId="0" applyNumberFormat="1" applyFont="1" applyFill="1" applyBorder="1" applyAlignment="1">
      <alignment horizontal="center" vertical="center"/>
    </xf>
    <xf numFmtId="168" fontId="15" fillId="0" borderId="3" xfId="45" applyNumberFormat="1" applyFont="1" applyFill="1" applyBorder="1" applyAlignment="1">
      <alignment horizontal="center" vertical="top" wrapText="1"/>
    </xf>
    <xf numFmtId="0" fontId="17" fillId="11" borderId="3" xfId="0" applyFont="1" applyFill="1" applyBorder="1" applyAlignment="1">
      <alignment horizontal="center" vertical="center" wrapText="1"/>
    </xf>
    <xf numFmtId="166" fontId="16" fillId="13" borderId="3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99"/>
      <color rgb="FFFF9999"/>
      <color rgb="FFFFFFCC"/>
      <color rgb="FF008A3E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D369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09375" defaultRowHeight="13.25"/>
  <cols>
    <col min="1" max="1" width="44.6640625" style="1" customWidth="1"/>
    <col min="2" max="2" width="16.21875" style="1" bestFit="1" customWidth="1"/>
    <col min="3" max="3" width="16.6640625" style="1" bestFit="1" customWidth="1"/>
    <col min="4" max="4" width="13" style="1" bestFit="1" customWidth="1"/>
    <col min="5" max="5" width="4.88671875" style="1" customWidth="1"/>
    <col min="6" max="6" width="9.109375" style="1" customWidth="1"/>
    <col min="7" max="7" width="10.5546875" style="1" customWidth="1"/>
    <col min="8" max="8" width="13" style="1" bestFit="1" customWidth="1"/>
    <col min="9" max="9" width="5.5546875" style="1" bestFit="1" customWidth="1"/>
    <col min="10" max="10" width="10.21875" style="1" bestFit="1" customWidth="1"/>
    <col min="11" max="11" width="10.44140625" style="1" bestFit="1" customWidth="1"/>
    <col min="12" max="12" width="13" style="1" bestFit="1" customWidth="1"/>
    <col min="13" max="13" width="5.33203125" style="1" customWidth="1"/>
    <col min="14" max="14" width="16.21875" style="1" bestFit="1" customWidth="1"/>
    <col min="15" max="15" width="13.44140625" style="1" bestFit="1" customWidth="1"/>
    <col min="16" max="16" width="13" style="1" bestFit="1" customWidth="1"/>
    <col min="17" max="17" width="5.109375" style="1" customWidth="1"/>
    <col min="18" max="19" width="10.33203125" style="1" customWidth="1"/>
    <col min="20" max="20" width="13" style="1" bestFit="1" customWidth="1"/>
    <col min="21" max="21" width="4.88671875" style="1" customWidth="1"/>
    <col min="22" max="22" width="9" style="1" customWidth="1"/>
    <col min="23" max="23" width="9.6640625" style="1" customWidth="1"/>
    <col min="24" max="24" width="13" style="1" bestFit="1" customWidth="1"/>
    <col min="25" max="25" width="4.6640625" style="1" customWidth="1"/>
    <col min="26" max="26" width="13" style="1" customWidth="1"/>
    <col min="27" max="27" width="11.77734375" style="1" customWidth="1"/>
    <col min="28" max="28" width="13.109375" style="1" customWidth="1"/>
    <col min="29" max="29" width="13.5546875" style="1" customWidth="1"/>
    <col min="30" max="30" width="14.33203125" style="1" customWidth="1"/>
    <col min="31" max="31" width="20.77734375" style="1" customWidth="1"/>
    <col min="32" max="32" width="14.44140625" style="1" customWidth="1"/>
    <col min="33" max="33" width="56.77734375" style="1" customWidth="1"/>
    <col min="34" max="16384" width="9.109375" style="1"/>
  </cols>
  <sheetData>
    <row r="1" spans="1:48" ht="21.75" customHeight="1">
      <c r="A1" s="69" t="s">
        <v>372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48" ht="15.55">
      <c r="A2" s="64" t="s">
        <v>394</v>
      </c>
      <c r="AF2" s="49" t="s">
        <v>383</v>
      </c>
    </row>
    <row r="3" spans="1:48" ht="134.35" customHeight="1">
      <c r="A3" s="67" t="s">
        <v>15</v>
      </c>
      <c r="B3" s="71" t="s">
        <v>395</v>
      </c>
      <c r="C3" s="71"/>
      <c r="D3" s="71"/>
      <c r="E3" s="71"/>
      <c r="F3" s="71" t="s">
        <v>375</v>
      </c>
      <c r="G3" s="71"/>
      <c r="H3" s="71"/>
      <c r="I3" s="71"/>
      <c r="J3" s="71" t="s">
        <v>385</v>
      </c>
      <c r="K3" s="71"/>
      <c r="L3" s="71"/>
      <c r="M3" s="71"/>
      <c r="N3" s="71" t="s">
        <v>378</v>
      </c>
      <c r="O3" s="71"/>
      <c r="P3" s="71"/>
      <c r="Q3" s="71"/>
      <c r="R3" s="71" t="s">
        <v>374</v>
      </c>
      <c r="S3" s="71"/>
      <c r="T3" s="71"/>
      <c r="U3" s="71"/>
      <c r="V3" s="71" t="s">
        <v>373</v>
      </c>
      <c r="W3" s="71"/>
      <c r="X3" s="71"/>
      <c r="Y3" s="71"/>
      <c r="Z3" s="70" t="s">
        <v>396</v>
      </c>
      <c r="AA3" s="68" t="s">
        <v>371</v>
      </c>
      <c r="AB3" s="67" t="s">
        <v>376</v>
      </c>
      <c r="AC3" s="67" t="s">
        <v>377</v>
      </c>
      <c r="AD3" s="67" t="s">
        <v>368</v>
      </c>
      <c r="AE3" s="67" t="s">
        <v>404</v>
      </c>
      <c r="AF3" s="67" t="s">
        <v>402</v>
      </c>
    </row>
    <row r="4" spans="1:48" ht="42.05" customHeight="1">
      <c r="A4" s="67"/>
      <c r="B4" s="65" t="s">
        <v>360</v>
      </c>
      <c r="C4" s="65" t="s">
        <v>361</v>
      </c>
      <c r="D4" s="66" t="s">
        <v>401</v>
      </c>
      <c r="E4" s="65" t="s">
        <v>16</v>
      </c>
      <c r="F4" s="65" t="s">
        <v>360</v>
      </c>
      <c r="G4" s="65" t="s">
        <v>361</v>
      </c>
      <c r="H4" s="66" t="s">
        <v>401</v>
      </c>
      <c r="I4" s="65" t="s">
        <v>16</v>
      </c>
      <c r="J4" s="65" t="s">
        <v>360</v>
      </c>
      <c r="K4" s="65" t="s">
        <v>361</v>
      </c>
      <c r="L4" s="66" t="s">
        <v>401</v>
      </c>
      <c r="M4" s="65" t="s">
        <v>16</v>
      </c>
      <c r="N4" s="65" t="s">
        <v>360</v>
      </c>
      <c r="O4" s="65" t="s">
        <v>361</v>
      </c>
      <c r="P4" s="66" t="s">
        <v>401</v>
      </c>
      <c r="Q4" s="65" t="s">
        <v>16</v>
      </c>
      <c r="R4" s="65" t="s">
        <v>360</v>
      </c>
      <c r="S4" s="65" t="s">
        <v>361</v>
      </c>
      <c r="T4" s="66" t="s">
        <v>401</v>
      </c>
      <c r="U4" s="65" t="s">
        <v>16</v>
      </c>
      <c r="V4" s="65" t="s">
        <v>360</v>
      </c>
      <c r="W4" s="65" t="s">
        <v>361</v>
      </c>
      <c r="X4" s="66" t="s">
        <v>401</v>
      </c>
      <c r="Y4" s="65" t="s">
        <v>16</v>
      </c>
      <c r="Z4" s="70"/>
      <c r="AA4" s="68"/>
      <c r="AB4" s="67"/>
      <c r="AC4" s="67"/>
      <c r="AD4" s="67"/>
      <c r="AE4" s="67"/>
      <c r="AF4" s="67"/>
    </row>
    <row r="5" spans="1:48" s="19" customFormat="1" ht="14" customHeight="1">
      <c r="A5" s="25">
        <v>1</v>
      </c>
      <c r="B5" s="25">
        <v>2</v>
      </c>
      <c r="C5" s="25">
        <v>3</v>
      </c>
      <c r="D5" s="25" t="s">
        <v>379</v>
      </c>
      <c r="E5" s="25">
        <v>5</v>
      </c>
      <c r="F5" s="25">
        <v>6</v>
      </c>
      <c r="G5" s="25">
        <v>7</v>
      </c>
      <c r="H5" s="25" t="s">
        <v>380</v>
      </c>
      <c r="I5" s="25">
        <v>9</v>
      </c>
      <c r="J5" s="25">
        <v>10</v>
      </c>
      <c r="K5" s="25">
        <v>11</v>
      </c>
      <c r="L5" s="25" t="s">
        <v>381</v>
      </c>
      <c r="M5" s="25">
        <v>13</v>
      </c>
      <c r="N5" s="25">
        <v>14</v>
      </c>
      <c r="O5" s="25">
        <v>15</v>
      </c>
      <c r="P5" s="25" t="s">
        <v>382</v>
      </c>
      <c r="Q5" s="25">
        <v>17</v>
      </c>
      <c r="R5" s="25">
        <v>18</v>
      </c>
      <c r="S5" s="25">
        <v>19</v>
      </c>
      <c r="T5" s="25" t="s">
        <v>386</v>
      </c>
      <c r="U5" s="25">
        <v>21</v>
      </c>
      <c r="V5" s="25">
        <v>22</v>
      </c>
      <c r="W5" s="25">
        <v>23</v>
      </c>
      <c r="X5" s="25" t="s">
        <v>387</v>
      </c>
      <c r="Y5" s="25">
        <v>25</v>
      </c>
      <c r="Z5" s="25">
        <v>26</v>
      </c>
      <c r="AA5" s="25">
        <v>27</v>
      </c>
      <c r="AB5" s="25" t="s">
        <v>397</v>
      </c>
      <c r="AC5" s="25" t="s">
        <v>398</v>
      </c>
      <c r="AD5" s="25" t="s">
        <v>399</v>
      </c>
      <c r="AE5" s="25">
        <v>31</v>
      </c>
      <c r="AF5" s="25" t="s">
        <v>403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s="3" customFormat="1" ht="17" customHeight="1">
      <c r="A6" s="36" t="s">
        <v>4</v>
      </c>
      <c r="B6" s="34">
        <f>SUM(B7:B16)</f>
        <v>49569772</v>
      </c>
      <c r="C6" s="34">
        <f>SUM(C7:C16)</f>
        <v>51602712.399999991</v>
      </c>
      <c r="D6" s="6">
        <f>IF(C6/B6&gt;1.2,IF((C6/B6-1)*0.1+1.2&gt;1.3,1.3,(C6/B6-1.2)*0.1+1.2),C6/B6)</f>
        <v>1.0410116955954527</v>
      </c>
      <c r="E6" s="21"/>
      <c r="F6" s="37"/>
      <c r="G6" s="37"/>
      <c r="H6" s="6"/>
      <c r="I6" s="21"/>
      <c r="J6" s="34">
        <f>SUM(J7:J16)</f>
        <v>15660</v>
      </c>
      <c r="K6" s="34">
        <f>SUM(K7:K16)</f>
        <v>17078</v>
      </c>
      <c r="L6" s="6">
        <f>IF(J6/K6&gt;1.2,IF((J6/K6-1)*0.1+1.2&gt;1.3,1.3,(J6/K6-1.2)*0.1+1.2),J6/K6)</f>
        <v>0.91696920014053163</v>
      </c>
      <c r="M6" s="21"/>
      <c r="N6" s="34">
        <f>SUM(N7:N16)</f>
        <v>1573231.7999999998</v>
      </c>
      <c r="O6" s="34">
        <f>SUM(O7:O16)</f>
        <v>1453971.1</v>
      </c>
      <c r="P6" s="6">
        <f>IF(O6/N6&gt;1.2,IF((O6/N6-1.2)*0.1+1.2&gt;1.3,1.3,(O6/N6-1.2)*0.1+1.2),O6/N6)</f>
        <v>0.9241938155585212</v>
      </c>
      <c r="Q6" s="21"/>
      <c r="R6" s="38"/>
      <c r="S6" s="38"/>
      <c r="T6" s="38"/>
      <c r="U6" s="21"/>
      <c r="V6" s="38"/>
      <c r="W6" s="39"/>
      <c r="X6" s="39"/>
      <c r="Y6" s="21"/>
      <c r="Z6" s="22"/>
      <c r="AA6" s="20">
        <f>SUM(AA7:AA16)</f>
        <v>2045058</v>
      </c>
      <c r="AB6" s="34">
        <f>SUM(AB7:AB16)</f>
        <v>185914.36363636359</v>
      </c>
      <c r="AC6" s="34">
        <f>SUM(AC7:AC16)</f>
        <v>182570.59999999998</v>
      </c>
      <c r="AD6" s="34">
        <f>SUM(AD7:AD16)</f>
        <v>-3343.7636363636266</v>
      </c>
      <c r="AE6" s="34">
        <f t="shared" ref="AE6:AF6" si="0">SUM(AE7:AE16)</f>
        <v>180926.4</v>
      </c>
      <c r="AF6" s="34">
        <f t="shared" si="0"/>
        <v>1644.2000000000053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s="2" customFormat="1" ht="17" customHeight="1">
      <c r="A7" s="12" t="s">
        <v>5</v>
      </c>
      <c r="B7" s="35">
        <v>18288016</v>
      </c>
      <c r="C7" s="35">
        <v>17820078</v>
      </c>
      <c r="D7" s="4">
        <f>IF(E7=0,0,IF(B7=0,1,IF(C7&lt;0,0,IF(C7/B7&gt;1.2,IF((C7/B7-1.2)*0.1+1.2&gt;1.3,1.3,(C7/B7-1.2)*0.1+1.2),C7/B7))))</f>
        <v>0.97441286140607053</v>
      </c>
      <c r="E7" s="11">
        <v>15</v>
      </c>
      <c r="F7" s="60">
        <v>106.9</v>
      </c>
      <c r="G7" s="60">
        <v>105.8</v>
      </c>
      <c r="H7" s="4">
        <f>IF(I7=0,0,IF(F7=0,1,IF(G7&lt;0,0,IF(G7/F7&gt;1.2,IF((G7/F7-1.2)*0.1+1.2&gt;1.3,1.3,(G7/F7-1.2)*0.1+1.2),G7/F7))))</f>
        <v>0.9897100093545369</v>
      </c>
      <c r="I7" s="11">
        <v>10</v>
      </c>
      <c r="J7" s="45">
        <v>4550</v>
      </c>
      <c r="K7" s="45">
        <v>4822</v>
      </c>
      <c r="L7" s="4">
        <f>IF(M7=0,0,IF(J7=0,1,IF(K7&lt;0,0,IF(J7/K7&gt;1.2,IF((J7/K7-1.2)*0.1+1.2&gt;1.3,1.3,(J7/K7-1.2)*0.1+1.2),J7/K7))))</f>
        <v>0.94359187059311489</v>
      </c>
      <c r="M7" s="11">
        <v>5</v>
      </c>
      <c r="N7" s="35">
        <v>879984</v>
      </c>
      <c r="O7" s="35">
        <v>699956.8</v>
      </c>
      <c r="P7" s="4">
        <f>IF(Q7=0,0,IF(N7=0,1,IF(O7&lt;0,0,IF(O7/N7&gt;1.2,IF((O7/N7-1.2)*0.1+1.2&gt;1.3,1.3,(O7/N7-1.2)*0.1+1.2),O7/N7))))</f>
        <v>0.79541991672575874</v>
      </c>
      <c r="Q7" s="11">
        <v>20</v>
      </c>
      <c r="R7" s="5" t="s">
        <v>362</v>
      </c>
      <c r="S7" s="5" t="s">
        <v>362</v>
      </c>
      <c r="T7" s="5" t="s">
        <v>362</v>
      </c>
      <c r="U7" s="5" t="s">
        <v>362</v>
      </c>
      <c r="V7" s="5" t="s">
        <v>362</v>
      </c>
      <c r="W7" s="5" t="s">
        <v>362</v>
      </c>
      <c r="X7" s="5" t="s">
        <v>362</v>
      </c>
      <c r="Y7" s="5" t="s">
        <v>362</v>
      </c>
      <c r="Z7" s="44">
        <f>(D7*E7+H7*I7+L7*M7+P7*Q7)/(E7+I7+M7+Q7)</f>
        <v>0.90279301404234347</v>
      </c>
      <c r="AA7" s="45">
        <v>501679</v>
      </c>
      <c r="AB7" s="35">
        <f>AA7/11</f>
        <v>45607.181818181816</v>
      </c>
      <c r="AC7" s="35">
        <f>ROUND(Z7*AB7,1)</f>
        <v>41173.800000000003</v>
      </c>
      <c r="AD7" s="35">
        <f>AC7-AB7</f>
        <v>-4433.3818181818133</v>
      </c>
      <c r="AE7" s="35">
        <v>39456.5</v>
      </c>
      <c r="AF7" s="35">
        <f>AC7-AE7</f>
        <v>1717.3000000000029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2" customFormat="1" ht="17" customHeight="1">
      <c r="A8" s="12" t="s">
        <v>6</v>
      </c>
      <c r="B8" s="35">
        <v>17850745</v>
      </c>
      <c r="C8" s="35">
        <v>21190035</v>
      </c>
      <c r="D8" s="4">
        <f t="shared" ref="D8:D15" si="1">IF(E8=0,0,IF(B8=0,1,IF(C8&lt;0,0,IF(C8/B8&gt;1.2,IF((C8/B8-1.2)*0.1+1.2&gt;1.3,1.3,(C8/B8-1.2)*0.1+1.2),C8/B8))))</f>
        <v>1.1870672624587937</v>
      </c>
      <c r="E8" s="11">
        <v>15</v>
      </c>
      <c r="F8" s="60">
        <v>101.6</v>
      </c>
      <c r="G8" s="60">
        <v>107</v>
      </c>
      <c r="H8" s="4">
        <f t="shared" ref="H8:H44" si="2">IF(I8=0,0,IF(F8=0,1,IF(G8&lt;0,0,IF(G8/F8&gt;1.2,IF((G8/F8-1.2)*0.1+1.2&gt;1.3,1.3,(G8/F8-1.2)*0.1+1.2),G8/F8))))</f>
        <v>1.0531496062992127</v>
      </c>
      <c r="I8" s="11">
        <v>10</v>
      </c>
      <c r="J8" s="45">
        <v>7600</v>
      </c>
      <c r="K8" s="45">
        <v>8559</v>
      </c>
      <c r="L8" s="4">
        <f t="shared" ref="L8:L14" si="3">IF(M8=0,0,IF(J8=0,1,IF(K8&lt;0,0,IF(J8/K8&gt;1.2,IF((J8/K8-1.2)*0.1+1.2&gt;1.3,1.3,(J8/K8-1.2)*0.1+1.2),J8/K8))))</f>
        <v>0.88795420025703942</v>
      </c>
      <c r="M8" s="11">
        <v>15</v>
      </c>
      <c r="N8" s="35">
        <v>456443.4</v>
      </c>
      <c r="O8" s="35">
        <v>498678.6</v>
      </c>
      <c r="P8" s="4">
        <f t="shared" ref="P8:P16" si="4">IF(Q8=0,0,IF(N8=0,1,IF(O8&lt;0,0,IF(O8/N8&gt;1.2,IF((O8/N8-1.2)*0.1+1.2&gt;1.3,1.3,(O8/N8-1.2)*0.1+1.2),O8/N8))))</f>
        <v>1.0925310783330417</v>
      </c>
      <c r="Q8" s="11">
        <v>20</v>
      </c>
      <c r="R8" s="5" t="s">
        <v>362</v>
      </c>
      <c r="S8" s="5" t="s">
        <v>362</v>
      </c>
      <c r="T8" s="5" t="s">
        <v>362</v>
      </c>
      <c r="U8" s="5" t="s">
        <v>362</v>
      </c>
      <c r="V8" s="5" t="s">
        <v>362</v>
      </c>
      <c r="W8" s="5" t="s">
        <v>362</v>
      </c>
      <c r="X8" s="5" t="s">
        <v>362</v>
      </c>
      <c r="Y8" s="5" t="s">
        <v>362</v>
      </c>
      <c r="Z8" s="44">
        <f t="shared" ref="Z8:Z16" si="5">(D8*E8+H8*I8+L8*M8+P8*Q8)/(E8+I8+M8+Q8)</f>
        <v>1.0584573261731742</v>
      </c>
      <c r="AA8" s="45">
        <v>415477</v>
      </c>
      <c r="AB8" s="35">
        <f t="shared" ref="AB8:AB16" si="6">AA8/11</f>
        <v>37770.63636363636</v>
      </c>
      <c r="AC8" s="35">
        <f t="shared" ref="AC8:AC15" si="7">ROUND(Z8*AB8,1)</f>
        <v>39978.6</v>
      </c>
      <c r="AD8" s="35">
        <f t="shared" ref="AD8:AD16" si="8">AC8-AB8</f>
        <v>2207.9636363636382</v>
      </c>
      <c r="AE8" s="35">
        <v>40018.699999999997</v>
      </c>
      <c r="AF8" s="35">
        <f t="shared" ref="AF8:AF44" si="9">AC8-AE8</f>
        <v>-40.099999999998545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2" customFormat="1" ht="17" customHeight="1">
      <c r="A9" s="12" t="s">
        <v>7</v>
      </c>
      <c r="B9" s="35">
        <v>3555360</v>
      </c>
      <c r="C9" s="35">
        <v>2506198.6</v>
      </c>
      <c r="D9" s="4">
        <f t="shared" si="1"/>
        <v>0.70490712614193785</v>
      </c>
      <c r="E9" s="11">
        <v>15</v>
      </c>
      <c r="F9" s="60">
        <v>107.7</v>
      </c>
      <c r="G9" s="60">
        <v>106.9</v>
      </c>
      <c r="H9" s="4">
        <f t="shared" si="2"/>
        <v>0.99257195914577534</v>
      </c>
      <c r="I9" s="11">
        <v>10</v>
      </c>
      <c r="J9" s="45">
        <v>690</v>
      </c>
      <c r="K9" s="45">
        <v>610</v>
      </c>
      <c r="L9" s="4">
        <f t="shared" si="3"/>
        <v>1.1311475409836065</v>
      </c>
      <c r="M9" s="11">
        <v>5</v>
      </c>
      <c r="N9" s="35">
        <v>75931.100000000006</v>
      </c>
      <c r="O9" s="35">
        <v>77034.100000000006</v>
      </c>
      <c r="P9" s="4">
        <f t="shared" si="4"/>
        <v>1.0145263271571201</v>
      </c>
      <c r="Q9" s="11">
        <v>20</v>
      </c>
      <c r="R9" s="5" t="s">
        <v>362</v>
      </c>
      <c r="S9" s="5" t="s">
        <v>362</v>
      </c>
      <c r="T9" s="5" t="s">
        <v>362</v>
      </c>
      <c r="U9" s="5" t="s">
        <v>362</v>
      </c>
      <c r="V9" s="5" t="s">
        <v>362</v>
      </c>
      <c r="W9" s="5" t="s">
        <v>362</v>
      </c>
      <c r="X9" s="5" t="s">
        <v>362</v>
      </c>
      <c r="Y9" s="5" t="s">
        <v>362</v>
      </c>
      <c r="Z9" s="44">
        <f t="shared" si="5"/>
        <v>0.92891181463294514</v>
      </c>
      <c r="AA9" s="45">
        <v>303620</v>
      </c>
      <c r="AB9" s="35">
        <f t="shared" si="6"/>
        <v>27601.81818181818</v>
      </c>
      <c r="AC9" s="35">
        <f t="shared" si="7"/>
        <v>25639.7</v>
      </c>
      <c r="AD9" s="35">
        <f t="shared" si="8"/>
        <v>-1962.1181818181794</v>
      </c>
      <c r="AE9" s="35">
        <v>25200.400000000001</v>
      </c>
      <c r="AF9" s="35">
        <f t="shared" si="9"/>
        <v>439.29999999999927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2" customFormat="1" ht="17" customHeight="1">
      <c r="A10" s="12" t="s">
        <v>8</v>
      </c>
      <c r="B10" s="35">
        <v>5347990</v>
      </c>
      <c r="C10" s="35">
        <v>5076825.5999999996</v>
      </c>
      <c r="D10" s="4">
        <f t="shared" si="1"/>
        <v>0.94929601588634227</v>
      </c>
      <c r="E10" s="11">
        <v>15</v>
      </c>
      <c r="F10" s="60">
        <v>102.9</v>
      </c>
      <c r="G10" s="60">
        <v>101.9</v>
      </c>
      <c r="H10" s="4">
        <f t="shared" si="2"/>
        <v>0.9902818270165209</v>
      </c>
      <c r="I10" s="11">
        <v>10</v>
      </c>
      <c r="J10" s="45">
        <v>480</v>
      </c>
      <c r="K10" s="45">
        <v>485</v>
      </c>
      <c r="L10" s="4">
        <f t="shared" si="3"/>
        <v>0.98969072164948457</v>
      </c>
      <c r="M10" s="11">
        <v>10</v>
      </c>
      <c r="N10" s="35">
        <v>60709</v>
      </c>
      <c r="O10" s="35">
        <v>70104.100000000006</v>
      </c>
      <c r="P10" s="4">
        <f t="shared" si="4"/>
        <v>1.1547562964305129</v>
      </c>
      <c r="Q10" s="11">
        <v>20</v>
      </c>
      <c r="R10" s="5" t="s">
        <v>362</v>
      </c>
      <c r="S10" s="5" t="s">
        <v>362</v>
      </c>
      <c r="T10" s="5" t="s">
        <v>362</v>
      </c>
      <c r="U10" s="5" t="s">
        <v>362</v>
      </c>
      <c r="V10" s="5" t="s">
        <v>362</v>
      </c>
      <c r="W10" s="5" t="s">
        <v>362</v>
      </c>
      <c r="X10" s="5" t="s">
        <v>362</v>
      </c>
      <c r="Y10" s="5" t="s">
        <v>362</v>
      </c>
      <c r="Z10" s="44">
        <f t="shared" si="5"/>
        <v>1.0388053027920992</v>
      </c>
      <c r="AA10" s="45">
        <v>158950</v>
      </c>
      <c r="AB10" s="35">
        <f t="shared" si="6"/>
        <v>14450</v>
      </c>
      <c r="AC10" s="35">
        <f t="shared" si="7"/>
        <v>15010.7</v>
      </c>
      <c r="AD10" s="35">
        <f t="shared" si="8"/>
        <v>560.70000000000073</v>
      </c>
      <c r="AE10" s="35">
        <v>15166.6</v>
      </c>
      <c r="AF10" s="35">
        <f t="shared" si="9"/>
        <v>-155.89999999999964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2" customFormat="1" ht="17" customHeight="1">
      <c r="A11" s="12" t="s">
        <v>9</v>
      </c>
      <c r="B11" s="35">
        <v>640501</v>
      </c>
      <c r="C11" s="35">
        <v>661204.5</v>
      </c>
      <c r="D11" s="4">
        <f t="shared" si="1"/>
        <v>1.0323239151851442</v>
      </c>
      <c r="E11" s="11">
        <v>15</v>
      </c>
      <c r="F11" s="60">
        <v>110.3</v>
      </c>
      <c r="G11" s="60">
        <v>105.6</v>
      </c>
      <c r="H11" s="4">
        <f t="shared" si="2"/>
        <v>0.95738893925657298</v>
      </c>
      <c r="I11" s="11">
        <v>10</v>
      </c>
      <c r="J11" s="45">
        <v>410</v>
      </c>
      <c r="K11" s="45">
        <v>410</v>
      </c>
      <c r="L11" s="4">
        <f t="shared" si="3"/>
        <v>1</v>
      </c>
      <c r="M11" s="11">
        <v>10</v>
      </c>
      <c r="N11" s="35">
        <v>15072.6</v>
      </c>
      <c r="O11" s="35">
        <v>17890.7</v>
      </c>
      <c r="P11" s="4">
        <f t="shared" si="4"/>
        <v>1.1869684062470973</v>
      </c>
      <c r="Q11" s="11">
        <v>20</v>
      </c>
      <c r="R11" s="5" t="s">
        <v>362</v>
      </c>
      <c r="S11" s="5" t="s">
        <v>362</v>
      </c>
      <c r="T11" s="5" t="s">
        <v>362</v>
      </c>
      <c r="U11" s="5" t="s">
        <v>362</v>
      </c>
      <c r="V11" s="5" t="s">
        <v>362</v>
      </c>
      <c r="W11" s="5" t="s">
        <v>362</v>
      </c>
      <c r="X11" s="5" t="s">
        <v>362</v>
      </c>
      <c r="Y11" s="5" t="s">
        <v>362</v>
      </c>
      <c r="Z11" s="44">
        <f t="shared" si="5"/>
        <v>1.0690566590051791</v>
      </c>
      <c r="AA11" s="45">
        <v>147978</v>
      </c>
      <c r="AB11" s="35">
        <f t="shared" si="6"/>
        <v>13452.545454545454</v>
      </c>
      <c r="AC11" s="35">
        <f t="shared" si="7"/>
        <v>14381.5</v>
      </c>
      <c r="AD11" s="35">
        <f t="shared" si="8"/>
        <v>928.95454545454595</v>
      </c>
      <c r="AE11" s="35">
        <v>14715.4</v>
      </c>
      <c r="AF11" s="35">
        <f t="shared" si="9"/>
        <v>-333.89999999999964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2" customFormat="1" ht="17" customHeight="1">
      <c r="A12" s="12" t="s">
        <v>10</v>
      </c>
      <c r="B12" s="35">
        <v>1682139</v>
      </c>
      <c r="C12" s="35">
        <v>1244903.8</v>
      </c>
      <c r="D12" s="4">
        <f t="shared" si="1"/>
        <v>0.74007189655551653</v>
      </c>
      <c r="E12" s="11">
        <v>15</v>
      </c>
      <c r="F12" s="60">
        <v>106.6</v>
      </c>
      <c r="G12" s="60">
        <v>108.9</v>
      </c>
      <c r="H12" s="4">
        <f t="shared" si="2"/>
        <v>1.0215759849906192</v>
      </c>
      <c r="I12" s="11">
        <v>10</v>
      </c>
      <c r="J12" s="45">
        <v>360</v>
      </c>
      <c r="K12" s="45">
        <v>342</v>
      </c>
      <c r="L12" s="4">
        <f t="shared" si="3"/>
        <v>1.0526315789473684</v>
      </c>
      <c r="M12" s="11">
        <v>15</v>
      </c>
      <c r="N12" s="35">
        <v>22955.7</v>
      </c>
      <c r="O12" s="35">
        <v>26056.1</v>
      </c>
      <c r="P12" s="4">
        <f t="shared" si="4"/>
        <v>1.1350601375693181</v>
      </c>
      <c r="Q12" s="11">
        <v>20</v>
      </c>
      <c r="R12" s="5" t="s">
        <v>362</v>
      </c>
      <c r="S12" s="5" t="s">
        <v>362</v>
      </c>
      <c r="T12" s="5" t="s">
        <v>362</v>
      </c>
      <c r="U12" s="5" t="s">
        <v>362</v>
      </c>
      <c r="V12" s="5" t="s">
        <v>362</v>
      </c>
      <c r="W12" s="5" t="s">
        <v>362</v>
      </c>
      <c r="X12" s="5" t="s">
        <v>362</v>
      </c>
      <c r="Y12" s="5" t="s">
        <v>362</v>
      </c>
      <c r="Z12" s="44">
        <f t="shared" si="5"/>
        <v>0.99679191223059715</v>
      </c>
      <c r="AA12" s="45">
        <v>87371</v>
      </c>
      <c r="AB12" s="35">
        <f t="shared" si="6"/>
        <v>7942.818181818182</v>
      </c>
      <c r="AC12" s="35">
        <f t="shared" si="7"/>
        <v>7917.3</v>
      </c>
      <c r="AD12" s="35">
        <f t="shared" si="8"/>
        <v>-25.518181818181802</v>
      </c>
      <c r="AE12" s="35">
        <v>7878</v>
      </c>
      <c r="AF12" s="35">
        <f t="shared" si="9"/>
        <v>39.300000000000182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2" customFormat="1" ht="17" customHeight="1">
      <c r="A13" s="12" t="s">
        <v>11</v>
      </c>
      <c r="B13" s="35">
        <v>1754767</v>
      </c>
      <c r="C13" s="35">
        <v>2702637.3</v>
      </c>
      <c r="D13" s="4">
        <f t="shared" si="1"/>
        <v>1.2340168751748808</v>
      </c>
      <c r="E13" s="11">
        <v>15</v>
      </c>
      <c r="F13" s="60">
        <v>107.8</v>
      </c>
      <c r="G13" s="60">
        <v>105.6</v>
      </c>
      <c r="H13" s="4">
        <f t="shared" si="2"/>
        <v>0.97959183673469385</v>
      </c>
      <c r="I13" s="11">
        <v>10</v>
      </c>
      <c r="J13" s="45">
        <v>650</v>
      </c>
      <c r="K13" s="45">
        <v>852</v>
      </c>
      <c r="L13" s="4">
        <f t="shared" si="3"/>
        <v>0.76291079812206575</v>
      </c>
      <c r="M13" s="11">
        <v>10</v>
      </c>
      <c r="N13" s="35">
        <v>20991.200000000001</v>
      </c>
      <c r="O13" s="35">
        <v>24935.200000000001</v>
      </c>
      <c r="P13" s="4">
        <f t="shared" si="4"/>
        <v>1.1878882579366592</v>
      </c>
      <c r="Q13" s="11">
        <v>20</v>
      </c>
      <c r="R13" s="5" t="s">
        <v>362</v>
      </c>
      <c r="S13" s="5" t="s">
        <v>362</v>
      </c>
      <c r="T13" s="5" t="s">
        <v>362</v>
      </c>
      <c r="U13" s="5" t="s">
        <v>362</v>
      </c>
      <c r="V13" s="5" t="s">
        <v>362</v>
      </c>
      <c r="W13" s="5" t="s">
        <v>362</v>
      </c>
      <c r="X13" s="5" t="s">
        <v>362</v>
      </c>
      <c r="Y13" s="5" t="s">
        <v>362</v>
      </c>
      <c r="Z13" s="44">
        <f t="shared" si="5"/>
        <v>1.0853280842713453</v>
      </c>
      <c r="AA13" s="45">
        <v>133896</v>
      </c>
      <c r="AB13" s="35">
        <f t="shared" si="6"/>
        <v>12172.363636363636</v>
      </c>
      <c r="AC13" s="35">
        <f t="shared" si="7"/>
        <v>13211</v>
      </c>
      <c r="AD13" s="35">
        <f t="shared" si="8"/>
        <v>1038.636363636364</v>
      </c>
      <c r="AE13" s="35">
        <v>13497</v>
      </c>
      <c r="AF13" s="35">
        <f t="shared" si="9"/>
        <v>-286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2" customFormat="1" ht="17" customHeight="1">
      <c r="A14" s="12" t="s">
        <v>12</v>
      </c>
      <c r="B14" s="35">
        <v>46720</v>
      </c>
      <c r="C14" s="35">
        <v>36644.800000000003</v>
      </c>
      <c r="D14" s="4">
        <f t="shared" si="1"/>
        <v>0.78434931506849326</v>
      </c>
      <c r="E14" s="11">
        <v>15</v>
      </c>
      <c r="F14" s="60">
        <v>103.8</v>
      </c>
      <c r="G14" s="60">
        <v>100.2</v>
      </c>
      <c r="H14" s="4">
        <f t="shared" si="2"/>
        <v>0.96531791907514453</v>
      </c>
      <c r="I14" s="11">
        <v>10</v>
      </c>
      <c r="J14" s="45">
        <v>270</v>
      </c>
      <c r="K14" s="45">
        <v>347</v>
      </c>
      <c r="L14" s="4">
        <f t="shared" si="3"/>
        <v>0.77809798270893371</v>
      </c>
      <c r="M14" s="11">
        <v>15</v>
      </c>
      <c r="N14" s="35">
        <v>7909.9</v>
      </c>
      <c r="O14" s="35">
        <v>8043.5</v>
      </c>
      <c r="P14" s="4">
        <f t="shared" si="4"/>
        <v>1.0168902261722652</v>
      </c>
      <c r="Q14" s="11">
        <v>20</v>
      </c>
      <c r="R14" s="5" t="s">
        <v>362</v>
      </c>
      <c r="S14" s="5" t="s">
        <v>362</v>
      </c>
      <c r="T14" s="5" t="s">
        <v>362</v>
      </c>
      <c r="U14" s="5" t="s">
        <v>362</v>
      </c>
      <c r="V14" s="5" t="s">
        <v>362</v>
      </c>
      <c r="W14" s="5" t="s">
        <v>362</v>
      </c>
      <c r="X14" s="5" t="s">
        <v>362</v>
      </c>
      <c r="Y14" s="5" t="s">
        <v>362</v>
      </c>
      <c r="Z14" s="44">
        <f t="shared" si="5"/>
        <v>0.89046155301430263</v>
      </c>
      <c r="AA14" s="45">
        <v>86632</v>
      </c>
      <c r="AB14" s="35">
        <f t="shared" si="6"/>
        <v>7875.636363636364</v>
      </c>
      <c r="AC14" s="35">
        <f t="shared" si="7"/>
        <v>7013</v>
      </c>
      <c r="AD14" s="35">
        <f t="shared" si="8"/>
        <v>-862.63636363636397</v>
      </c>
      <c r="AE14" s="35">
        <v>6895</v>
      </c>
      <c r="AF14" s="35">
        <f t="shared" si="9"/>
        <v>118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2" customFormat="1" ht="17" customHeight="1">
      <c r="A15" s="12" t="s">
        <v>13</v>
      </c>
      <c r="B15" s="35">
        <v>336308</v>
      </c>
      <c r="C15" s="35">
        <v>293982.90000000002</v>
      </c>
      <c r="D15" s="4">
        <f t="shared" si="1"/>
        <v>0.87414780498828459</v>
      </c>
      <c r="E15" s="11">
        <v>15</v>
      </c>
      <c r="F15" s="60">
        <v>104</v>
      </c>
      <c r="G15" s="60">
        <v>103.2</v>
      </c>
      <c r="H15" s="4">
        <f t="shared" si="2"/>
        <v>0.99230769230769234</v>
      </c>
      <c r="I15" s="11">
        <v>10</v>
      </c>
      <c r="J15" s="45">
        <v>470</v>
      </c>
      <c r="K15" s="45">
        <v>467</v>
      </c>
      <c r="L15" s="4">
        <f>IF(M15=0,0,IF(J15=0,1,IF(K15&lt;0,0,IF(J15/K15&gt;1.2,IF((J15/K15-1.2)*0.1+1.2&gt;1.3,1.3,(J15/K15-1.2)*0.1+1.2),J15/K15))))</f>
        <v>1.0064239828693791</v>
      </c>
      <c r="M15" s="11">
        <v>10</v>
      </c>
      <c r="N15" s="35">
        <v>22045</v>
      </c>
      <c r="O15" s="35">
        <v>21227.200000000001</v>
      </c>
      <c r="P15" s="4">
        <f t="shared" si="4"/>
        <v>0.96290315264232251</v>
      </c>
      <c r="Q15" s="11">
        <v>20</v>
      </c>
      <c r="R15" s="5" t="s">
        <v>362</v>
      </c>
      <c r="S15" s="5" t="s">
        <v>362</v>
      </c>
      <c r="T15" s="5" t="s">
        <v>362</v>
      </c>
      <c r="U15" s="5" t="s">
        <v>362</v>
      </c>
      <c r="V15" s="5" t="s">
        <v>362</v>
      </c>
      <c r="W15" s="5" t="s">
        <v>362</v>
      </c>
      <c r="X15" s="5" t="s">
        <v>362</v>
      </c>
      <c r="Y15" s="5" t="s">
        <v>362</v>
      </c>
      <c r="Z15" s="44">
        <f t="shared" si="5"/>
        <v>0.95195630689893507</v>
      </c>
      <c r="AA15" s="45">
        <v>136101</v>
      </c>
      <c r="AB15" s="35">
        <f t="shared" si="6"/>
        <v>12372.818181818182</v>
      </c>
      <c r="AC15" s="35">
        <f t="shared" si="7"/>
        <v>11778.4</v>
      </c>
      <c r="AD15" s="35">
        <f t="shared" si="8"/>
        <v>-594.41818181818235</v>
      </c>
      <c r="AE15" s="35">
        <v>11667.4</v>
      </c>
      <c r="AF15" s="35">
        <f t="shared" si="9"/>
        <v>111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2" customFormat="1" ht="17" customHeight="1">
      <c r="A16" s="12" t="s">
        <v>14</v>
      </c>
      <c r="B16" s="35">
        <v>67226</v>
      </c>
      <c r="C16" s="35">
        <v>70201.899999999994</v>
      </c>
      <c r="D16" s="4">
        <f>IF(E16=0,0,IF(B16=0,1,IF(C16&lt;0,0,IF(C16/B16&gt;1.2,IF((C16/B16-1.2)*0.1+1.2&gt;1.3,1.3,(C16/B16-1.2)*0.1+1.2),C16/B16))))</f>
        <v>1.0442670990390621</v>
      </c>
      <c r="E16" s="11">
        <v>15</v>
      </c>
      <c r="F16" s="60">
        <v>106.7</v>
      </c>
      <c r="G16" s="60">
        <v>106</v>
      </c>
      <c r="H16" s="4">
        <f t="shared" si="2"/>
        <v>0.99343955014058105</v>
      </c>
      <c r="I16" s="11">
        <v>10</v>
      </c>
      <c r="J16" s="45">
        <v>180</v>
      </c>
      <c r="K16" s="45">
        <v>184</v>
      </c>
      <c r="L16" s="4">
        <f>IF(M16=0,0,IF(J16=0,1,IF(K16&lt;0,0,IF(J16/K16&gt;1.2,IF((J16/K16-1.2)*0.1+1.2&gt;1.3,1.3,(J16/K16-1.2)*0.1+1.2),J16/K16))))</f>
        <v>0.97826086956521741</v>
      </c>
      <c r="M16" s="11">
        <v>10</v>
      </c>
      <c r="N16" s="35">
        <v>11189.9</v>
      </c>
      <c r="O16" s="35">
        <v>10044.799999999999</v>
      </c>
      <c r="P16" s="4">
        <f t="shared" si="4"/>
        <v>0.89766664581452915</v>
      </c>
      <c r="Q16" s="11">
        <v>20</v>
      </c>
      <c r="R16" s="5" t="s">
        <v>362</v>
      </c>
      <c r="S16" s="5" t="s">
        <v>362</v>
      </c>
      <c r="T16" s="5" t="s">
        <v>362</v>
      </c>
      <c r="U16" s="5" t="s">
        <v>362</v>
      </c>
      <c r="V16" s="5" t="s">
        <v>362</v>
      </c>
      <c r="W16" s="5" t="s">
        <v>362</v>
      </c>
      <c r="X16" s="5" t="s">
        <v>362</v>
      </c>
      <c r="Y16" s="5" t="s">
        <v>362</v>
      </c>
      <c r="Z16" s="44">
        <f t="shared" si="5"/>
        <v>0.96971533816244537</v>
      </c>
      <c r="AA16" s="45">
        <v>73354</v>
      </c>
      <c r="AB16" s="35">
        <f t="shared" si="6"/>
        <v>6668.545454545455</v>
      </c>
      <c r="AC16" s="35">
        <f>ROUND(Z16*AB16,1)</f>
        <v>6466.6</v>
      </c>
      <c r="AD16" s="35">
        <f t="shared" si="8"/>
        <v>-201.9454545454546</v>
      </c>
      <c r="AE16" s="35">
        <v>6431.4</v>
      </c>
      <c r="AF16" s="35">
        <f t="shared" si="9"/>
        <v>35.200000000000728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s="2" customFormat="1" ht="17" customHeight="1">
      <c r="A17" s="15" t="s">
        <v>20</v>
      </c>
      <c r="B17" s="34">
        <f>SUM(B18:B44)</f>
        <v>6864836</v>
      </c>
      <c r="C17" s="34">
        <f>SUM(C18:C44)</f>
        <v>6337103.200000002</v>
      </c>
      <c r="D17" s="6">
        <f>IF(C17/B17&gt;1.2,IF((C17/B17-1.2)*0.1+1.2&gt;1.3,1.3,(C17/B17-1.2)*0.1+1.2),C17/B17)</f>
        <v>0.92312521377058421</v>
      </c>
      <c r="E17" s="21"/>
      <c r="F17" s="20"/>
      <c r="G17" s="20"/>
      <c r="H17" s="6"/>
      <c r="I17" s="21"/>
      <c r="J17" s="34">
        <f>SUM(J18:J44)</f>
        <v>6595</v>
      </c>
      <c r="K17" s="34">
        <f>SUM(K18:K44)</f>
        <v>6415</v>
      </c>
      <c r="L17" s="6">
        <f>IF(J17/K17&gt;1.2,IF((J17/K17-1)*0.1+1.2&gt;1.3,1.3,(J17/K17-1.2)*0.1+1.2),J17/K17)</f>
        <v>1.0280592361652376</v>
      </c>
      <c r="M17" s="21"/>
      <c r="N17" s="34">
        <f>SUM(N18:N44)</f>
        <v>282427.00000000006</v>
      </c>
      <c r="O17" s="34">
        <f>SUM(O18:O44)</f>
        <v>279911</v>
      </c>
      <c r="P17" s="6">
        <f>IF(O17/N17&gt;1.2,IF((O17/N17-1.2)*0.1+1.2&gt;1.3,1.3,(O17/N17-1.2)*0.1+1.2),O17/N17)</f>
        <v>0.99109150329111573</v>
      </c>
      <c r="Q17" s="21"/>
      <c r="R17" s="34">
        <f>SUM(R18:R44)</f>
        <v>11496.4</v>
      </c>
      <c r="S17" s="34">
        <f>SUM(S18:S44)</f>
        <v>12612.800000000005</v>
      </c>
      <c r="T17" s="6">
        <f>IF(S17/R17&gt;1.2,IF((S17/R17-1.2)*0.1+1.2&gt;1.3,1.3,(S17/R17-1.2)*0.1+1.2),S17/R17)</f>
        <v>1.0971086601022932</v>
      </c>
      <c r="U17" s="21"/>
      <c r="V17" s="34">
        <f>SUM(V18:V44)</f>
        <v>4832.4000000000005</v>
      </c>
      <c r="W17" s="34">
        <f>SUM(W18:W44)</f>
        <v>6634.7000000000007</v>
      </c>
      <c r="X17" s="6">
        <f>IF(W17/V17&gt;1.2,IF((W17/V17-1.2)*0.1+1.2&gt;1.3,1.3,(W17/V17-1.2)*0.1+1.2),W17/V17)</f>
        <v>1.2172961675358001</v>
      </c>
      <c r="Y17" s="21"/>
      <c r="Z17" s="22"/>
      <c r="AA17" s="20">
        <f t="shared" ref="AA17:AF17" si="10">SUM(AA18:AA44)</f>
        <v>1157823</v>
      </c>
      <c r="AB17" s="34">
        <f t="shared" si="10"/>
        <v>105256.63636363637</v>
      </c>
      <c r="AC17" s="34">
        <f t="shared" si="10"/>
        <v>106960.40000000001</v>
      </c>
      <c r="AD17" s="34">
        <f t="shared" si="10"/>
        <v>1703.7636363636384</v>
      </c>
      <c r="AE17" s="34">
        <f t="shared" si="10"/>
        <v>107125.29999999999</v>
      </c>
      <c r="AF17" s="34">
        <f t="shared" si="10"/>
        <v>-164.89999999999736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2" customFormat="1" ht="17" customHeight="1">
      <c r="A18" s="13" t="s">
        <v>0</v>
      </c>
      <c r="B18" s="35">
        <v>5800</v>
      </c>
      <c r="C18" s="35">
        <v>6362.9</v>
      </c>
      <c r="D18" s="4">
        <f>IF(E18=0,0,IF(B18=0,1,IF(C18&lt;0,0,IF(C18/B18&gt;1.2,IF((C18/B18-1.2)*0.1+1.2&gt;1.3,1.3,(C18/B18-1.2)*0.1+1.2),C18/B18))))</f>
        <v>1.097051724137931</v>
      </c>
      <c r="E18" s="11">
        <v>10</v>
      </c>
      <c r="F18" s="60">
        <v>109.9</v>
      </c>
      <c r="G18" s="60">
        <v>101.1</v>
      </c>
      <c r="H18" s="4">
        <f t="shared" si="2"/>
        <v>0.91992720655141025</v>
      </c>
      <c r="I18" s="11">
        <v>5</v>
      </c>
      <c r="J18" s="45">
        <v>150</v>
      </c>
      <c r="K18" s="45">
        <v>164</v>
      </c>
      <c r="L18" s="4">
        <f>IF(M18=0,0,IF(J18=0,1,IF(K18&lt;0,0,IF(J18/K18&gt;1.2,IF((J18/K18-1.2)*0.1+1.2&gt;1.3,1.3,(J18/K18-1.2)*0.1+1.2),J18/K18))))</f>
        <v>0.91463414634146345</v>
      </c>
      <c r="M18" s="11">
        <v>15</v>
      </c>
      <c r="N18" s="35">
        <v>2101.8000000000002</v>
      </c>
      <c r="O18" s="35">
        <v>2390.5</v>
      </c>
      <c r="P18" s="4">
        <f>IF(Q18=0,0,IF(N18=0,1,IF(O18&lt;0,0,IF(O18/N18&gt;1.2,IF((O18/N18-1.2)*0.1+1.2&gt;1.3,1.3,(O18/N18-1.2)*0.1+1.2),O18/N18))))</f>
        <v>1.1373584546579121</v>
      </c>
      <c r="Q18" s="11">
        <v>20</v>
      </c>
      <c r="R18" s="35">
        <v>20</v>
      </c>
      <c r="S18" s="35">
        <v>23.8</v>
      </c>
      <c r="T18" s="4">
        <f>IF(U18=0,0,IF(R18=0,1,IF(S18&lt;0,0,IF(S18/R18&gt;1.2,IF((S18/R18-1.2)*0.1+1.2&gt;1.3,1.3,(S18/R18-1.2)*0.1+1.2),S18/R18))))</f>
        <v>1.19</v>
      </c>
      <c r="U18" s="11">
        <v>10</v>
      </c>
      <c r="V18" s="35">
        <v>12</v>
      </c>
      <c r="W18" s="35">
        <v>13.4</v>
      </c>
      <c r="X18" s="4">
        <f>IF(Y18=0,0,IF(V18=0,1,IF(W18&lt;0,0,IF(W18/V18&gt;1.2,IF((W18/V18-1.2)*0.1+1.2&gt;1.3,1.3,(W18/V18-1.2)*0.1+1.2),W18/V18))))</f>
        <v>1.1166666666666667</v>
      </c>
      <c r="Y18" s="11">
        <v>10</v>
      </c>
      <c r="Z18" s="44">
        <f>(D18*E18+H18*I18+L18*M18+P18*Q18+T18*U18+X18*Y18)/(E18+I18+M18+Q18+U18+Y18)</f>
        <v>1.0729071604154745</v>
      </c>
      <c r="AA18" s="45">
        <v>26817</v>
      </c>
      <c r="AB18" s="35">
        <f>AA18/11</f>
        <v>2437.909090909091</v>
      </c>
      <c r="AC18" s="35">
        <f>ROUND(Z18*AB18,1)</f>
        <v>2615.6999999999998</v>
      </c>
      <c r="AD18" s="35">
        <f>AC18-AB18</f>
        <v>177.79090909090883</v>
      </c>
      <c r="AE18" s="35">
        <v>2644.3</v>
      </c>
      <c r="AF18" s="35">
        <f t="shared" si="9"/>
        <v>-28.600000000000364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2" customFormat="1" ht="17" customHeight="1">
      <c r="A19" s="13" t="s">
        <v>21</v>
      </c>
      <c r="B19" s="35">
        <v>906120</v>
      </c>
      <c r="C19" s="35">
        <v>662642.5</v>
      </c>
      <c r="D19" s="4">
        <f t="shared" ref="D19:D43" si="11">IF(E19=0,0,IF(B19=0,1,IF(C19&lt;0,0,IF(C19/B19&gt;1.2,IF((C19/B19-1.2)*0.1+1.2&gt;1.3,1.3,(C19/B19-1.2)*0.1+1.2),C19/B19))))</f>
        <v>0.73129662737827217</v>
      </c>
      <c r="E19" s="11">
        <v>10</v>
      </c>
      <c r="F19" s="60">
        <v>106.7</v>
      </c>
      <c r="G19" s="60">
        <v>104.7</v>
      </c>
      <c r="H19" s="4">
        <f t="shared" si="2"/>
        <v>0.98125585754451738</v>
      </c>
      <c r="I19" s="11">
        <v>5</v>
      </c>
      <c r="J19" s="45">
        <v>260</v>
      </c>
      <c r="K19" s="45">
        <v>231</v>
      </c>
      <c r="L19" s="4">
        <f t="shared" ref="L19:L43" si="12">IF(M19=0,0,IF(J19=0,1,IF(K19&lt;0,0,IF(J19/K19&gt;1.2,IF((J19/K19-1.2)*0.1+1.2&gt;1.3,1.3,(J19/K19-1.2)*0.1+1.2),J19/K19))))</f>
        <v>1.1255411255411256</v>
      </c>
      <c r="M19" s="11">
        <v>5</v>
      </c>
      <c r="N19" s="35">
        <v>13550</v>
      </c>
      <c r="O19" s="35">
        <v>12029.1</v>
      </c>
      <c r="P19" s="4">
        <f t="shared" ref="P19:P43" si="13">IF(Q19=0,0,IF(N19=0,1,IF(O19&lt;0,0,IF(O19/N19&gt;1.2,IF((O19/N19-1.2)*0.1+1.2&gt;1.3,1.3,(O19/N19-1.2)*0.1+1.2),O19/N19))))</f>
        <v>0.88775645756457566</v>
      </c>
      <c r="Q19" s="11">
        <v>20</v>
      </c>
      <c r="R19" s="35">
        <v>622</v>
      </c>
      <c r="S19" s="35">
        <v>670</v>
      </c>
      <c r="T19" s="4">
        <f t="shared" ref="T19:T44" si="14">IF(U19=0,0,IF(R19=0,1,IF(S19&lt;0,0,IF(S19/R19&gt;1.2,IF((S19/R19-1.2)*0.1+1.2&gt;1.3,1.3,(S19/R19-1.2)*0.1+1.2),S19/R19))))</f>
        <v>1.0771704180064308</v>
      </c>
      <c r="U19" s="11">
        <v>5</v>
      </c>
      <c r="V19" s="35">
        <v>67.3</v>
      </c>
      <c r="W19" s="35">
        <v>63.2</v>
      </c>
      <c r="X19" s="4">
        <f t="shared" ref="X19:X44" si="15">IF(Y19=0,0,IF(V19=0,1,IF(W19&lt;0,0,IF(W19/V19&gt;1.2,IF((W19/V19-1.2)*0.1+1.2&gt;1.3,1.3,(W19/V19-1.2)*0.1+1.2),W19/V19))))</f>
        <v>0.93907875185735523</v>
      </c>
      <c r="Y19" s="11">
        <v>5</v>
      </c>
      <c r="Z19" s="44">
        <f t="shared" ref="Z19:Z44" si="16">(D19*E19+H19*I19+L19*M19+P19*Q19+T19*U19+X19*Y19)/(E19+I19+M19+Q19+U19+Y19)</f>
        <v>0.91366652379642754</v>
      </c>
      <c r="AA19" s="45">
        <v>43887</v>
      </c>
      <c r="AB19" s="35">
        <f t="shared" ref="AB19:AB44" si="17">AA19/11</f>
        <v>3989.7272727272725</v>
      </c>
      <c r="AC19" s="35">
        <f t="shared" ref="AC19:AC43" si="18">ROUND(Z19*AB19,1)</f>
        <v>3645.3</v>
      </c>
      <c r="AD19" s="35">
        <f t="shared" ref="AD19:AD44" si="19">AC19-AB19</f>
        <v>-344.42727272727234</v>
      </c>
      <c r="AE19" s="35">
        <v>3615.3</v>
      </c>
      <c r="AF19" s="35">
        <f t="shared" si="9"/>
        <v>30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2" customFormat="1" ht="17" customHeight="1">
      <c r="A20" s="13" t="s">
        <v>22</v>
      </c>
      <c r="B20" s="35">
        <v>205851</v>
      </c>
      <c r="C20" s="35">
        <v>187214.9</v>
      </c>
      <c r="D20" s="4">
        <f t="shared" si="11"/>
        <v>0.90946801327173532</v>
      </c>
      <c r="E20" s="11">
        <v>10</v>
      </c>
      <c r="F20" s="60">
        <v>105.2</v>
      </c>
      <c r="G20" s="60">
        <v>107.9</v>
      </c>
      <c r="H20" s="4">
        <f t="shared" si="2"/>
        <v>1.0256653992395437</v>
      </c>
      <c r="I20" s="11">
        <v>5</v>
      </c>
      <c r="J20" s="45">
        <v>130</v>
      </c>
      <c r="K20" s="45">
        <v>129</v>
      </c>
      <c r="L20" s="4">
        <f t="shared" si="12"/>
        <v>1.0077519379844961</v>
      </c>
      <c r="M20" s="11">
        <v>10</v>
      </c>
      <c r="N20" s="35">
        <v>4210.3999999999996</v>
      </c>
      <c r="O20" s="35">
        <v>4766.8999999999996</v>
      </c>
      <c r="P20" s="4">
        <f t="shared" si="13"/>
        <v>1.1321727151814553</v>
      </c>
      <c r="Q20" s="11">
        <v>20</v>
      </c>
      <c r="R20" s="35">
        <v>879.5</v>
      </c>
      <c r="S20" s="35">
        <v>894.4</v>
      </c>
      <c r="T20" s="4">
        <f t="shared" si="14"/>
        <v>1.0169414440022739</v>
      </c>
      <c r="U20" s="11">
        <v>10</v>
      </c>
      <c r="V20" s="35">
        <v>145.4</v>
      </c>
      <c r="W20" s="35">
        <v>152.19999999999999</v>
      </c>
      <c r="X20" s="4">
        <f t="shared" si="15"/>
        <v>1.046767537826685</v>
      </c>
      <c r="Y20" s="11">
        <v>5</v>
      </c>
      <c r="Z20" s="44">
        <f t="shared" si="16"/>
        <v>1.0391205490257551</v>
      </c>
      <c r="AA20" s="45">
        <v>32285</v>
      </c>
      <c r="AB20" s="35">
        <f t="shared" si="17"/>
        <v>2935</v>
      </c>
      <c r="AC20" s="35">
        <f t="shared" si="18"/>
        <v>3049.8</v>
      </c>
      <c r="AD20" s="35">
        <f t="shared" si="19"/>
        <v>114.80000000000018</v>
      </c>
      <c r="AE20" s="35">
        <v>3053.4</v>
      </c>
      <c r="AF20" s="35">
        <f t="shared" si="9"/>
        <v>-3.5999999999999091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2" customFormat="1" ht="17" customHeight="1">
      <c r="A21" s="13" t="s">
        <v>23</v>
      </c>
      <c r="B21" s="35">
        <v>17611</v>
      </c>
      <c r="C21" s="35">
        <v>18187</v>
      </c>
      <c r="D21" s="4">
        <f t="shared" si="11"/>
        <v>1.0327068309579239</v>
      </c>
      <c r="E21" s="11">
        <v>10</v>
      </c>
      <c r="F21" s="60">
        <v>105.3</v>
      </c>
      <c r="G21" s="60">
        <v>111.3</v>
      </c>
      <c r="H21" s="4">
        <f t="shared" si="2"/>
        <v>1.0569800569800569</v>
      </c>
      <c r="I21" s="11">
        <v>5</v>
      </c>
      <c r="J21" s="45">
        <v>390</v>
      </c>
      <c r="K21" s="45">
        <v>374</v>
      </c>
      <c r="L21" s="4">
        <f t="shared" si="12"/>
        <v>1.0427807486631016</v>
      </c>
      <c r="M21" s="11">
        <v>10</v>
      </c>
      <c r="N21" s="35">
        <v>5407.1</v>
      </c>
      <c r="O21" s="35">
        <v>5938.1</v>
      </c>
      <c r="P21" s="4">
        <f t="shared" si="13"/>
        <v>1.0982042129792311</v>
      </c>
      <c r="Q21" s="11">
        <v>20</v>
      </c>
      <c r="R21" s="35">
        <v>206</v>
      </c>
      <c r="S21" s="35">
        <v>221</v>
      </c>
      <c r="T21" s="4">
        <f t="shared" si="14"/>
        <v>1.0728155339805825</v>
      </c>
      <c r="U21" s="11">
        <v>5</v>
      </c>
      <c r="V21" s="35">
        <v>40</v>
      </c>
      <c r="W21" s="35">
        <v>42.2</v>
      </c>
      <c r="X21" s="4">
        <f t="shared" si="15"/>
        <v>1.0550000000000002</v>
      </c>
      <c r="Y21" s="11">
        <v>5</v>
      </c>
      <c r="Z21" s="44">
        <f t="shared" si="16"/>
        <v>1.0662352365563286</v>
      </c>
      <c r="AA21" s="45">
        <v>36362</v>
      </c>
      <c r="AB21" s="35">
        <f t="shared" si="17"/>
        <v>3305.6363636363635</v>
      </c>
      <c r="AC21" s="35">
        <f t="shared" si="18"/>
        <v>3524.6</v>
      </c>
      <c r="AD21" s="35">
        <f t="shared" si="19"/>
        <v>218.9636363636364</v>
      </c>
      <c r="AE21" s="35">
        <v>3527.6</v>
      </c>
      <c r="AF21" s="35">
        <f t="shared" si="9"/>
        <v>-3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2" customFormat="1" ht="17" customHeight="1">
      <c r="A22" s="13" t="s">
        <v>24</v>
      </c>
      <c r="B22" s="35">
        <v>19341</v>
      </c>
      <c r="C22" s="35">
        <v>21984</v>
      </c>
      <c r="D22" s="4">
        <f t="shared" si="11"/>
        <v>1.1366527066852801</v>
      </c>
      <c r="E22" s="11">
        <v>10</v>
      </c>
      <c r="F22" s="60">
        <v>105.4</v>
      </c>
      <c r="G22" s="60">
        <v>105</v>
      </c>
      <c r="H22" s="4">
        <f t="shared" si="2"/>
        <v>0.99620493358633766</v>
      </c>
      <c r="I22" s="11">
        <v>5</v>
      </c>
      <c r="J22" s="45">
        <v>400</v>
      </c>
      <c r="K22" s="45">
        <v>424</v>
      </c>
      <c r="L22" s="4">
        <f t="shared" si="12"/>
        <v>0.94339622641509435</v>
      </c>
      <c r="M22" s="11">
        <v>10</v>
      </c>
      <c r="N22" s="35">
        <v>4309.2</v>
      </c>
      <c r="O22" s="35">
        <v>5235.3999999999996</v>
      </c>
      <c r="P22" s="4">
        <f t="shared" si="13"/>
        <v>1.201493548686531</v>
      </c>
      <c r="Q22" s="11">
        <v>20</v>
      </c>
      <c r="R22" s="35">
        <v>296</v>
      </c>
      <c r="S22" s="35">
        <v>333.1</v>
      </c>
      <c r="T22" s="4">
        <f t="shared" si="14"/>
        <v>1.1253378378378378</v>
      </c>
      <c r="U22" s="11">
        <v>5</v>
      </c>
      <c r="V22" s="35">
        <v>38.5</v>
      </c>
      <c r="W22" s="35">
        <v>42.6</v>
      </c>
      <c r="X22" s="4">
        <f t="shared" si="15"/>
        <v>1.1064935064935066</v>
      </c>
      <c r="Y22" s="11">
        <v>5</v>
      </c>
      <c r="Z22" s="44">
        <f t="shared" si="16"/>
        <v>1.1085553035331415</v>
      </c>
      <c r="AA22" s="45">
        <v>47804</v>
      </c>
      <c r="AB22" s="35">
        <f t="shared" si="17"/>
        <v>4345.818181818182</v>
      </c>
      <c r="AC22" s="35">
        <f t="shared" si="18"/>
        <v>4817.6000000000004</v>
      </c>
      <c r="AD22" s="35">
        <f t="shared" si="19"/>
        <v>471.78181818181838</v>
      </c>
      <c r="AE22" s="35">
        <v>4866.3999999999996</v>
      </c>
      <c r="AF22" s="35">
        <f t="shared" si="9"/>
        <v>-48.799999999999272</v>
      </c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2" customFormat="1" ht="17" customHeight="1">
      <c r="A23" s="13" t="s">
        <v>25</v>
      </c>
      <c r="B23" s="35">
        <v>18892</v>
      </c>
      <c r="C23" s="35">
        <v>20938.3</v>
      </c>
      <c r="D23" s="4">
        <f t="shared" si="11"/>
        <v>1.1083156891806054</v>
      </c>
      <c r="E23" s="11">
        <v>10</v>
      </c>
      <c r="F23" s="60">
        <v>109.5</v>
      </c>
      <c r="G23" s="60">
        <v>106.2</v>
      </c>
      <c r="H23" s="4">
        <f t="shared" si="2"/>
        <v>0.96986301369863015</v>
      </c>
      <c r="I23" s="11">
        <v>5</v>
      </c>
      <c r="J23" s="45">
        <v>280</v>
      </c>
      <c r="K23" s="45">
        <v>273</v>
      </c>
      <c r="L23" s="4">
        <f t="shared" si="12"/>
        <v>1.0256410256410255</v>
      </c>
      <c r="M23" s="11">
        <v>15</v>
      </c>
      <c r="N23" s="35">
        <v>5635.4</v>
      </c>
      <c r="O23" s="35">
        <v>3393.5</v>
      </c>
      <c r="P23" s="4">
        <f t="shared" si="13"/>
        <v>0.60217553323632755</v>
      </c>
      <c r="Q23" s="11">
        <v>20</v>
      </c>
      <c r="R23" s="35">
        <v>332.6</v>
      </c>
      <c r="S23" s="35">
        <v>375</v>
      </c>
      <c r="T23" s="4">
        <f t="shared" si="14"/>
        <v>1.1274804570054118</v>
      </c>
      <c r="U23" s="11">
        <v>5</v>
      </c>
      <c r="V23" s="35">
        <v>24.6</v>
      </c>
      <c r="W23" s="35">
        <v>28.1</v>
      </c>
      <c r="X23" s="4">
        <f t="shared" si="15"/>
        <v>1.1422764227642277</v>
      </c>
      <c r="Y23" s="11">
        <v>5</v>
      </c>
      <c r="Z23" s="44">
        <f t="shared" si="16"/>
        <v>0.91182304014148885</v>
      </c>
      <c r="AA23" s="45">
        <v>41275</v>
      </c>
      <c r="AB23" s="35">
        <f t="shared" si="17"/>
        <v>3752.2727272727275</v>
      </c>
      <c r="AC23" s="35">
        <f t="shared" si="18"/>
        <v>3421.4</v>
      </c>
      <c r="AD23" s="35">
        <f t="shared" si="19"/>
        <v>-330.87272727272739</v>
      </c>
      <c r="AE23" s="35">
        <v>3401.6</v>
      </c>
      <c r="AF23" s="35">
        <f t="shared" si="9"/>
        <v>19.800000000000182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2" customFormat="1" ht="17" customHeight="1">
      <c r="A24" s="13" t="s">
        <v>26</v>
      </c>
      <c r="B24" s="35">
        <v>1056365</v>
      </c>
      <c r="C24" s="35">
        <v>1060082.7</v>
      </c>
      <c r="D24" s="4">
        <f t="shared" si="11"/>
        <v>1.003519332806369</v>
      </c>
      <c r="E24" s="11">
        <v>10</v>
      </c>
      <c r="F24" s="60">
        <v>105.9</v>
      </c>
      <c r="G24" s="60">
        <v>108.3</v>
      </c>
      <c r="H24" s="4">
        <f t="shared" si="2"/>
        <v>1.0226628895184136</v>
      </c>
      <c r="I24" s="11">
        <v>5</v>
      </c>
      <c r="J24" s="45">
        <v>180</v>
      </c>
      <c r="K24" s="45">
        <v>175</v>
      </c>
      <c r="L24" s="4">
        <f t="shared" si="12"/>
        <v>1.0285714285714285</v>
      </c>
      <c r="M24" s="11">
        <v>5</v>
      </c>
      <c r="N24" s="35">
        <v>46294.1</v>
      </c>
      <c r="O24" s="35">
        <v>55657.7</v>
      </c>
      <c r="P24" s="4">
        <f t="shared" si="13"/>
        <v>1.2002263355373579</v>
      </c>
      <c r="Q24" s="11">
        <v>20</v>
      </c>
      <c r="R24" s="35">
        <v>318.2</v>
      </c>
      <c r="S24" s="35">
        <v>443.5</v>
      </c>
      <c r="T24" s="4">
        <f t="shared" si="14"/>
        <v>1.2193777498428662</v>
      </c>
      <c r="U24" s="11">
        <v>5</v>
      </c>
      <c r="V24" s="35">
        <v>164.9</v>
      </c>
      <c r="W24" s="35">
        <v>210.6</v>
      </c>
      <c r="X24" s="4">
        <f t="shared" si="15"/>
        <v>1.2077137659187387</v>
      </c>
      <c r="Y24" s="11">
        <v>5</v>
      </c>
      <c r="Z24" s="44">
        <f t="shared" si="16"/>
        <v>1.1286269841613616</v>
      </c>
      <c r="AA24" s="45">
        <v>35766</v>
      </c>
      <c r="AB24" s="35">
        <f t="shared" si="17"/>
        <v>3251.4545454545455</v>
      </c>
      <c r="AC24" s="35">
        <f t="shared" si="18"/>
        <v>3669.7</v>
      </c>
      <c r="AD24" s="35">
        <f t="shared" si="19"/>
        <v>418.24545454545432</v>
      </c>
      <c r="AE24" s="35">
        <v>3708</v>
      </c>
      <c r="AF24" s="35">
        <f t="shared" si="9"/>
        <v>-38.300000000000182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s="2" customFormat="1" ht="17" customHeight="1">
      <c r="A25" s="13" t="s">
        <v>27</v>
      </c>
      <c r="B25" s="35">
        <v>14202</v>
      </c>
      <c r="C25" s="35">
        <v>15379.3</v>
      </c>
      <c r="D25" s="4">
        <f t="shared" si="11"/>
        <v>1.0828967751020981</v>
      </c>
      <c r="E25" s="11">
        <v>10</v>
      </c>
      <c r="F25" s="60">
        <v>104.5</v>
      </c>
      <c r="G25" s="60">
        <v>108.7</v>
      </c>
      <c r="H25" s="4">
        <f t="shared" si="2"/>
        <v>1.0401913875598086</v>
      </c>
      <c r="I25" s="11">
        <v>5</v>
      </c>
      <c r="J25" s="45">
        <v>70</v>
      </c>
      <c r="K25" s="45">
        <v>70</v>
      </c>
      <c r="L25" s="4">
        <f>IF(M25=0,0,IF(J25=0,1,IF(K25&lt;0,0,IF(J25/K25&gt;1.2,IF((J25/K25-1.2)*0.1+1.2&gt;1.3,1.3,(J25/K25-1.2)*0.1+1.2),J25/K25))))</f>
        <v>1</v>
      </c>
      <c r="M25" s="11">
        <v>10</v>
      </c>
      <c r="N25" s="35">
        <v>3124.7</v>
      </c>
      <c r="O25" s="35">
        <v>2757.1</v>
      </c>
      <c r="P25" s="4">
        <f t="shared" si="13"/>
        <v>0.88235670624379947</v>
      </c>
      <c r="Q25" s="11">
        <v>20</v>
      </c>
      <c r="R25" s="35">
        <v>81</v>
      </c>
      <c r="S25" s="35">
        <v>92.3</v>
      </c>
      <c r="T25" s="4">
        <f t="shared" si="14"/>
        <v>1.1395061728395062</v>
      </c>
      <c r="U25" s="11">
        <v>5</v>
      </c>
      <c r="V25" s="35">
        <v>9</v>
      </c>
      <c r="W25" s="35">
        <v>10.1</v>
      </c>
      <c r="X25" s="4">
        <f t="shared" si="15"/>
        <v>1.1222222222222222</v>
      </c>
      <c r="Y25" s="11">
        <v>5</v>
      </c>
      <c r="Z25" s="44">
        <f t="shared" si="16"/>
        <v>0.99974001434553916</v>
      </c>
      <c r="AA25" s="45">
        <v>17745</v>
      </c>
      <c r="AB25" s="35">
        <f t="shared" si="17"/>
        <v>1613.1818181818182</v>
      </c>
      <c r="AC25" s="35">
        <f t="shared" si="18"/>
        <v>1612.8</v>
      </c>
      <c r="AD25" s="35">
        <f t="shared" si="19"/>
        <v>-0.3818181818182893</v>
      </c>
      <c r="AE25" s="35">
        <v>1606.2</v>
      </c>
      <c r="AF25" s="35">
        <f t="shared" si="9"/>
        <v>6.5999999999999091</v>
      </c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s="2" customFormat="1" ht="17" customHeight="1">
      <c r="A26" s="13" t="s">
        <v>28</v>
      </c>
      <c r="B26" s="35">
        <v>7220</v>
      </c>
      <c r="C26" s="35">
        <v>6790</v>
      </c>
      <c r="D26" s="4">
        <f t="shared" si="11"/>
        <v>0.94044321329639891</v>
      </c>
      <c r="E26" s="11">
        <v>10</v>
      </c>
      <c r="F26" s="60">
        <v>105.7</v>
      </c>
      <c r="G26" s="60">
        <v>105.8</v>
      </c>
      <c r="H26" s="4">
        <f t="shared" si="2"/>
        <v>1.0009460737937559</v>
      </c>
      <c r="I26" s="11">
        <v>5</v>
      </c>
      <c r="J26" s="45">
        <v>225</v>
      </c>
      <c r="K26" s="45">
        <v>202</v>
      </c>
      <c r="L26" s="4">
        <f t="shared" si="12"/>
        <v>1.113861386138614</v>
      </c>
      <c r="M26" s="11">
        <v>15</v>
      </c>
      <c r="N26" s="35">
        <v>4183.6000000000004</v>
      </c>
      <c r="O26" s="35">
        <v>3053.8</v>
      </c>
      <c r="P26" s="4">
        <f t="shared" si="13"/>
        <v>0.72994550148197723</v>
      </c>
      <c r="Q26" s="11">
        <v>20</v>
      </c>
      <c r="R26" s="35">
        <v>1196</v>
      </c>
      <c r="S26" s="35">
        <v>1204</v>
      </c>
      <c r="T26" s="4">
        <f t="shared" si="14"/>
        <v>1.0066889632107023</v>
      </c>
      <c r="U26" s="11">
        <v>5</v>
      </c>
      <c r="V26" s="35">
        <v>56</v>
      </c>
      <c r="W26" s="35">
        <v>58.5</v>
      </c>
      <c r="X26" s="4">
        <f t="shared" si="15"/>
        <v>1.0446428571428572</v>
      </c>
      <c r="Y26" s="11">
        <v>5</v>
      </c>
      <c r="Z26" s="44">
        <f t="shared" si="16"/>
        <v>0.93287754042365534</v>
      </c>
      <c r="AA26" s="45">
        <v>45438</v>
      </c>
      <c r="AB26" s="35">
        <f t="shared" si="17"/>
        <v>4130.727272727273</v>
      </c>
      <c r="AC26" s="35">
        <f t="shared" si="18"/>
        <v>3853.5</v>
      </c>
      <c r="AD26" s="35">
        <f t="shared" si="19"/>
        <v>-277.22727272727298</v>
      </c>
      <c r="AE26" s="35">
        <v>3827.9</v>
      </c>
      <c r="AF26" s="35">
        <f t="shared" si="9"/>
        <v>25.599999999999909</v>
      </c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s="2" customFormat="1" ht="17" customHeight="1">
      <c r="A27" s="13" t="s">
        <v>29</v>
      </c>
      <c r="B27" s="35">
        <v>5473</v>
      </c>
      <c r="C27" s="35">
        <v>5373.7</v>
      </c>
      <c r="D27" s="4">
        <f t="shared" si="11"/>
        <v>0.98185638589439062</v>
      </c>
      <c r="E27" s="11">
        <v>10</v>
      </c>
      <c r="F27" s="60">
        <v>106.3</v>
      </c>
      <c r="G27" s="60">
        <v>107</v>
      </c>
      <c r="H27" s="4">
        <f t="shared" si="2"/>
        <v>1.0065851364063969</v>
      </c>
      <c r="I27" s="11">
        <v>5</v>
      </c>
      <c r="J27" s="45">
        <v>130</v>
      </c>
      <c r="K27" s="45">
        <v>126</v>
      </c>
      <c r="L27" s="4">
        <f t="shared" si="12"/>
        <v>1.0317460317460319</v>
      </c>
      <c r="M27" s="11">
        <v>15</v>
      </c>
      <c r="N27" s="35">
        <v>2595.6</v>
      </c>
      <c r="O27" s="35">
        <v>2160.6999999999998</v>
      </c>
      <c r="P27" s="4">
        <f t="shared" si="13"/>
        <v>0.83244721836954838</v>
      </c>
      <c r="Q27" s="11">
        <v>20</v>
      </c>
      <c r="R27" s="35">
        <v>70</v>
      </c>
      <c r="S27" s="35">
        <v>68.099999999999994</v>
      </c>
      <c r="T27" s="4">
        <f t="shared" si="14"/>
        <v>0.97285714285714275</v>
      </c>
      <c r="U27" s="11">
        <v>5</v>
      </c>
      <c r="V27" s="35">
        <v>6</v>
      </c>
      <c r="W27" s="35">
        <v>6.7</v>
      </c>
      <c r="X27" s="4">
        <f t="shared" si="15"/>
        <v>1.1166666666666667</v>
      </c>
      <c r="Y27" s="11">
        <v>10</v>
      </c>
      <c r="Z27" s="44">
        <f t="shared" si="16"/>
        <v>0.96934733485399582</v>
      </c>
      <c r="AA27" s="45">
        <v>18570</v>
      </c>
      <c r="AB27" s="35">
        <f t="shared" si="17"/>
        <v>1688.1818181818182</v>
      </c>
      <c r="AC27" s="35">
        <f t="shared" si="18"/>
        <v>1636.4</v>
      </c>
      <c r="AD27" s="35">
        <f t="shared" si="19"/>
        <v>-51.781818181818153</v>
      </c>
      <c r="AE27" s="35">
        <v>1631.2</v>
      </c>
      <c r="AF27" s="35">
        <f t="shared" si="9"/>
        <v>5.2000000000000455</v>
      </c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s="2" customFormat="1" ht="17" customHeight="1">
      <c r="A28" s="13" t="s">
        <v>30</v>
      </c>
      <c r="B28" s="35">
        <v>1035364</v>
      </c>
      <c r="C28" s="35">
        <v>1157189.7</v>
      </c>
      <c r="D28" s="4">
        <f t="shared" si="11"/>
        <v>1.1176646087752713</v>
      </c>
      <c r="E28" s="11">
        <v>10</v>
      </c>
      <c r="F28" s="60">
        <v>104.9</v>
      </c>
      <c r="G28" s="60">
        <v>109.3</v>
      </c>
      <c r="H28" s="4">
        <f t="shared" si="2"/>
        <v>1.0419447092469016</v>
      </c>
      <c r="I28" s="11">
        <v>5</v>
      </c>
      <c r="J28" s="45">
        <v>220</v>
      </c>
      <c r="K28" s="45">
        <v>213</v>
      </c>
      <c r="L28" s="4">
        <f t="shared" si="12"/>
        <v>1.0328638497652582</v>
      </c>
      <c r="M28" s="11">
        <v>10</v>
      </c>
      <c r="N28" s="35">
        <v>11810.6</v>
      </c>
      <c r="O28" s="35">
        <v>20915.5</v>
      </c>
      <c r="P28" s="4">
        <f t="shared" si="13"/>
        <v>1.257090918327604</v>
      </c>
      <c r="Q28" s="11">
        <v>20</v>
      </c>
      <c r="R28" s="35">
        <v>900.6</v>
      </c>
      <c r="S28" s="35">
        <v>1314.2</v>
      </c>
      <c r="T28" s="4">
        <f t="shared" si="14"/>
        <v>1.2259249389296025</v>
      </c>
      <c r="U28" s="11">
        <v>10</v>
      </c>
      <c r="V28" s="35">
        <v>279.8</v>
      </c>
      <c r="W28" s="35">
        <v>350.7</v>
      </c>
      <c r="X28" s="4">
        <f t="shared" si="15"/>
        <v>1.2053395282344532</v>
      </c>
      <c r="Y28" s="11">
        <v>10</v>
      </c>
      <c r="Z28" s="44">
        <f t="shared" si="16"/>
        <v>1.1718380179974222</v>
      </c>
      <c r="AA28" s="45">
        <v>49986</v>
      </c>
      <c r="AB28" s="35">
        <f t="shared" si="17"/>
        <v>4544.181818181818</v>
      </c>
      <c r="AC28" s="35">
        <f t="shared" si="18"/>
        <v>5325</v>
      </c>
      <c r="AD28" s="35">
        <f t="shared" si="19"/>
        <v>780.81818181818198</v>
      </c>
      <c r="AE28" s="35">
        <v>5374.2</v>
      </c>
      <c r="AF28" s="35">
        <f t="shared" si="9"/>
        <v>-49.199999999999818</v>
      </c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s="2" customFormat="1" ht="17" customHeight="1">
      <c r="A29" s="13" t="s">
        <v>31</v>
      </c>
      <c r="B29" s="35">
        <v>305730</v>
      </c>
      <c r="C29" s="35">
        <v>428913.9</v>
      </c>
      <c r="D29" s="4">
        <f t="shared" si="11"/>
        <v>1.2202917279952898</v>
      </c>
      <c r="E29" s="11">
        <v>10</v>
      </c>
      <c r="F29" s="60">
        <v>106.6</v>
      </c>
      <c r="G29" s="60">
        <v>107.2</v>
      </c>
      <c r="H29" s="4">
        <f t="shared" si="2"/>
        <v>1.0056285178236399</v>
      </c>
      <c r="I29" s="11">
        <v>5</v>
      </c>
      <c r="J29" s="45">
        <v>230</v>
      </c>
      <c r="K29" s="45">
        <v>209</v>
      </c>
      <c r="L29" s="4">
        <f t="shared" si="12"/>
        <v>1.1004784688995215</v>
      </c>
      <c r="M29" s="11">
        <v>5</v>
      </c>
      <c r="N29" s="35">
        <v>13664.9</v>
      </c>
      <c r="O29" s="35">
        <v>13616.3</v>
      </c>
      <c r="P29" s="4">
        <f t="shared" si="13"/>
        <v>0.99644344268893292</v>
      </c>
      <c r="Q29" s="11">
        <v>20</v>
      </c>
      <c r="R29" s="35">
        <v>397</v>
      </c>
      <c r="S29" s="35">
        <v>403</v>
      </c>
      <c r="T29" s="4">
        <f t="shared" si="14"/>
        <v>1.0151133501259446</v>
      </c>
      <c r="U29" s="11">
        <v>5</v>
      </c>
      <c r="V29" s="35">
        <v>2303</v>
      </c>
      <c r="W29" s="35">
        <v>3559.6</v>
      </c>
      <c r="X29" s="4">
        <f t="shared" si="15"/>
        <v>1.2345636126791142</v>
      </c>
      <c r="Y29" s="11">
        <v>15</v>
      </c>
      <c r="Z29" s="44">
        <f t="shared" si="16"/>
        <v>1.1042723668027299</v>
      </c>
      <c r="AA29" s="45">
        <v>122331</v>
      </c>
      <c r="AB29" s="35">
        <f t="shared" si="17"/>
        <v>11121</v>
      </c>
      <c r="AC29" s="35">
        <f t="shared" si="18"/>
        <v>12280.6</v>
      </c>
      <c r="AD29" s="35">
        <f t="shared" si="19"/>
        <v>1159.6000000000004</v>
      </c>
      <c r="AE29" s="35">
        <v>12380.3</v>
      </c>
      <c r="AF29" s="35">
        <f t="shared" si="9"/>
        <v>-99.699999999998909</v>
      </c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2" customFormat="1" ht="17" customHeight="1">
      <c r="A30" s="13" t="s">
        <v>32</v>
      </c>
      <c r="B30" s="35">
        <v>19060</v>
      </c>
      <c r="C30" s="35">
        <v>19142.3</v>
      </c>
      <c r="D30" s="4">
        <f>IF(E30=0,0,IF(B30=0,1,IF(C30&lt;0,0,IF(C30/B30&gt;1.2,IF((C30/B30-1.2)*0.1+1.2&gt;1.3,1.3,(C30/B30-1.2)*0.1+1.2),C30/B30))))</f>
        <v>1.004317943336831</v>
      </c>
      <c r="E30" s="11">
        <v>10</v>
      </c>
      <c r="F30" s="60">
        <v>110.3</v>
      </c>
      <c r="G30" s="60">
        <v>102.6</v>
      </c>
      <c r="H30" s="4">
        <f t="shared" si="2"/>
        <v>0.93019038984587488</v>
      </c>
      <c r="I30" s="11">
        <v>5</v>
      </c>
      <c r="J30" s="45">
        <v>190</v>
      </c>
      <c r="K30" s="45">
        <v>173</v>
      </c>
      <c r="L30" s="4">
        <f t="shared" si="12"/>
        <v>1.0982658959537572</v>
      </c>
      <c r="M30" s="11">
        <v>10</v>
      </c>
      <c r="N30" s="35">
        <v>5152.3</v>
      </c>
      <c r="O30" s="35">
        <v>3842.3</v>
      </c>
      <c r="P30" s="4">
        <f t="shared" si="13"/>
        <v>0.74574461890806054</v>
      </c>
      <c r="Q30" s="11">
        <v>20</v>
      </c>
      <c r="R30" s="35">
        <v>180</v>
      </c>
      <c r="S30" s="35">
        <v>147.69999999999999</v>
      </c>
      <c r="T30" s="4">
        <f t="shared" si="14"/>
        <v>0.82055555555555548</v>
      </c>
      <c r="U30" s="11">
        <v>10</v>
      </c>
      <c r="V30" s="35">
        <v>10.5</v>
      </c>
      <c r="W30" s="35">
        <v>10.4</v>
      </c>
      <c r="X30" s="4">
        <f t="shared" si="15"/>
        <v>0.99047619047619051</v>
      </c>
      <c r="Y30" s="11">
        <v>10</v>
      </c>
      <c r="Z30" s="44">
        <f t="shared" si="16"/>
        <v>0.90310769508636812</v>
      </c>
      <c r="AA30" s="45">
        <v>20840</v>
      </c>
      <c r="AB30" s="35">
        <f t="shared" si="17"/>
        <v>1894.5454545454545</v>
      </c>
      <c r="AC30" s="35">
        <f t="shared" si="18"/>
        <v>1711</v>
      </c>
      <c r="AD30" s="35">
        <f t="shared" si="19"/>
        <v>-183.5454545454545</v>
      </c>
      <c r="AE30" s="35">
        <v>1706.7</v>
      </c>
      <c r="AF30" s="35">
        <f t="shared" si="9"/>
        <v>4.2999999999999545</v>
      </c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s="2" customFormat="1" ht="17" customHeight="1">
      <c r="A31" s="13" t="s">
        <v>33</v>
      </c>
      <c r="B31" s="35">
        <v>196100</v>
      </c>
      <c r="C31" s="35">
        <v>220478</v>
      </c>
      <c r="D31" s="4">
        <f t="shared" si="11"/>
        <v>1.124314125446201</v>
      </c>
      <c r="E31" s="11">
        <v>10</v>
      </c>
      <c r="F31" s="60">
        <v>108.3</v>
      </c>
      <c r="G31" s="60">
        <v>106.6</v>
      </c>
      <c r="H31" s="4">
        <f t="shared" si="2"/>
        <v>0.98430286241920584</v>
      </c>
      <c r="I31" s="11">
        <v>5</v>
      </c>
      <c r="J31" s="45">
        <v>230</v>
      </c>
      <c r="K31" s="45">
        <v>227</v>
      </c>
      <c r="L31" s="4">
        <f>IF(M31=0,0,IF(J31=0,1,IF(K31&lt;0,0,IF(J31/K31&gt;1.2,IF((J31/K31-1.2)*0.1+1.2&gt;1.3,1.3,(J31/K31-1.2)*0.1+1.2),J31/K31))))</f>
        <v>1.0132158590308371</v>
      </c>
      <c r="M31" s="11">
        <v>10</v>
      </c>
      <c r="N31" s="35">
        <v>8545.2000000000007</v>
      </c>
      <c r="O31" s="35">
        <v>5930.7</v>
      </c>
      <c r="P31" s="4">
        <f t="shared" si="13"/>
        <v>0.69403875860131992</v>
      </c>
      <c r="Q31" s="11">
        <v>20</v>
      </c>
      <c r="R31" s="35">
        <v>1212</v>
      </c>
      <c r="S31" s="35">
        <v>1294.0999999999999</v>
      </c>
      <c r="T31" s="4">
        <f>IF(U31=0,0,IF(R31=0,1,IF(S31&lt;0,0,IF(S31/R31&gt;1.2,IF((S31/R31-1.2)*0.1+1.2&gt;1.3,1.3,(S31/R31-1.2)*0.1+1.2),S31/R31))))</f>
        <v>1.0677392739273928</v>
      </c>
      <c r="U31" s="11">
        <v>10</v>
      </c>
      <c r="V31" s="35">
        <v>71</v>
      </c>
      <c r="W31" s="35">
        <v>89.1</v>
      </c>
      <c r="X31" s="4">
        <f t="shared" si="15"/>
        <v>1.2054929577464788</v>
      </c>
      <c r="Y31" s="11">
        <v>5</v>
      </c>
      <c r="Z31" s="44">
        <f t="shared" si="16"/>
        <v>0.94804078094831878</v>
      </c>
      <c r="AA31" s="45">
        <v>43021</v>
      </c>
      <c r="AB31" s="35">
        <f t="shared" si="17"/>
        <v>3911</v>
      </c>
      <c r="AC31" s="35">
        <f t="shared" si="18"/>
        <v>3707.8</v>
      </c>
      <c r="AD31" s="35">
        <f t="shared" si="19"/>
        <v>-203.19999999999982</v>
      </c>
      <c r="AE31" s="35">
        <v>3694.9</v>
      </c>
      <c r="AF31" s="35">
        <f t="shared" si="9"/>
        <v>12.900000000000091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s="2" customFormat="1" ht="17" customHeight="1">
      <c r="A32" s="13" t="s">
        <v>34</v>
      </c>
      <c r="B32" s="35">
        <v>13523</v>
      </c>
      <c r="C32" s="35">
        <v>13397.5</v>
      </c>
      <c r="D32" s="4">
        <f t="shared" si="11"/>
        <v>0.99071951490053978</v>
      </c>
      <c r="E32" s="11">
        <v>10</v>
      </c>
      <c r="F32" s="60">
        <v>108.4</v>
      </c>
      <c r="G32" s="60">
        <v>104.2</v>
      </c>
      <c r="H32" s="4">
        <f t="shared" si="2"/>
        <v>0.96125461254612543</v>
      </c>
      <c r="I32" s="11">
        <v>5</v>
      </c>
      <c r="J32" s="45">
        <v>200</v>
      </c>
      <c r="K32" s="45">
        <v>166</v>
      </c>
      <c r="L32" s="4">
        <f t="shared" si="12"/>
        <v>1.2004819277108434</v>
      </c>
      <c r="M32" s="11">
        <v>15</v>
      </c>
      <c r="N32" s="35">
        <v>4911</v>
      </c>
      <c r="O32" s="35">
        <v>6792.6</v>
      </c>
      <c r="P32" s="4">
        <f t="shared" si="13"/>
        <v>1.218313989004276</v>
      </c>
      <c r="Q32" s="11">
        <v>20</v>
      </c>
      <c r="R32" s="35">
        <v>228.3</v>
      </c>
      <c r="S32" s="35">
        <v>233.1</v>
      </c>
      <c r="T32" s="4">
        <f t="shared" si="14"/>
        <v>1.0210249671484888</v>
      </c>
      <c r="U32" s="11">
        <v>10</v>
      </c>
      <c r="V32" s="35">
        <v>20.9</v>
      </c>
      <c r="W32" s="35">
        <v>23.1</v>
      </c>
      <c r="X32" s="4">
        <f t="shared" si="15"/>
        <v>1.1052631578947369</v>
      </c>
      <c r="Y32" s="11">
        <v>10</v>
      </c>
      <c r="Z32" s="44">
        <f t="shared" si="16"/>
        <v>1.119283687970235</v>
      </c>
      <c r="AA32" s="45">
        <v>31486</v>
      </c>
      <c r="AB32" s="35">
        <f t="shared" si="17"/>
        <v>2862.3636363636365</v>
      </c>
      <c r="AC32" s="35">
        <f t="shared" si="18"/>
        <v>3203.8</v>
      </c>
      <c r="AD32" s="35">
        <f t="shared" si="19"/>
        <v>341.43636363636369</v>
      </c>
      <c r="AE32" s="35">
        <v>3238.6</v>
      </c>
      <c r="AF32" s="35">
        <f t="shared" si="9"/>
        <v>-34.799999999999727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186" s="2" customFormat="1" ht="17" customHeight="1">
      <c r="A33" s="13" t="s">
        <v>1</v>
      </c>
      <c r="B33" s="35">
        <v>332381</v>
      </c>
      <c r="C33" s="35">
        <v>347616.8</v>
      </c>
      <c r="D33" s="4">
        <f t="shared" si="11"/>
        <v>1.0458383601950774</v>
      </c>
      <c r="E33" s="11">
        <v>10</v>
      </c>
      <c r="F33" s="60">
        <v>107.2</v>
      </c>
      <c r="G33" s="60">
        <v>103.7</v>
      </c>
      <c r="H33" s="4">
        <f t="shared" si="2"/>
        <v>0.96735074626865669</v>
      </c>
      <c r="I33" s="11">
        <v>5</v>
      </c>
      <c r="J33" s="45">
        <v>305</v>
      </c>
      <c r="K33" s="45">
        <v>302</v>
      </c>
      <c r="L33" s="4">
        <f t="shared" si="12"/>
        <v>1.009933774834437</v>
      </c>
      <c r="M33" s="11">
        <v>10</v>
      </c>
      <c r="N33" s="35">
        <v>29564.9</v>
      </c>
      <c r="O33" s="35">
        <v>26631.7</v>
      </c>
      <c r="P33" s="4">
        <f t="shared" si="13"/>
        <v>0.90078775845681869</v>
      </c>
      <c r="Q33" s="11">
        <v>20</v>
      </c>
      <c r="R33" s="35">
        <v>529</v>
      </c>
      <c r="S33" s="35">
        <v>505</v>
      </c>
      <c r="T33" s="4">
        <f t="shared" si="14"/>
        <v>0.95463137996219283</v>
      </c>
      <c r="U33" s="11">
        <v>5</v>
      </c>
      <c r="V33" s="35">
        <v>216.3</v>
      </c>
      <c r="W33" s="35">
        <v>185.7</v>
      </c>
      <c r="X33" s="4">
        <f>IF(Y33=0,0,IF(V33=0,1,IF(W33&lt;0,0,IF(W33/V33&gt;1.2,IF((W33/V33-1.2)*0.1+1.2&gt;1.3,1.3,(W33/V33-1.2)*0.1+1.2),W33/V33))))</f>
        <v>0.85852981969486819</v>
      </c>
      <c r="Y33" s="11">
        <v>10</v>
      </c>
      <c r="Z33" s="44">
        <f t="shared" si="16"/>
        <v>0.94614475579224078</v>
      </c>
      <c r="AA33" s="45">
        <v>70238</v>
      </c>
      <c r="AB33" s="35">
        <f t="shared" si="17"/>
        <v>6385.272727272727</v>
      </c>
      <c r="AC33" s="35">
        <f t="shared" si="18"/>
        <v>6041.4</v>
      </c>
      <c r="AD33" s="35">
        <f t="shared" si="19"/>
        <v>-343.87272727272739</v>
      </c>
      <c r="AE33" s="35">
        <v>6029.1</v>
      </c>
      <c r="AF33" s="35">
        <f t="shared" si="9"/>
        <v>12.299999999999272</v>
      </c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186" s="2" customFormat="1" ht="17" customHeight="1">
      <c r="A34" s="13" t="s">
        <v>35</v>
      </c>
      <c r="B34" s="35">
        <v>691660</v>
      </c>
      <c r="C34" s="35">
        <v>613808</v>
      </c>
      <c r="D34" s="4">
        <f t="shared" si="11"/>
        <v>0.88744180666801609</v>
      </c>
      <c r="E34" s="11">
        <v>10</v>
      </c>
      <c r="F34" s="60">
        <v>108</v>
      </c>
      <c r="G34" s="60">
        <v>108.7</v>
      </c>
      <c r="H34" s="4">
        <f t="shared" si="2"/>
        <v>1.0064814814814815</v>
      </c>
      <c r="I34" s="11">
        <v>5</v>
      </c>
      <c r="J34" s="45">
        <v>250</v>
      </c>
      <c r="K34" s="45">
        <v>239</v>
      </c>
      <c r="L34" s="4">
        <f t="shared" si="12"/>
        <v>1.0460251046025104</v>
      </c>
      <c r="M34" s="11">
        <v>10</v>
      </c>
      <c r="N34" s="35">
        <v>13260.9</v>
      </c>
      <c r="O34" s="35">
        <v>12273</v>
      </c>
      <c r="P34" s="4">
        <f t="shared" si="13"/>
        <v>0.92550279392801393</v>
      </c>
      <c r="Q34" s="11">
        <v>20</v>
      </c>
      <c r="R34" s="35">
        <v>146</v>
      </c>
      <c r="S34" s="35">
        <v>144.6</v>
      </c>
      <c r="T34" s="4">
        <f t="shared" si="14"/>
        <v>0.99041095890410957</v>
      </c>
      <c r="U34" s="11">
        <v>5</v>
      </c>
      <c r="V34" s="35">
        <v>14</v>
      </c>
      <c r="W34" s="35">
        <v>12.9</v>
      </c>
      <c r="X34" s="4">
        <f t="shared" si="15"/>
        <v>0.92142857142857149</v>
      </c>
      <c r="Y34" s="11">
        <v>5</v>
      </c>
      <c r="Z34" s="44">
        <f t="shared" si="16"/>
        <v>0.95338781909702486</v>
      </c>
      <c r="AA34" s="45">
        <v>30710</v>
      </c>
      <c r="AB34" s="35">
        <f t="shared" si="17"/>
        <v>2791.818181818182</v>
      </c>
      <c r="AC34" s="35">
        <f t="shared" si="18"/>
        <v>2661.7</v>
      </c>
      <c r="AD34" s="35">
        <f t="shared" si="19"/>
        <v>-130.11818181818217</v>
      </c>
      <c r="AE34" s="35">
        <v>2646.9</v>
      </c>
      <c r="AF34" s="35">
        <f t="shared" si="9"/>
        <v>14.799999999999727</v>
      </c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186" s="2" customFormat="1" ht="17" customHeight="1">
      <c r="A35" s="13" t="s">
        <v>36</v>
      </c>
      <c r="B35" s="35">
        <v>137250</v>
      </c>
      <c r="C35" s="35">
        <v>123757.5</v>
      </c>
      <c r="D35" s="4">
        <f t="shared" si="11"/>
        <v>0.90169398907103826</v>
      </c>
      <c r="E35" s="11">
        <v>10</v>
      </c>
      <c r="F35" s="60">
        <v>102.6</v>
      </c>
      <c r="G35" s="60">
        <v>106.6</v>
      </c>
      <c r="H35" s="4">
        <f t="shared" si="2"/>
        <v>1.0389863547758285</v>
      </c>
      <c r="I35" s="11">
        <v>5</v>
      </c>
      <c r="J35" s="45">
        <v>320</v>
      </c>
      <c r="K35" s="45">
        <v>303</v>
      </c>
      <c r="L35" s="4">
        <f t="shared" si="12"/>
        <v>1.056105610561056</v>
      </c>
      <c r="M35" s="11">
        <v>15</v>
      </c>
      <c r="N35" s="35">
        <v>7204.2</v>
      </c>
      <c r="O35" s="35">
        <v>6876.1</v>
      </c>
      <c r="P35" s="4">
        <f t="shared" si="13"/>
        <v>0.95445712223425228</v>
      </c>
      <c r="Q35" s="11">
        <v>20</v>
      </c>
      <c r="R35" s="35">
        <v>61</v>
      </c>
      <c r="S35" s="35">
        <v>80.7</v>
      </c>
      <c r="T35" s="4">
        <f t="shared" si="14"/>
        <v>1.2122950819672131</v>
      </c>
      <c r="U35" s="11">
        <v>10</v>
      </c>
      <c r="V35" s="35">
        <v>28</v>
      </c>
      <c r="W35" s="35">
        <v>33</v>
      </c>
      <c r="X35" s="4">
        <f t="shared" si="15"/>
        <v>1.1785714285714286</v>
      </c>
      <c r="Y35" s="11">
        <v>5</v>
      </c>
      <c r="Z35" s="44">
        <f t="shared" si="16"/>
        <v>1.0332062496956875</v>
      </c>
      <c r="AA35" s="45">
        <v>25286</v>
      </c>
      <c r="AB35" s="35">
        <f t="shared" si="17"/>
        <v>2298.7272727272725</v>
      </c>
      <c r="AC35" s="35">
        <f t="shared" si="18"/>
        <v>2375.1</v>
      </c>
      <c r="AD35" s="35">
        <f t="shared" si="19"/>
        <v>76.372727272727388</v>
      </c>
      <c r="AE35" s="35">
        <v>2374</v>
      </c>
      <c r="AF35" s="35">
        <f t="shared" si="9"/>
        <v>1.0999999999999091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186" s="2" customFormat="1" ht="17" customHeight="1">
      <c r="A36" s="13" t="s">
        <v>37</v>
      </c>
      <c r="B36" s="35">
        <v>14304</v>
      </c>
      <c r="C36" s="35">
        <v>14360.9</v>
      </c>
      <c r="D36" s="4">
        <f t="shared" si="11"/>
        <v>1.003977908277405</v>
      </c>
      <c r="E36" s="11">
        <v>10</v>
      </c>
      <c r="F36" s="60">
        <v>105.9</v>
      </c>
      <c r="G36" s="60">
        <v>106.8</v>
      </c>
      <c r="H36" s="4">
        <f t="shared" si="2"/>
        <v>1.0084985835694049</v>
      </c>
      <c r="I36" s="11">
        <v>5</v>
      </c>
      <c r="J36" s="45">
        <v>260</v>
      </c>
      <c r="K36" s="45">
        <v>261</v>
      </c>
      <c r="L36" s="4">
        <f t="shared" si="12"/>
        <v>0.99616858237547889</v>
      </c>
      <c r="M36" s="11">
        <v>15</v>
      </c>
      <c r="N36" s="35">
        <v>4903.6000000000004</v>
      </c>
      <c r="O36" s="35">
        <v>4537.3999999999996</v>
      </c>
      <c r="P36" s="4">
        <f t="shared" si="13"/>
        <v>0.92532017293417068</v>
      </c>
      <c r="Q36" s="11">
        <v>20</v>
      </c>
      <c r="R36" s="35">
        <v>985.2</v>
      </c>
      <c r="S36" s="35">
        <v>1023.2</v>
      </c>
      <c r="T36" s="4">
        <f t="shared" si="14"/>
        <v>1.0385708485586682</v>
      </c>
      <c r="U36" s="11">
        <v>10</v>
      </c>
      <c r="V36" s="35">
        <v>205.4</v>
      </c>
      <c r="W36" s="35">
        <v>336.5</v>
      </c>
      <c r="X36" s="4">
        <f t="shared" si="15"/>
        <v>1.2438266796494644</v>
      </c>
      <c r="Y36" s="11">
        <v>10</v>
      </c>
      <c r="Z36" s="44">
        <f t="shared" si="16"/>
        <v>1.0193597068145428</v>
      </c>
      <c r="AA36" s="45">
        <v>67976</v>
      </c>
      <c r="AB36" s="35">
        <f t="shared" si="17"/>
        <v>6179.636363636364</v>
      </c>
      <c r="AC36" s="35">
        <f t="shared" si="18"/>
        <v>6299.3</v>
      </c>
      <c r="AD36" s="35">
        <f t="shared" si="19"/>
        <v>119.66363636363621</v>
      </c>
      <c r="AE36" s="35">
        <v>6304.4</v>
      </c>
      <c r="AF36" s="35">
        <f t="shared" si="9"/>
        <v>-5.0999999999994543</v>
      </c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186" s="2" customFormat="1" ht="17" customHeight="1">
      <c r="A37" s="13" t="s">
        <v>38</v>
      </c>
      <c r="B37" s="35">
        <v>18354</v>
      </c>
      <c r="C37" s="35">
        <v>14853.4</v>
      </c>
      <c r="D37" s="4">
        <f t="shared" si="11"/>
        <v>0.80927318295739348</v>
      </c>
      <c r="E37" s="11">
        <v>10</v>
      </c>
      <c r="F37" s="60">
        <v>107.1</v>
      </c>
      <c r="G37" s="60">
        <v>105.3</v>
      </c>
      <c r="H37" s="4">
        <f t="shared" si="2"/>
        <v>0.98319327731092443</v>
      </c>
      <c r="I37" s="11">
        <v>5</v>
      </c>
      <c r="J37" s="45">
        <v>510</v>
      </c>
      <c r="K37" s="45">
        <v>476</v>
      </c>
      <c r="L37" s="4">
        <f t="shared" si="12"/>
        <v>1.0714285714285714</v>
      </c>
      <c r="M37" s="11">
        <v>15</v>
      </c>
      <c r="N37" s="35">
        <v>5730.7</v>
      </c>
      <c r="O37" s="35">
        <v>4226.3</v>
      </c>
      <c r="P37" s="4">
        <f t="shared" si="13"/>
        <v>0.73748407698884955</v>
      </c>
      <c r="Q37" s="11">
        <v>20</v>
      </c>
      <c r="R37" s="35">
        <v>77</v>
      </c>
      <c r="S37" s="35">
        <v>87.2</v>
      </c>
      <c r="T37" s="4">
        <f t="shared" si="14"/>
        <v>1.1324675324675324</v>
      </c>
      <c r="U37" s="11">
        <v>10</v>
      </c>
      <c r="V37" s="35">
        <v>36.5</v>
      </c>
      <c r="W37" s="35">
        <v>39.6</v>
      </c>
      <c r="X37" s="4">
        <f t="shared" si="15"/>
        <v>1.0849315068493151</v>
      </c>
      <c r="Y37" s="11">
        <v>10</v>
      </c>
      <c r="Z37" s="44">
        <f t="shared" si="16"/>
        <v>0.94291141029289427</v>
      </c>
      <c r="AA37" s="45">
        <v>37174</v>
      </c>
      <c r="AB37" s="35">
        <f t="shared" si="17"/>
        <v>3379.4545454545455</v>
      </c>
      <c r="AC37" s="35">
        <f t="shared" si="18"/>
        <v>3186.5</v>
      </c>
      <c r="AD37" s="35">
        <f t="shared" si="19"/>
        <v>-192.9545454545455</v>
      </c>
      <c r="AE37" s="35">
        <v>3176.1</v>
      </c>
      <c r="AF37" s="35">
        <f t="shared" si="9"/>
        <v>10.400000000000091</v>
      </c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186" s="2" customFormat="1" ht="17" customHeight="1">
      <c r="A38" s="13" t="s">
        <v>39</v>
      </c>
      <c r="B38" s="35">
        <v>101156</v>
      </c>
      <c r="C38" s="35">
        <v>85783.7</v>
      </c>
      <c r="D38" s="4">
        <f t="shared" si="11"/>
        <v>0.84803373008027205</v>
      </c>
      <c r="E38" s="11">
        <v>10</v>
      </c>
      <c r="F38" s="60">
        <v>107.6</v>
      </c>
      <c r="G38" s="60">
        <v>108.9</v>
      </c>
      <c r="H38" s="4">
        <f t="shared" si="2"/>
        <v>1.0120817843866172</v>
      </c>
      <c r="I38" s="11">
        <v>5</v>
      </c>
      <c r="J38" s="45">
        <v>370</v>
      </c>
      <c r="K38" s="45">
        <v>395</v>
      </c>
      <c r="L38" s="4">
        <f>IF(M38=0,0,IF(J38=0,1,IF(K38&lt;0,0,IF(J38/K38&gt;1.2,IF((J38/K38-1.2)*0.1+1.2&gt;1.3,1.3,(J38/K38-1.2)*0.1+1.2),J38/K38))))</f>
        <v>0.93670886075949367</v>
      </c>
      <c r="M38" s="11">
        <v>10</v>
      </c>
      <c r="N38" s="35">
        <v>29535.599999999999</v>
      </c>
      <c r="O38" s="35">
        <v>25839.4</v>
      </c>
      <c r="P38" s="4">
        <f t="shared" si="13"/>
        <v>0.8748561058519212</v>
      </c>
      <c r="Q38" s="11">
        <v>20</v>
      </c>
      <c r="R38" s="35">
        <v>83</v>
      </c>
      <c r="S38" s="35">
        <v>85.4</v>
      </c>
      <c r="T38" s="4">
        <f t="shared" si="14"/>
        <v>1.0289156626506024</v>
      </c>
      <c r="U38" s="11">
        <v>5</v>
      </c>
      <c r="V38" s="35">
        <v>20.5</v>
      </c>
      <c r="W38" s="35">
        <v>20.9</v>
      </c>
      <c r="X38" s="4">
        <f t="shared" si="15"/>
        <v>1.0195121951219512</v>
      </c>
      <c r="Y38" s="11">
        <v>5</v>
      </c>
      <c r="Z38" s="44">
        <f t="shared" si="16"/>
        <v>0.92085629520421697</v>
      </c>
      <c r="AA38" s="45">
        <v>27847</v>
      </c>
      <c r="AB38" s="35">
        <f t="shared" si="17"/>
        <v>2531.5454545454545</v>
      </c>
      <c r="AC38" s="35">
        <f t="shared" si="18"/>
        <v>2331.1999999999998</v>
      </c>
      <c r="AD38" s="35">
        <f t="shared" si="19"/>
        <v>-200.34545454545469</v>
      </c>
      <c r="AE38" s="35">
        <v>2308.1</v>
      </c>
      <c r="AF38" s="35">
        <f t="shared" si="9"/>
        <v>23.099999999999909</v>
      </c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186" s="2" customFormat="1" ht="17" customHeight="1">
      <c r="A39" s="13" t="s">
        <v>40</v>
      </c>
      <c r="B39" s="35">
        <v>1601666</v>
      </c>
      <c r="C39" s="35">
        <v>1156554.8</v>
      </c>
      <c r="D39" s="4">
        <f>IF(E39=0,0,IF(B39=0,1,IF(C39&lt;0,0,IF(C39/B39&gt;1.2,IF((C39/B39-1.2)*0.1+1.2&gt;1.3,1.3,(C39/B39-1.2)*0.1+1.2),C39/B39))))</f>
        <v>0.72209486871794748</v>
      </c>
      <c r="E39" s="11">
        <v>10</v>
      </c>
      <c r="F39" s="60">
        <v>109.4</v>
      </c>
      <c r="G39" s="60">
        <v>106.8</v>
      </c>
      <c r="H39" s="4">
        <f t="shared" si="2"/>
        <v>0.97623400365630708</v>
      </c>
      <c r="I39" s="11">
        <v>5</v>
      </c>
      <c r="J39" s="45">
        <v>340</v>
      </c>
      <c r="K39" s="45">
        <v>408</v>
      </c>
      <c r="L39" s="4">
        <f t="shared" si="12"/>
        <v>0.83333333333333337</v>
      </c>
      <c r="M39" s="11">
        <v>5</v>
      </c>
      <c r="N39" s="35">
        <v>34870.400000000001</v>
      </c>
      <c r="O39" s="35">
        <v>28902.5</v>
      </c>
      <c r="P39" s="4">
        <f t="shared" si="13"/>
        <v>0.82885484537028542</v>
      </c>
      <c r="Q39" s="11">
        <v>20</v>
      </c>
      <c r="R39" s="35">
        <v>1310</v>
      </c>
      <c r="S39" s="35">
        <v>1400</v>
      </c>
      <c r="T39" s="4">
        <f>IF(U39=0,0,IF(R39=0,1,IF(S39&lt;0,0,IF(S39/R39&gt;1.2,IF((S39/R39-1.2)*0.1+1.2&gt;1.3,1.3,(S39/R39-1.2)*0.1+1.2),S39/R39))))</f>
        <v>1.0687022900763359</v>
      </c>
      <c r="U39" s="11">
        <v>10</v>
      </c>
      <c r="V39" s="35">
        <v>950</v>
      </c>
      <c r="W39" s="35">
        <v>1223.4000000000001</v>
      </c>
      <c r="X39" s="4">
        <f t="shared" si="15"/>
        <v>1.208778947368421</v>
      </c>
      <c r="Y39" s="11">
        <v>10</v>
      </c>
      <c r="Z39" s="44">
        <f t="shared" si="16"/>
        <v>0.92701157756634922</v>
      </c>
      <c r="AA39" s="45">
        <v>107390</v>
      </c>
      <c r="AB39" s="35">
        <f t="shared" si="17"/>
        <v>9762.7272727272721</v>
      </c>
      <c r="AC39" s="35">
        <f t="shared" si="18"/>
        <v>9050.2000000000007</v>
      </c>
      <c r="AD39" s="35">
        <f t="shared" si="19"/>
        <v>-712.52727272727134</v>
      </c>
      <c r="AE39" s="35">
        <v>9006.5</v>
      </c>
      <c r="AF39" s="35">
        <f t="shared" si="9"/>
        <v>43.700000000000728</v>
      </c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186" s="2" customFormat="1" ht="17" customHeight="1">
      <c r="A40" s="13" t="s">
        <v>41</v>
      </c>
      <c r="B40" s="35">
        <v>34400</v>
      </c>
      <c r="C40" s="35">
        <v>42174.400000000001</v>
      </c>
      <c r="D40" s="4">
        <f t="shared" si="11"/>
        <v>1.2025999999999999</v>
      </c>
      <c r="E40" s="11">
        <v>10</v>
      </c>
      <c r="F40" s="60">
        <v>101.5</v>
      </c>
      <c r="G40" s="60">
        <v>108.3</v>
      </c>
      <c r="H40" s="4">
        <f t="shared" si="2"/>
        <v>1.0669950738916256</v>
      </c>
      <c r="I40" s="11">
        <v>5</v>
      </c>
      <c r="J40" s="45">
        <v>130</v>
      </c>
      <c r="K40" s="45">
        <v>110</v>
      </c>
      <c r="L40" s="4">
        <f t="shared" si="12"/>
        <v>1.1818181818181819</v>
      </c>
      <c r="M40" s="11">
        <v>5</v>
      </c>
      <c r="N40" s="35">
        <v>7643.4</v>
      </c>
      <c r="O40" s="35">
        <v>8270.4</v>
      </c>
      <c r="P40" s="4">
        <f t="shared" si="13"/>
        <v>1.0820315566370986</v>
      </c>
      <c r="Q40" s="11">
        <v>20</v>
      </c>
      <c r="R40" s="35">
        <v>546</v>
      </c>
      <c r="S40" s="35">
        <v>659.1</v>
      </c>
      <c r="T40" s="4">
        <f t="shared" si="14"/>
        <v>1.2007142857142856</v>
      </c>
      <c r="U40" s="11">
        <v>5</v>
      </c>
      <c r="V40" s="35">
        <v>20.7</v>
      </c>
      <c r="W40" s="35">
        <v>24.6</v>
      </c>
      <c r="X40" s="4">
        <f t="shared" si="15"/>
        <v>1.1884057971014494</v>
      </c>
      <c r="Y40" s="11">
        <v>5</v>
      </c>
      <c r="Z40" s="44">
        <f t="shared" si="16"/>
        <v>1.1371259565073937</v>
      </c>
      <c r="AA40" s="45">
        <v>37532</v>
      </c>
      <c r="AB40" s="35">
        <f t="shared" si="17"/>
        <v>3412</v>
      </c>
      <c r="AC40" s="35">
        <f t="shared" si="18"/>
        <v>3879.9</v>
      </c>
      <c r="AD40" s="35">
        <f t="shared" si="19"/>
        <v>467.90000000000009</v>
      </c>
      <c r="AE40" s="35">
        <v>3906.5</v>
      </c>
      <c r="AF40" s="35">
        <f t="shared" si="9"/>
        <v>-26.599999999999909</v>
      </c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186" s="2" customFormat="1" ht="17" customHeight="1">
      <c r="A41" s="13" t="s">
        <v>2</v>
      </c>
      <c r="B41" s="35">
        <v>11670</v>
      </c>
      <c r="C41" s="35">
        <v>12006.8</v>
      </c>
      <c r="D41" s="4">
        <f t="shared" si="11"/>
        <v>1.028860325621251</v>
      </c>
      <c r="E41" s="11">
        <v>10</v>
      </c>
      <c r="F41" s="60">
        <v>107.3</v>
      </c>
      <c r="G41" s="60">
        <v>107.3</v>
      </c>
      <c r="H41" s="4">
        <f t="shared" si="2"/>
        <v>1</v>
      </c>
      <c r="I41" s="11">
        <v>5</v>
      </c>
      <c r="J41" s="45">
        <v>245</v>
      </c>
      <c r="K41" s="45">
        <v>234</v>
      </c>
      <c r="L41" s="4">
        <f>IF(M41=0,0,IF(J41=0,1,IF(K41&lt;0,0,IF(J41/K41&gt;1.2,IF((J41/K41-1.2)*0.1+1.2&gt;1.3,1.3,(J41/K41-1.2)*0.1+1.2),J41/K41))))</f>
        <v>1.0470085470085471</v>
      </c>
      <c r="M41" s="11">
        <v>15</v>
      </c>
      <c r="N41" s="35">
        <v>3390.5</v>
      </c>
      <c r="O41" s="35">
        <v>3985</v>
      </c>
      <c r="P41" s="4">
        <f t="shared" si="13"/>
        <v>1.1753428697832178</v>
      </c>
      <c r="Q41" s="11">
        <v>20</v>
      </c>
      <c r="R41" s="35">
        <v>338</v>
      </c>
      <c r="S41" s="35">
        <v>376</v>
      </c>
      <c r="T41" s="4">
        <f t="shared" si="14"/>
        <v>1.1124260355029585</v>
      </c>
      <c r="U41" s="11">
        <v>5</v>
      </c>
      <c r="V41" s="35">
        <v>39</v>
      </c>
      <c r="W41" s="35">
        <v>45.1</v>
      </c>
      <c r="X41" s="4">
        <f t="shared" si="15"/>
        <v>1.1564102564102565</v>
      </c>
      <c r="Y41" s="11">
        <v>5</v>
      </c>
      <c r="Z41" s="44">
        <f t="shared" si="16"/>
        <v>1.097412838609519</v>
      </c>
      <c r="AA41" s="45">
        <v>48371</v>
      </c>
      <c r="AB41" s="35">
        <f t="shared" si="17"/>
        <v>4397.363636363636</v>
      </c>
      <c r="AC41" s="35">
        <f t="shared" si="18"/>
        <v>4825.7</v>
      </c>
      <c r="AD41" s="35">
        <f t="shared" si="19"/>
        <v>428.33636363636379</v>
      </c>
      <c r="AE41" s="35">
        <v>4864.7</v>
      </c>
      <c r="AF41" s="35">
        <f t="shared" si="9"/>
        <v>-39</v>
      </c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186" s="2" customFormat="1" ht="17" customHeight="1">
      <c r="A42" s="13" t="s">
        <v>42</v>
      </c>
      <c r="B42" s="35">
        <v>23167</v>
      </c>
      <c r="C42" s="35">
        <v>16400.400000000001</v>
      </c>
      <c r="D42" s="4">
        <f t="shared" si="11"/>
        <v>0.7079207493417361</v>
      </c>
      <c r="E42" s="11">
        <v>10</v>
      </c>
      <c r="F42" s="60">
        <v>108.2</v>
      </c>
      <c r="G42" s="60">
        <v>106</v>
      </c>
      <c r="H42" s="4">
        <f t="shared" si="2"/>
        <v>0.97966728280961179</v>
      </c>
      <c r="I42" s="11">
        <v>5</v>
      </c>
      <c r="J42" s="45">
        <v>190</v>
      </c>
      <c r="K42" s="45">
        <v>190</v>
      </c>
      <c r="L42" s="4">
        <f t="shared" si="12"/>
        <v>1</v>
      </c>
      <c r="M42" s="11">
        <v>10</v>
      </c>
      <c r="N42" s="35">
        <v>3865.9</v>
      </c>
      <c r="O42" s="35">
        <v>3599.7</v>
      </c>
      <c r="P42" s="4">
        <f t="shared" si="13"/>
        <v>0.93114151943919909</v>
      </c>
      <c r="Q42" s="11">
        <v>20</v>
      </c>
      <c r="R42" s="35">
        <v>104</v>
      </c>
      <c r="S42" s="35">
        <v>145.9</v>
      </c>
      <c r="T42" s="4">
        <f t="shared" si="14"/>
        <v>1.2202884615384615</v>
      </c>
      <c r="U42" s="11">
        <v>5</v>
      </c>
      <c r="V42" s="35">
        <v>18.5</v>
      </c>
      <c r="W42" s="35">
        <v>19.7</v>
      </c>
      <c r="X42" s="4">
        <f t="shared" si="15"/>
        <v>1.0648648648648649</v>
      </c>
      <c r="Y42" s="11">
        <v>5</v>
      </c>
      <c r="Z42" s="44">
        <f t="shared" si="16"/>
        <v>0.94592983505938233</v>
      </c>
      <c r="AA42" s="45">
        <v>25572</v>
      </c>
      <c r="AB42" s="35">
        <f t="shared" si="17"/>
        <v>2324.7272727272725</v>
      </c>
      <c r="AC42" s="35">
        <f t="shared" si="18"/>
        <v>2199</v>
      </c>
      <c r="AD42" s="35">
        <f t="shared" si="19"/>
        <v>-125.72727272727252</v>
      </c>
      <c r="AE42" s="35">
        <v>2191.1999999999998</v>
      </c>
      <c r="AF42" s="35">
        <f t="shared" si="9"/>
        <v>7.8000000000001819</v>
      </c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186" s="2" customFormat="1" ht="17" customHeight="1">
      <c r="A43" s="13" t="s">
        <v>3</v>
      </c>
      <c r="B43" s="35">
        <v>54041</v>
      </c>
      <c r="C43" s="35">
        <v>48472.9</v>
      </c>
      <c r="D43" s="4">
        <f t="shared" si="11"/>
        <v>0.89696526711200752</v>
      </c>
      <c r="E43" s="11">
        <v>10</v>
      </c>
      <c r="F43" s="60">
        <v>105.8</v>
      </c>
      <c r="G43" s="60">
        <v>106.8</v>
      </c>
      <c r="H43" s="4">
        <f t="shared" si="2"/>
        <v>1.0094517958412099</v>
      </c>
      <c r="I43" s="11">
        <v>5</v>
      </c>
      <c r="J43" s="45">
        <v>215</v>
      </c>
      <c r="K43" s="45">
        <v>180</v>
      </c>
      <c r="L43" s="4">
        <f t="shared" si="12"/>
        <v>1.1944444444444444</v>
      </c>
      <c r="M43" s="11">
        <v>10</v>
      </c>
      <c r="N43" s="35">
        <v>3885.5</v>
      </c>
      <c r="O43" s="35">
        <v>2745.7</v>
      </c>
      <c r="P43" s="4">
        <f t="shared" si="13"/>
        <v>0.70665294041950844</v>
      </c>
      <c r="Q43" s="11">
        <v>20</v>
      </c>
      <c r="R43" s="35">
        <v>339</v>
      </c>
      <c r="S43" s="35">
        <v>342.2</v>
      </c>
      <c r="T43" s="4">
        <f t="shared" si="14"/>
        <v>1.0094395280235988</v>
      </c>
      <c r="U43" s="11">
        <v>5</v>
      </c>
      <c r="V43" s="35">
        <v>10.6</v>
      </c>
      <c r="W43" s="35">
        <v>12</v>
      </c>
      <c r="X43" s="4">
        <f>IF(Y43=0,0,IF(V43=0,1,IF(W43&lt;0,0,IF(W43/V43&gt;1.2,IF((W43/V43-1.2)*0.1+1.2&gt;1.3,1.3,(W43/V43-1.2)*0.1+1.2),W43/V43))))</f>
        <v>1.1320754716981132</v>
      </c>
      <c r="Y43" s="11">
        <v>5</v>
      </c>
      <c r="Z43" s="44">
        <f t="shared" si="16"/>
        <v>0.92367254366853269</v>
      </c>
      <c r="AA43" s="45">
        <v>28537</v>
      </c>
      <c r="AB43" s="35">
        <f t="shared" si="17"/>
        <v>2594.2727272727275</v>
      </c>
      <c r="AC43" s="35">
        <f t="shared" si="18"/>
        <v>2396.3000000000002</v>
      </c>
      <c r="AD43" s="35">
        <f t="shared" si="19"/>
        <v>-197.9727272727273</v>
      </c>
      <c r="AE43" s="35">
        <v>2374</v>
      </c>
      <c r="AF43" s="35">
        <f t="shared" si="9"/>
        <v>22.300000000000182</v>
      </c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186" s="2" customFormat="1" ht="17" customHeight="1">
      <c r="A44" s="13" t="s">
        <v>43</v>
      </c>
      <c r="B44" s="35">
        <v>18135</v>
      </c>
      <c r="C44" s="35">
        <v>17236.900000000001</v>
      </c>
      <c r="D44" s="4">
        <f>IF(E44=0,0,IF(B44=0,1,IF(C44&lt;0,0,IF(C44/B44&gt;1.2,IF((C44/B44-1.2)*0.1+1.2&gt;1.3,1.3,(C44/B44-1.2)*0.1+1.2),C44/B44))))</f>
        <v>0.95047697821891375</v>
      </c>
      <c r="E44" s="11">
        <v>10</v>
      </c>
      <c r="F44" s="60">
        <v>101.6</v>
      </c>
      <c r="G44" s="60">
        <v>99.9</v>
      </c>
      <c r="H44" s="4">
        <f t="shared" si="2"/>
        <v>0.98326771653543321</v>
      </c>
      <c r="I44" s="11">
        <v>5</v>
      </c>
      <c r="J44" s="45">
        <v>175</v>
      </c>
      <c r="K44" s="45">
        <v>161</v>
      </c>
      <c r="L44" s="4">
        <f>IF(M44=0,0,IF(J44=0,1,IF(K44&lt;0,0,IF(J44/K44&gt;1.2,IF((J44/K44-1.2)*0.1+1.2&gt;1.3,1.3,(J44/K44-1.2)*0.1+1.2),J44/K44))))</f>
        <v>1.0869565217391304</v>
      </c>
      <c r="M44" s="11">
        <v>10</v>
      </c>
      <c r="N44" s="35">
        <v>3075.5</v>
      </c>
      <c r="O44" s="35">
        <v>3543.6</v>
      </c>
      <c r="P44" s="4">
        <f>IF(Q44=0,0,IF(N44=0,1,IF(O44&lt;0,0,IF(O44/N44&gt;1.2,IF((O44/N44-1.2)*0.1+1.2&gt;1.3,1.3,(O44/N44-1.2)*0.1+1.2),O44/N44))))</f>
        <v>1.1522028938384001</v>
      </c>
      <c r="Q44" s="11">
        <v>20</v>
      </c>
      <c r="R44" s="35">
        <v>39</v>
      </c>
      <c r="S44" s="35">
        <v>46.2</v>
      </c>
      <c r="T44" s="4">
        <f t="shared" si="14"/>
        <v>1.1846153846153846</v>
      </c>
      <c r="U44" s="11">
        <v>5</v>
      </c>
      <c r="V44" s="35">
        <v>24</v>
      </c>
      <c r="W44" s="35">
        <v>20.8</v>
      </c>
      <c r="X44" s="4">
        <f t="shared" si="15"/>
        <v>0.8666666666666667</v>
      </c>
      <c r="Y44" s="11">
        <v>5</v>
      </c>
      <c r="Z44" s="44">
        <f t="shared" si="16"/>
        <v>1.0652934857351974</v>
      </c>
      <c r="AA44" s="45">
        <v>37577</v>
      </c>
      <c r="AB44" s="35">
        <f t="shared" si="17"/>
        <v>3416.090909090909</v>
      </c>
      <c r="AC44" s="35">
        <f>ROUND(Z44*AB44,1)</f>
        <v>3639.1</v>
      </c>
      <c r="AD44" s="35">
        <f t="shared" si="19"/>
        <v>223.0090909090909</v>
      </c>
      <c r="AE44" s="35">
        <v>3667.2</v>
      </c>
      <c r="AF44" s="35">
        <f t="shared" si="9"/>
        <v>-28.099999999999909</v>
      </c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186" s="2" customFormat="1" ht="17" customHeight="1">
      <c r="A45" s="17" t="s">
        <v>44</v>
      </c>
      <c r="B45" s="34">
        <f>SUM(B46:B368)</f>
        <v>6864836</v>
      </c>
      <c r="C45" s="34">
        <f>SUM(C46:C368)</f>
        <v>6337103.200000002</v>
      </c>
      <c r="D45" s="6">
        <f>IF(C45/B45&gt;1.2,IF((C45/B45-1.2)*0.1+1.2&gt;1.3,1.3,(C45/B45-1.2)*0.1+1.2),C45/B45)</f>
        <v>0.92312521377058421</v>
      </c>
      <c r="E45" s="16"/>
      <c r="F45" s="7"/>
      <c r="G45" s="6"/>
      <c r="H45" s="6"/>
      <c r="I45" s="16"/>
      <c r="J45" s="7"/>
      <c r="K45" s="7"/>
      <c r="L45" s="7"/>
      <c r="M45" s="16"/>
      <c r="N45" s="34">
        <f>SUM(N46:N368)</f>
        <v>84828.500000000073</v>
      </c>
      <c r="O45" s="34">
        <f>SUM(O46:O368)</f>
        <v>89094.599999999962</v>
      </c>
      <c r="P45" s="6">
        <f>IF(O45/N45&gt;1.2,IF((O45/N45-1.2)*0.1+1.2&gt;1.3,1.3,(O45/N45-1.2)*0.1+1.2),O45/N45)</f>
        <v>1.0502908810128657</v>
      </c>
      <c r="Q45" s="16"/>
      <c r="R45" s="34">
        <f>SUM(R46:R368)</f>
        <v>11496.4</v>
      </c>
      <c r="S45" s="34">
        <f>SUM(S46:S368)</f>
        <v>12613.000000000002</v>
      </c>
      <c r="T45" s="6">
        <f>IF(S45/R45&gt;1.2,IF((S45/R45-1.2)*0.1+1.2&gt;1.3,1.3,(S45/R45-1.2)*0.1+1.2),S45/R45)</f>
        <v>1.09712605685258</v>
      </c>
      <c r="U45" s="16"/>
      <c r="V45" s="34">
        <f>SUM(V46:V368)</f>
        <v>4832.3999999999978</v>
      </c>
      <c r="W45" s="34">
        <f>SUM(W46:W368)</f>
        <v>6635.2000000000044</v>
      </c>
      <c r="X45" s="6">
        <f>IF(W45/V45&gt;1.2,IF((W45/V45-1.2)*0.1+1.2&gt;1.3,1.3,(W45/V45-1.2)*0.1+1.2),W45/V45)</f>
        <v>1.2173065143613941</v>
      </c>
      <c r="Y45" s="16"/>
      <c r="Z45" s="8"/>
      <c r="AA45" s="20">
        <f>SUM(AA46:AA368)</f>
        <v>350109</v>
      </c>
      <c r="AB45" s="34">
        <f t="shared" ref="AB45:AC45" si="20">SUM(AB46:AB368)</f>
        <v>31828.09090909089</v>
      </c>
      <c r="AC45" s="34">
        <f t="shared" si="20"/>
        <v>31415.799999999996</v>
      </c>
      <c r="AD45" s="34">
        <f>SUM(AD46:AD368)</f>
        <v>-412.29090909090911</v>
      </c>
      <c r="AE45" s="34">
        <f>SUM(AE46:AE368)</f>
        <v>31415.799999999996</v>
      </c>
      <c r="AF45" s="34">
        <f>SUM(AF46:AF368)</f>
        <v>0</v>
      </c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186" s="2" customFormat="1" ht="17" customHeight="1">
      <c r="A46" s="18" t="s">
        <v>45</v>
      </c>
      <c r="B46" s="6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35"/>
      <c r="AF46" s="35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186" s="2" customFormat="1" ht="17" customHeight="1">
      <c r="A47" s="14" t="s">
        <v>46</v>
      </c>
      <c r="B47" s="35">
        <v>15</v>
      </c>
      <c r="C47" s="35">
        <v>18.8</v>
      </c>
      <c r="D47" s="4">
        <f>IF(E47=0,0,IF(B47=0,1,IF(C47&lt;0,0,IF(C47/B47&gt;1.2,IF((C47/B47-1.2)*0.1+1.2&gt;1.3,1.3,(C47/B47-1.2)*0.1+1.2),C47/B47))))</f>
        <v>1.2053333333333334</v>
      </c>
      <c r="E47" s="11">
        <v>10</v>
      </c>
      <c r="F47" s="5" t="s">
        <v>362</v>
      </c>
      <c r="G47" s="5" t="s">
        <v>362</v>
      </c>
      <c r="H47" s="5" t="s">
        <v>362</v>
      </c>
      <c r="I47" s="5" t="s">
        <v>362</v>
      </c>
      <c r="J47" s="5" t="s">
        <v>362</v>
      </c>
      <c r="K47" s="5" t="s">
        <v>362</v>
      </c>
      <c r="L47" s="5" t="s">
        <v>362</v>
      </c>
      <c r="M47" s="5" t="s">
        <v>362</v>
      </c>
      <c r="N47" s="35">
        <v>114.8</v>
      </c>
      <c r="O47" s="35">
        <v>100.5</v>
      </c>
      <c r="P47" s="4">
        <f>IF(Q47=0,0,IF(N47=0,1,IF(O47&lt;0,0,IF(O47/N47&gt;1.2,IF((O47/N47-1.2)*0.1+1.2&gt;1.3,1.3,(O47/N47-1.2)*0.1+1.2),O47/N47))))</f>
        <v>0.87543554006968638</v>
      </c>
      <c r="Q47" s="11">
        <v>20</v>
      </c>
      <c r="R47" s="35">
        <v>3</v>
      </c>
      <c r="S47" s="35">
        <v>5</v>
      </c>
      <c r="T47" s="4">
        <f>IF(U47=0,0,IF(R47=0,1,IF(S47&lt;0,0,IF(S47/R47&gt;1.2,IF((S47/R47-1.2)*0.1+1.2&gt;1.3,1.3,(S47/R47-1.2)*0.1+1.2),S47/R47))))</f>
        <v>1.2466666666666666</v>
      </c>
      <c r="U47" s="11">
        <v>30</v>
      </c>
      <c r="V47" s="35">
        <v>2</v>
      </c>
      <c r="W47" s="35">
        <v>2.2999999999999998</v>
      </c>
      <c r="X47" s="4">
        <f>IF(Y47=0,0,IF(V47=0,1,IF(W47&lt;0,0,IF(W47/V47&gt;1.2,IF((W47/V47-1.2)*0.1+1.2&gt;1.3,1.3,(W47/V47-1.2)*0.1+1.2),W47/V47))))</f>
        <v>1.1499999999999999</v>
      </c>
      <c r="Y47" s="11">
        <v>20</v>
      </c>
      <c r="Z47" s="44">
        <f>(D47*E47+P47*Q47+T47*U47+X47*Y47)/(E47+Q47+U47+Y47)</f>
        <v>1.1245255516840884</v>
      </c>
      <c r="AA47" s="45">
        <v>1010</v>
      </c>
      <c r="AB47" s="35">
        <f t="shared" ref="AB47:AB110" si="21">AA47/11</f>
        <v>91.818181818181813</v>
      </c>
      <c r="AC47" s="35">
        <f>ROUND(Z47*AB47,1)</f>
        <v>103.3</v>
      </c>
      <c r="AD47" s="35">
        <f>AC47-AB47</f>
        <v>11.481818181818184</v>
      </c>
      <c r="AE47" s="35">
        <v>103.3</v>
      </c>
      <c r="AF47" s="35">
        <f t="shared" ref="AF47:AF110" si="22">AC47-AE47</f>
        <v>0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10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10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10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10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10"/>
      <c r="GC47" s="9"/>
      <c r="GD47" s="9"/>
    </row>
    <row r="48" spans="1:186" s="2" customFormat="1" ht="17" customHeight="1">
      <c r="A48" s="14" t="s">
        <v>47</v>
      </c>
      <c r="B48" s="35">
        <v>5220</v>
      </c>
      <c r="C48" s="35">
        <v>5763</v>
      </c>
      <c r="D48" s="4">
        <f t="shared" ref="D48:D69" si="23">IF(E48=0,0,IF(B48=0,1,IF(C48&lt;0,0,IF(C48/B48&gt;1.2,IF((C48/B48-1.2)*0.1+1.2&gt;1.3,1.3,(C48/B48-1.2)*0.1+1.2),C48/B48))))</f>
        <v>1.1040229885057471</v>
      </c>
      <c r="E48" s="11">
        <v>10</v>
      </c>
      <c r="F48" s="5" t="s">
        <v>362</v>
      </c>
      <c r="G48" s="5" t="s">
        <v>362</v>
      </c>
      <c r="H48" s="5" t="s">
        <v>362</v>
      </c>
      <c r="I48" s="5" t="s">
        <v>362</v>
      </c>
      <c r="J48" s="5" t="s">
        <v>362</v>
      </c>
      <c r="K48" s="5" t="s">
        <v>362</v>
      </c>
      <c r="L48" s="5" t="s">
        <v>362</v>
      </c>
      <c r="M48" s="5" t="s">
        <v>362</v>
      </c>
      <c r="N48" s="35">
        <v>280.39999999999998</v>
      </c>
      <c r="O48" s="35">
        <v>369.1</v>
      </c>
      <c r="P48" s="4">
        <f t="shared" ref="P48:P69" si="24">IF(Q48=0,0,IF(N48=0,1,IF(O48&lt;0,0,IF(O48/N48&gt;1.2,IF((O48/N48-1.2)*0.1+1.2&gt;1.3,1.3,(O48/N48-1.2)*0.1+1.2),O48/N48))))</f>
        <v>1.2116333808844508</v>
      </c>
      <c r="Q48" s="11">
        <v>20</v>
      </c>
      <c r="R48" s="35">
        <v>6</v>
      </c>
      <c r="S48" s="35">
        <v>6.7</v>
      </c>
      <c r="T48" s="4">
        <f t="shared" ref="T48:T78" si="25">IF(U48=0,0,IF(R48=0,1,IF(S48&lt;0,0,IF(S48/R48&gt;1.2,IF((S48/R48-1.2)*0.1+1.2&gt;1.3,1.3,(S48/R48-1.2)*0.1+1.2),S48/R48))))</f>
        <v>1.1166666666666667</v>
      </c>
      <c r="U48" s="11">
        <v>25</v>
      </c>
      <c r="V48" s="35">
        <v>4</v>
      </c>
      <c r="W48" s="35">
        <v>4.4000000000000004</v>
      </c>
      <c r="X48" s="4">
        <f t="shared" ref="X48:X111" si="26">IF(Y48=0,0,IF(V48=0,1,IF(W48&lt;0,0,IF(W48/V48&gt;1.2,IF((W48/V48-1.2)*0.1+1.2&gt;1.3,1.3,(W48/V48-1.2)*0.1+1.2),W48/V48))))</f>
        <v>1.1000000000000001</v>
      </c>
      <c r="Y48" s="11">
        <v>25</v>
      </c>
      <c r="Z48" s="44">
        <f t="shared" ref="Z48:Z111" si="27">(D48*E48+P48*Q48+T48*U48+X48*Y48)/(E48+Q48+U48+Y48)</f>
        <v>1.1336195521176644</v>
      </c>
      <c r="AA48" s="45">
        <v>1886</v>
      </c>
      <c r="AB48" s="35">
        <f t="shared" si="21"/>
        <v>171.45454545454547</v>
      </c>
      <c r="AC48" s="35">
        <f t="shared" ref="AC48:AC111" si="28">ROUND(Z48*AB48,1)</f>
        <v>194.4</v>
      </c>
      <c r="AD48" s="35">
        <f t="shared" ref="AD48:AD111" si="29">AC48-AB48</f>
        <v>22.945454545454538</v>
      </c>
      <c r="AE48" s="35">
        <v>194.4</v>
      </c>
      <c r="AF48" s="35">
        <f t="shared" si="22"/>
        <v>0</v>
      </c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10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10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10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10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10"/>
      <c r="GC48" s="9"/>
      <c r="GD48" s="9"/>
    </row>
    <row r="49" spans="1:186" s="2" customFormat="1" ht="17" customHeight="1">
      <c r="A49" s="14" t="s">
        <v>48</v>
      </c>
      <c r="B49" s="35">
        <v>450</v>
      </c>
      <c r="C49" s="35">
        <v>480.2</v>
      </c>
      <c r="D49" s="4">
        <f t="shared" si="23"/>
        <v>1.0671111111111111</v>
      </c>
      <c r="E49" s="11">
        <v>10</v>
      </c>
      <c r="F49" s="5" t="s">
        <v>362</v>
      </c>
      <c r="G49" s="5" t="s">
        <v>362</v>
      </c>
      <c r="H49" s="5" t="s">
        <v>362</v>
      </c>
      <c r="I49" s="5" t="s">
        <v>362</v>
      </c>
      <c r="J49" s="5" t="s">
        <v>362</v>
      </c>
      <c r="K49" s="5" t="s">
        <v>362</v>
      </c>
      <c r="L49" s="5" t="s">
        <v>362</v>
      </c>
      <c r="M49" s="5" t="s">
        <v>362</v>
      </c>
      <c r="N49" s="35">
        <v>101.9</v>
      </c>
      <c r="O49" s="35">
        <v>122.3</v>
      </c>
      <c r="P49" s="4">
        <f t="shared" si="24"/>
        <v>1.2000196270853778</v>
      </c>
      <c r="Q49" s="11">
        <v>20</v>
      </c>
      <c r="R49" s="35">
        <v>3</v>
      </c>
      <c r="S49" s="35">
        <v>3.2</v>
      </c>
      <c r="T49" s="4">
        <f t="shared" si="25"/>
        <v>1.0666666666666667</v>
      </c>
      <c r="U49" s="11">
        <v>30</v>
      </c>
      <c r="V49" s="35">
        <v>2</v>
      </c>
      <c r="W49" s="35">
        <v>2.1</v>
      </c>
      <c r="X49" s="4">
        <f t="shared" si="26"/>
        <v>1.05</v>
      </c>
      <c r="Y49" s="11">
        <v>20</v>
      </c>
      <c r="Z49" s="44">
        <f t="shared" si="27"/>
        <v>1.0958937956602335</v>
      </c>
      <c r="AA49" s="45">
        <v>1402</v>
      </c>
      <c r="AB49" s="35">
        <f t="shared" si="21"/>
        <v>127.45454545454545</v>
      </c>
      <c r="AC49" s="35">
        <f t="shared" si="28"/>
        <v>139.69999999999999</v>
      </c>
      <c r="AD49" s="35">
        <f t="shared" si="29"/>
        <v>12.245454545454535</v>
      </c>
      <c r="AE49" s="35">
        <v>139.69999999999999</v>
      </c>
      <c r="AF49" s="35">
        <f t="shared" si="22"/>
        <v>0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10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10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10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10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10"/>
      <c r="GC49" s="9"/>
      <c r="GD49" s="9"/>
    </row>
    <row r="50" spans="1:186" s="2" customFormat="1" ht="17" customHeight="1">
      <c r="A50" s="14" t="s">
        <v>49</v>
      </c>
      <c r="B50" s="35">
        <v>0</v>
      </c>
      <c r="C50" s="35">
        <v>0</v>
      </c>
      <c r="D50" s="4">
        <f t="shared" si="23"/>
        <v>0</v>
      </c>
      <c r="E50" s="11">
        <v>0</v>
      </c>
      <c r="F50" s="5" t="s">
        <v>362</v>
      </c>
      <c r="G50" s="5" t="s">
        <v>362</v>
      </c>
      <c r="H50" s="5" t="s">
        <v>362</v>
      </c>
      <c r="I50" s="5" t="s">
        <v>362</v>
      </c>
      <c r="J50" s="5" t="s">
        <v>362</v>
      </c>
      <c r="K50" s="5" t="s">
        <v>362</v>
      </c>
      <c r="L50" s="5" t="s">
        <v>362</v>
      </c>
      <c r="M50" s="5" t="s">
        <v>362</v>
      </c>
      <c r="N50" s="35">
        <v>15.7</v>
      </c>
      <c r="O50" s="35">
        <v>5.7</v>
      </c>
      <c r="P50" s="4">
        <f t="shared" si="24"/>
        <v>0.36305732484076436</v>
      </c>
      <c r="Q50" s="11">
        <v>20</v>
      </c>
      <c r="R50" s="35">
        <v>3</v>
      </c>
      <c r="S50" s="35">
        <v>3.1</v>
      </c>
      <c r="T50" s="4">
        <f t="shared" si="25"/>
        <v>1.0333333333333334</v>
      </c>
      <c r="U50" s="11">
        <v>25</v>
      </c>
      <c r="V50" s="35">
        <v>2</v>
      </c>
      <c r="W50" s="35">
        <v>2.2999999999999998</v>
      </c>
      <c r="X50" s="4">
        <f t="shared" si="26"/>
        <v>1.1499999999999999</v>
      </c>
      <c r="Y50" s="11">
        <v>25</v>
      </c>
      <c r="Z50" s="44">
        <f t="shared" si="27"/>
        <v>0.88349256900212303</v>
      </c>
      <c r="AA50" s="45">
        <v>826</v>
      </c>
      <c r="AB50" s="35">
        <f t="shared" si="21"/>
        <v>75.090909090909093</v>
      </c>
      <c r="AC50" s="35">
        <f t="shared" si="28"/>
        <v>66.3</v>
      </c>
      <c r="AD50" s="35">
        <f t="shared" si="29"/>
        <v>-8.7909090909090963</v>
      </c>
      <c r="AE50" s="35">
        <v>66.3</v>
      </c>
      <c r="AF50" s="35">
        <f t="shared" si="22"/>
        <v>0</v>
      </c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10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10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10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10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10"/>
      <c r="GC50" s="9"/>
      <c r="GD50" s="9"/>
    </row>
    <row r="51" spans="1:186" s="2" customFormat="1" ht="17" customHeight="1">
      <c r="A51" s="14" t="s">
        <v>50</v>
      </c>
      <c r="B51" s="35">
        <v>115</v>
      </c>
      <c r="C51" s="35">
        <v>100.9</v>
      </c>
      <c r="D51" s="4">
        <f t="shared" si="23"/>
        <v>0.87739130434782608</v>
      </c>
      <c r="E51" s="11">
        <v>10</v>
      </c>
      <c r="F51" s="5" t="s">
        <v>362</v>
      </c>
      <c r="G51" s="5" t="s">
        <v>362</v>
      </c>
      <c r="H51" s="5" t="s">
        <v>362</v>
      </c>
      <c r="I51" s="5" t="s">
        <v>362</v>
      </c>
      <c r="J51" s="5" t="s">
        <v>362</v>
      </c>
      <c r="K51" s="5" t="s">
        <v>362</v>
      </c>
      <c r="L51" s="5" t="s">
        <v>362</v>
      </c>
      <c r="M51" s="5" t="s">
        <v>362</v>
      </c>
      <c r="N51" s="35">
        <v>64.400000000000006</v>
      </c>
      <c r="O51" s="35">
        <v>66.2</v>
      </c>
      <c r="P51" s="4">
        <f t="shared" si="24"/>
        <v>1.0279503105590062</v>
      </c>
      <c r="Q51" s="11">
        <v>20</v>
      </c>
      <c r="R51" s="35">
        <v>5</v>
      </c>
      <c r="S51" s="35">
        <v>5.8</v>
      </c>
      <c r="T51" s="4">
        <f t="shared" si="25"/>
        <v>1.1599999999999999</v>
      </c>
      <c r="U51" s="11">
        <v>30</v>
      </c>
      <c r="V51" s="35">
        <v>2</v>
      </c>
      <c r="W51" s="35">
        <v>2.2000000000000002</v>
      </c>
      <c r="X51" s="4">
        <f t="shared" si="26"/>
        <v>1.1000000000000001</v>
      </c>
      <c r="Y51" s="11">
        <v>20</v>
      </c>
      <c r="Z51" s="44">
        <f t="shared" si="27"/>
        <v>1.0766614906832299</v>
      </c>
      <c r="AA51" s="45">
        <v>1803</v>
      </c>
      <c r="AB51" s="35">
        <f t="shared" si="21"/>
        <v>163.90909090909091</v>
      </c>
      <c r="AC51" s="35">
        <f t="shared" si="28"/>
        <v>176.5</v>
      </c>
      <c r="AD51" s="35">
        <f t="shared" si="29"/>
        <v>12.590909090909093</v>
      </c>
      <c r="AE51" s="35">
        <v>176.5</v>
      </c>
      <c r="AF51" s="35">
        <f t="shared" si="22"/>
        <v>0</v>
      </c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10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10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10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10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10"/>
      <c r="GC51" s="9"/>
      <c r="GD51" s="9"/>
    </row>
    <row r="52" spans="1:186" s="2" customFormat="1" ht="17" customHeight="1">
      <c r="A52" s="18" t="s">
        <v>51</v>
      </c>
      <c r="B52" s="6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35"/>
      <c r="AF52" s="35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10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10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10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10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10"/>
      <c r="GC52" s="9"/>
      <c r="GD52" s="9"/>
    </row>
    <row r="53" spans="1:186" s="2" customFormat="1" ht="17" customHeight="1">
      <c r="A53" s="14" t="s">
        <v>52</v>
      </c>
      <c r="B53" s="35">
        <v>897000</v>
      </c>
      <c r="C53" s="35">
        <v>653153.5</v>
      </c>
      <c r="D53" s="4">
        <f t="shared" si="23"/>
        <v>0.72815328874024521</v>
      </c>
      <c r="E53" s="11">
        <v>10</v>
      </c>
      <c r="F53" s="5" t="s">
        <v>362</v>
      </c>
      <c r="G53" s="5" t="s">
        <v>362</v>
      </c>
      <c r="H53" s="5" t="s">
        <v>362</v>
      </c>
      <c r="I53" s="5" t="s">
        <v>362</v>
      </c>
      <c r="J53" s="5" t="s">
        <v>362</v>
      </c>
      <c r="K53" s="5" t="s">
        <v>362</v>
      </c>
      <c r="L53" s="5" t="s">
        <v>362</v>
      </c>
      <c r="M53" s="5" t="s">
        <v>362</v>
      </c>
      <c r="N53" s="35">
        <v>2623.3</v>
      </c>
      <c r="O53" s="35">
        <v>2486.1</v>
      </c>
      <c r="P53" s="4">
        <f t="shared" si="24"/>
        <v>0.94769946250905335</v>
      </c>
      <c r="Q53" s="11">
        <v>20</v>
      </c>
      <c r="R53" s="35">
        <v>1</v>
      </c>
      <c r="S53" s="35">
        <v>1.1000000000000001</v>
      </c>
      <c r="T53" s="4">
        <f t="shared" si="25"/>
        <v>1.1000000000000001</v>
      </c>
      <c r="U53" s="11">
        <v>25</v>
      </c>
      <c r="V53" s="35">
        <v>7.2</v>
      </c>
      <c r="W53" s="35">
        <v>7.3</v>
      </c>
      <c r="X53" s="4">
        <f t="shared" si="26"/>
        <v>1.0138888888888888</v>
      </c>
      <c r="Y53" s="11">
        <v>25</v>
      </c>
      <c r="Z53" s="44">
        <f t="shared" si="27"/>
        <v>0.98853430449757185</v>
      </c>
      <c r="AA53" s="45">
        <v>46</v>
      </c>
      <c r="AB53" s="35">
        <f t="shared" si="21"/>
        <v>4.1818181818181817</v>
      </c>
      <c r="AC53" s="35">
        <f t="shared" si="28"/>
        <v>4.0999999999999996</v>
      </c>
      <c r="AD53" s="35">
        <f t="shared" si="29"/>
        <v>-8.1818181818182012E-2</v>
      </c>
      <c r="AE53" s="35">
        <v>4.0999999999999996</v>
      </c>
      <c r="AF53" s="35">
        <f t="shared" si="22"/>
        <v>0</v>
      </c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10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10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10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10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10"/>
      <c r="GC53" s="9"/>
      <c r="GD53" s="9"/>
    </row>
    <row r="54" spans="1:186" s="2" customFormat="1" ht="17" customHeight="1">
      <c r="A54" s="14" t="s">
        <v>53</v>
      </c>
      <c r="B54" s="35">
        <v>20</v>
      </c>
      <c r="C54" s="35">
        <v>40</v>
      </c>
      <c r="D54" s="4">
        <f t="shared" si="23"/>
        <v>1.28</v>
      </c>
      <c r="E54" s="11">
        <v>10</v>
      </c>
      <c r="F54" s="5" t="s">
        <v>362</v>
      </c>
      <c r="G54" s="5" t="s">
        <v>362</v>
      </c>
      <c r="H54" s="5" t="s">
        <v>362</v>
      </c>
      <c r="I54" s="5" t="s">
        <v>362</v>
      </c>
      <c r="J54" s="5" t="s">
        <v>362</v>
      </c>
      <c r="K54" s="5" t="s">
        <v>362</v>
      </c>
      <c r="L54" s="5" t="s">
        <v>362</v>
      </c>
      <c r="M54" s="5" t="s">
        <v>362</v>
      </c>
      <c r="N54" s="35">
        <v>56.3</v>
      </c>
      <c r="O54" s="35">
        <v>30</v>
      </c>
      <c r="P54" s="4">
        <f t="shared" si="24"/>
        <v>0.53285968028419184</v>
      </c>
      <c r="Q54" s="11">
        <v>20</v>
      </c>
      <c r="R54" s="35">
        <v>0</v>
      </c>
      <c r="S54" s="35">
        <v>0</v>
      </c>
      <c r="T54" s="4">
        <f t="shared" si="25"/>
        <v>1</v>
      </c>
      <c r="U54" s="11">
        <v>20</v>
      </c>
      <c r="V54" s="35">
        <v>6</v>
      </c>
      <c r="W54" s="35">
        <v>6.1</v>
      </c>
      <c r="X54" s="4">
        <f t="shared" si="26"/>
        <v>1.0166666666666666</v>
      </c>
      <c r="Y54" s="11">
        <v>30</v>
      </c>
      <c r="Z54" s="44">
        <f t="shared" si="27"/>
        <v>0.92446492007104797</v>
      </c>
      <c r="AA54" s="45">
        <v>485</v>
      </c>
      <c r="AB54" s="35">
        <f t="shared" si="21"/>
        <v>44.090909090909093</v>
      </c>
      <c r="AC54" s="35">
        <f t="shared" si="28"/>
        <v>40.799999999999997</v>
      </c>
      <c r="AD54" s="35">
        <f t="shared" si="29"/>
        <v>-3.2909090909090963</v>
      </c>
      <c r="AE54" s="35">
        <v>40.799999999999997</v>
      </c>
      <c r="AF54" s="35">
        <f t="shared" si="22"/>
        <v>0</v>
      </c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10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10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10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10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10"/>
      <c r="GC54" s="9"/>
      <c r="GD54" s="9"/>
    </row>
    <row r="55" spans="1:186" s="2" customFormat="1" ht="17" customHeight="1">
      <c r="A55" s="14" t="s">
        <v>54</v>
      </c>
      <c r="B55" s="35">
        <v>0</v>
      </c>
      <c r="C55" s="35">
        <v>0</v>
      </c>
      <c r="D55" s="4">
        <f t="shared" si="23"/>
        <v>0</v>
      </c>
      <c r="E55" s="11">
        <v>0</v>
      </c>
      <c r="F55" s="5" t="s">
        <v>362</v>
      </c>
      <c r="G55" s="5" t="s">
        <v>362</v>
      </c>
      <c r="H55" s="5" t="s">
        <v>362</v>
      </c>
      <c r="I55" s="5" t="s">
        <v>362</v>
      </c>
      <c r="J55" s="5" t="s">
        <v>362</v>
      </c>
      <c r="K55" s="5" t="s">
        <v>362</v>
      </c>
      <c r="L55" s="5" t="s">
        <v>362</v>
      </c>
      <c r="M55" s="5" t="s">
        <v>362</v>
      </c>
      <c r="N55" s="35">
        <v>74.5</v>
      </c>
      <c r="O55" s="35">
        <v>119.4</v>
      </c>
      <c r="P55" s="4">
        <f t="shared" si="24"/>
        <v>1.2402684563758388</v>
      </c>
      <c r="Q55" s="11">
        <v>20</v>
      </c>
      <c r="R55" s="35">
        <v>0</v>
      </c>
      <c r="S55" s="35">
        <v>0</v>
      </c>
      <c r="T55" s="4">
        <f>IF(U55=0,0,IF(R55=0,1,IF(S55&lt;0,0,IF(S55/R55&gt;1.2,IF((S55/R55-1.2)*0.1+1.2&gt;1.3,1.3,(S55/R55-1.2)*0.1+1.2),S55/R55))))</f>
        <v>1</v>
      </c>
      <c r="U55" s="11">
        <v>30</v>
      </c>
      <c r="V55" s="35">
        <v>2.5</v>
      </c>
      <c r="W55" s="35">
        <v>2.6</v>
      </c>
      <c r="X55" s="4">
        <f t="shared" si="26"/>
        <v>1.04</v>
      </c>
      <c r="Y55" s="11">
        <v>20</v>
      </c>
      <c r="Z55" s="44">
        <f t="shared" si="27"/>
        <v>1.0800767018216684</v>
      </c>
      <c r="AA55" s="45">
        <v>521</v>
      </c>
      <c r="AB55" s="35">
        <f t="shared" si="21"/>
        <v>47.363636363636367</v>
      </c>
      <c r="AC55" s="35">
        <f t="shared" si="28"/>
        <v>51.2</v>
      </c>
      <c r="AD55" s="35">
        <f t="shared" si="29"/>
        <v>3.836363636363636</v>
      </c>
      <c r="AE55" s="35">
        <v>51.2</v>
      </c>
      <c r="AF55" s="35">
        <f t="shared" si="22"/>
        <v>0</v>
      </c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10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10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10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10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10"/>
      <c r="GC55" s="9"/>
      <c r="GD55" s="9"/>
    </row>
    <row r="56" spans="1:186" s="2" customFormat="1" ht="17" customHeight="1">
      <c r="A56" s="14" t="s">
        <v>55</v>
      </c>
      <c r="B56" s="35">
        <v>0</v>
      </c>
      <c r="C56" s="35">
        <v>0</v>
      </c>
      <c r="D56" s="4">
        <f t="shared" si="23"/>
        <v>0</v>
      </c>
      <c r="E56" s="11">
        <v>0</v>
      </c>
      <c r="F56" s="5" t="s">
        <v>362</v>
      </c>
      <c r="G56" s="5" t="s">
        <v>362</v>
      </c>
      <c r="H56" s="5" t="s">
        <v>362</v>
      </c>
      <c r="I56" s="5" t="s">
        <v>362</v>
      </c>
      <c r="J56" s="5" t="s">
        <v>362</v>
      </c>
      <c r="K56" s="5" t="s">
        <v>362</v>
      </c>
      <c r="L56" s="5" t="s">
        <v>362</v>
      </c>
      <c r="M56" s="5" t="s">
        <v>362</v>
      </c>
      <c r="N56" s="35">
        <v>75.8</v>
      </c>
      <c r="O56" s="35">
        <v>65.900000000000006</v>
      </c>
      <c r="P56" s="4">
        <f t="shared" si="24"/>
        <v>0.86939313984168876</v>
      </c>
      <c r="Q56" s="11">
        <v>20</v>
      </c>
      <c r="R56" s="35">
        <v>105</v>
      </c>
      <c r="S56" s="35">
        <v>85.8</v>
      </c>
      <c r="T56" s="4">
        <f t="shared" si="25"/>
        <v>0.81714285714285717</v>
      </c>
      <c r="U56" s="11">
        <v>25</v>
      </c>
      <c r="V56" s="35">
        <v>8</v>
      </c>
      <c r="W56" s="35">
        <v>8.5</v>
      </c>
      <c r="X56" s="4">
        <f t="shared" si="26"/>
        <v>1.0625</v>
      </c>
      <c r="Y56" s="11">
        <v>25</v>
      </c>
      <c r="Z56" s="44">
        <f t="shared" si="27"/>
        <v>0.91969906036293148</v>
      </c>
      <c r="AA56" s="45">
        <v>1046</v>
      </c>
      <c r="AB56" s="35">
        <f t="shared" si="21"/>
        <v>95.090909090909093</v>
      </c>
      <c r="AC56" s="35">
        <f t="shared" si="28"/>
        <v>87.5</v>
      </c>
      <c r="AD56" s="35">
        <f t="shared" si="29"/>
        <v>-7.5909090909090935</v>
      </c>
      <c r="AE56" s="35">
        <v>87.5</v>
      </c>
      <c r="AF56" s="35">
        <f t="shared" si="22"/>
        <v>0</v>
      </c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10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10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10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10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10"/>
      <c r="GC56" s="9"/>
      <c r="GD56" s="9"/>
    </row>
    <row r="57" spans="1:186" s="2" customFormat="1" ht="17" customHeight="1">
      <c r="A57" s="14" t="s">
        <v>56</v>
      </c>
      <c r="B57" s="35">
        <v>0</v>
      </c>
      <c r="C57" s="35">
        <v>0</v>
      </c>
      <c r="D57" s="4">
        <f t="shared" si="23"/>
        <v>0</v>
      </c>
      <c r="E57" s="11">
        <v>0</v>
      </c>
      <c r="F57" s="5" t="s">
        <v>362</v>
      </c>
      <c r="G57" s="5" t="s">
        <v>362</v>
      </c>
      <c r="H57" s="5" t="s">
        <v>362</v>
      </c>
      <c r="I57" s="5" t="s">
        <v>362</v>
      </c>
      <c r="J57" s="5" t="s">
        <v>362</v>
      </c>
      <c r="K57" s="5" t="s">
        <v>362</v>
      </c>
      <c r="L57" s="5" t="s">
        <v>362</v>
      </c>
      <c r="M57" s="5" t="s">
        <v>362</v>
      </c>
      <c r="N57" s="35">
        <v>135.6</v>
      </c>
      <c r="O57" s="35">
        <v>54</v>
      </c>
      <c r="P57" s="4">
        <f>IF(Q57=0,0,IF(N57=0,1,IF(O57&lt;0,0,IF(O57/N57&gt;1.2,IF((O57/N57-1.2)*0.1+1.2&gt;1.3,1.3,(O57/N57-1.2)*0.1+1.2),O57/N57))))</f>
        <v>0.39823008849557523</v>
      </c>
      <c r="Q57" s="11">
        <v>20</v>
      </c>
      <c r="R57" s="35">
        <v>330</v>
      </c>
      <c r="S57" s="35">
        <v>393.8</v>
      </c>
      <c r="T57" s="4">
        <f t="shared" si="25"/>
        <v>1.1933333333333334</v>
      </c>
      <c r="U57" s="11">
        <v>30</v>
      </c>
      <c r="V57" s="35">
        <v>10</v>
      </c>
      <c r="W57" s="35">
        <v>8</v>
      </c>
      <c r="X57" s="4">
        <f t="shared" si="26"/>
        <v>0.8</v>
      </c>
      <c r="Y57" s="11">
        <v>20</v>
      </c>
      <c r="Z57" s="44">
        <f t="shared" si="27"/>
        <v>0.85378002528444996</v>
      </c>
      <c r="AA57" s="45">
        <v>1073</v>
      </c>
      <c r="AB57" s="35">
        <f t="shared" si="21"/>
        <v>97.545454545454547</v>
      </c>
      <c r="AC57" s="35">
        <f t="shared" si="28"/>
        <v>83.3</v>
      </c>
      <c r="AD57" s="35">
        <f t="shared" si="29"/>
        <v>-14.24545454545455</v>
      </c>
      <c r="AE57" s="35">
        <v>83.3</v>
      </c>
      <c r="AF57" s="35">
        <f t="shared" si="22"/>
        <v>0</v>
      </c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10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10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10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10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10"/>
      <c r="GC57" s="9"/>
      <c r="GD57" s="9"/>
    </row>
    <row r="58" spans="1:186" s="2" customFormat="1" ht="17" customHeight="1">
      <c r="A58" s="14" t="s">
        <v>57</v>
      </c>
      <c r="B58" s="35">
        <v>0</v>
      </c>
      <c r="C58" s="35">
        <v>0</v>
      </c>
      <c r="D58" s="4">
        <f t="shared" si="23"/>
        <v>0</v>
      </c>
      <c r="E58" s="11">
        <v>0</v>
      </c>
      <c r="F58" s="5" t="s">
        <v>362</v>
      </c>
      <c r="G58" s="5" t="s">
        <v>362</v>
      </c>
      <c r="H58" s="5" t="s">
        <v>362</v>
      </c>
      <c r="I58" s="5" t="s">
        <v>362</v>
      </c>
      <c r="J58" s="5" t="s">
        <v>362</v>
      </c>
      <c r="K58" s="5" t="s">
        <v>362</v>
      </c>
      <c r="L58" s="5" t="s">
        <v>362</v>
      </c>
      <c r="M58" s="5" t="s">
        <v>362</v>
      </c>
      <c r="N58" s="35">
        <v>6.5</v>
      </c>
      <c r="O58" s="35">
        <v>21.3</v>
      </c>
      <c r="P58" s="4">
        <f t="shared" si="24"/>
        <v>1.3</v>
      </c>
      <c r="Q58" s="11">
        <v>20</v>
      </c>
      <c r="R58" s="35">
        <v>17</v>
      </c>
      <c r="S58" s="35">
        <v>17.2</v>
      </c>
      <c r="T58" s="4">
        <f t="shared" si="25"/>
        <v>1.0117647058823529</v>
      </c>
      <c r="U58" s="11">
        <v>30</v>
      </c>
      <c r="V58" s="35">
        <v>2.5</v>
      </c>
      <c r="W58" s="35">
        <v>2.6</v>
      </c>
      <c r="X58" s="4">
        <f t="shared" si="26"/>
        <v>1.04</v>
      </c>
      <c r="Y58" s="11">
        <v>20</v>
      </c>
      <c r="Z58" s="44">
        <f t="shared" si="27"/>
        <v>1.1021848739495799</v>
      </c>
      <c r="AA58" s="45">
        <v>1155</v>
      </c>
      <c r="AB58" s="35">
        <f t="shared" si="21"/>
        <v>105</v>
      </c>
      <c r="AC58" s="35">
        <f t="shared" si="28"/>
        <v>115.7</v>
      </c>
      <c r="AD58" s="35">
        <f t="shared" si="29"/>
        <v>10.700000000000003</v>
      </c>
      <c r="AE58" s="35">
        <v>115.7</v>
      </c>
      <c r="AF58" s="35">
        <f t="shared" si="22"/>
        <v>0</v>
      </c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10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10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10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10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10"/>
      <c r="GC58" s="9"/>
      <c r="GD58" s="9"/>
    </row>
    <row r="59" spans="1:186" s="2" customFormat="1" ht="17" customHeight="1">
      <c r="A59" s="14" t="s">
        <v>58</v>
      </c>
      <c r="B59" s="35">
        <v>0</v>
      </c>
      <c r="C59" s="35">
        <v>0</v>
      </c>
      <c r="D59" s="4">
        <f t="shared" si="23"/>
        <v>0</v>
      </c>
      <c r="E59" s="11">
        <v>0</v>
      </c>
      <c r="F59" s="5" t="s">
        <v>362</v>
      </c>
      <c r="G59" s="5" t="s">
        <v>362</v>
      </c>
      <c r="H59" s="5" t="s">
        <v>362</v>
      </c>
      <c r="I59" s="5" t="s">
        <v>362</v>
      </c>
      <c r="J59" s="5" t="s">
        <v>362</v>
      </c>
      <c r="K59" s="5" t="s">
        <v>362</v>
      </c>
      <c r="L59" s="5" t="s">
        <v>362</v>
      </c>
      <c r="M59" s="5" t="s">
        <v>362</v>
      </c>
      <c r="N59" s="35">
        <v>32.1</v>
      </c>
      <c r="O59" s="35">
        <v>34.299999999999997</v>
      </c>
      <c r="P59" s="4">
        <f t="shared" si="24"/>
        <v>1.0685358255451711</v>
      </c>
      <c r="Q59" s="11">
        <v>20</v>
      </c>
      <c r="R59" s="35">
        <v>10</v>
      </c>
      <c r="S59" s="35">
        <v>10.4</v>
      </c>
      <c r="T59" s="4">
        <f t="shared" si="25"/>
        <v>1.04</v>
      </c>
      <c r="U59" s="11">
        <v>30</v>
      </c>
      <c r="V59" s="35">
        <v>4.0999999999999996</v>
      </c>
      <c r="W59" s="35">
        <v>4.2</v>
      </c>
      <c r="X59" s="4">
        <f t="shared" si="26"/>
        <v>1.024390243902439</v>
      </c>
      <c r="Y59" s="11">
        <v>20</v>
      </c>
      <c r="Z59" s="44">
        <f t="shared" si="27"/>
        <v>1.0436931626993171</v>
      </c>
      <c r="AA59" s="45">
        <v>1171</v>
      </c>
      <c r="AB59" s="35">
        <f t="shared" si="21"/>
        <v>106.45454545454545</v>
      </c>
      <c r="AC59" s="35">
        <f t="shared" si="28"/>
        <v>111.1</v>
      </c>
      <c r="AD59" s="35">
        <f t="shared" si="29"/>
        <v>4.6454545454545411</v>
      </c>
      <c r="AE59" s="35">
        <v>111.1</v>
      </c>
      <c r="AF59" s="35">
        <f t="shared" si="22"/>
        <v>0</v>
      </c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10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10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10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10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10"/>
      <c r="GC59" s="9"/>
      <c r="GD59" s="9"/>
    </row>
    <row r="60" spans="1:186" s="2" customFormat="1" ht="17" customHeight="1">
      <c r="A60" s="14" t="s">
        <v>59</v>
      </c>
      <c r="B60" s="35">
        <v>8500</v>
      </c>
      <c r="C60" s="35">
        <v>9203</v>
      </c>
      <c r="D60" s="4">
        <f t="shared" si="23"/>
        <v>1.0827058823529412</v>
      </c>
      <c r="E60" s="11">
        <v>10</v>
      </c>
      <c r="F60" s="5" t="s">
        <v>362</v>
      </c>
      <c r="G60" s="5" t="s">
        <v>362</v>
      </c>
      <c r="H60" s="5" t="s">
        <v>362</v>
      </c>
      <c r="I60" s="5" t="s">
        <v>362</v>
      </c>
      <c r="J60" s="5" t="s">
        <v>362</v>
      </c>
      <c r="K60" s="5" t="s">
        <v>362</v>
      </c>
      <c r="L60" s="5" t="s">
        <v>362</v>
      </c>
      <c r="M60" s="5" t="s">
        <v>362</v>
      </c>
      <c r="N60" s="35">
        <v>533.4</v>
      </c>
      <c r="O60" s="35">
        <v>455.5</v>
      </c>
      <c r="P60" s="4">
        <f t="shared" si="24"/>
        <v>0.85395575553055869</v>
      </c>
      <c r="Q60" s="11">
        <v>20</v>
      </c>
      <c r="R60" s="35">
        <v>10</v>
      </c>
      <c r="S60" s="35">
        <v>10.6</v>
      </c>
      <c r="T60" s="4">
        <f t="shared" si="25"/>
        <v>1.06</v>
      </c>
      <c r="U60" s="11">
        <v>30</v>
      </c>
      <c r="V60" s="35">
        <v>4</v>
      </c>
      <c r="W60" s="35">
        <v>4.0999999999999996</v>
      </c>
      <c r="X60" s="4">
        <f t="shared" si="26"/>
        <v>1.0249999999999999</v>
      </c>
      <c r="Y60" s="11">
        <v>20</v>
      </c>
      <c r="Z60" s="44">
        <f t="shared" si="27"/>
        <v>1.0025771741767575</v>
      </c>
      <c r="AA60" s="45">
        <v>145</v>
      </c>
      <c r="AB60" s="35">
        <f t="shared" si="21"/>
        <v>13.181818181818182</v>
      </c>
      <c r="AC60" s="35">
        <f t="shared" si="28"/>
        <v>13.2</v>
      </c>
      <c r="AD60" s="35">
        <f t="shared" si="29"/>
        <v>1.8181818181817633E-2</v>
      </c>
      <c r="AE60" s="35">
        <v>13.2</v>
      </c>
      <c r="AF60" s="35">
        <f t="shared" si="22"/>
        <v>0</v>
      </c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10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10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10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10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10"/>
      <c r="GC60" s="9"/>
      <c r="GD60" s="9"/>
    </row>
    <row r="61" spans="1:186" s="2" customFormat="1" ht="17" customHeight="1">
      <c r="A61" s="14" t="s">
        <v>60</v>
      </c>
      <c r="B61" s="35">
        <v>0</v>
      </c>
      <c r="C61" s="35">
        <v>0</v>
      </c>
      <c r="D61" s="4">
        <f t="shared" si="23"/>
        <v>0</v>
      </c>
      <c r="E61" s="11">
        <v>0</v>
      </c>
      <c r="F61" s="5" t="s">
        <v>362</v>
      </c>
      <c r="G61" s="5" t="s">
        <v>362</v>
      </c>
      <c r="H61" s="5" t="s">
        <v>362</v>
      </c>
      <c r="I61" s="5" t="s">
        <v>362</v>
      </c>
      <c r="J61" s="5" t="s">
        <v>362</v>
      </c>
      <c r="K61" s="5" t="s">
        <v>362</v>
      </c>
      <c r="L61" s="5" t="s">
        <v>362</v>
      </c>
      <c r="M61" s="5" t="s">
        <v>362</v>
      </c>
      <c r="N61" s="35">
        <v>151.19999999999999</v>
      </c>
      <c r="O61" s="35">
        <v>220.3</v>
      </c>
      <c r="P61" s="4">
        <f t="shared" si="24"/>
        <v>1.2257010582010581</v>
      </c>
      <c r="Q61" s="11">
        <v>20</v>
      </c>
      <c r="R61" s="35">
        <v>125</v>
      </c>
      <c r="S61" s="35">
        <v>126.8</v>
      </c>
      <c r="T61" s="4">
        <f t="shared" si="25"/>
        <v>1.0144</v>
      </c>
      <c r="U61" s="11">
        <v>30</v>
      </c>
      <c r="V61" s="35">
        <v>7</v>
      </c>
      <c r="W61" s="35">
        <v>3.4</v>
      </c>
      <c r="X61" s="4">
        <f t="shared" si="26"/>
        <v>0.48571428571428571</v>
      </c>
      <c r="Y61" s="11">
        <v>20</v>
      </c>
      <c r="Z61" s="44">
        <f t="shared" si="27"/>
        <v>0.92371866969009808</v>
      </c>
      <c r="AA61" s="45">
        <v>641</v>
      </c>
      <c r="AB61" s="35">
        <f t="shared" si="21"/>
        <v>58.272727272727273</v>
      </c>
      <c r="AC61" s="35">
        <f t="shared" si="28"/>
        <v>53.8</v>
      </c>
      <c r="AD61" s="35">
        <f t="shared" si="29"/>
        <v>-4.4727272727272762</v>
      </c>
      <c r="AE61" s="35">
        <v>53.8</v>
      </c>
      <c r="AF61" s="35">
        <f t="shared" si="22"/>
        <v>0</v>
      </c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10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10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10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10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10"/>
      <c r="GC61" s="9"/>
      <c r="GD61" s="9"/>
    </row>
    <row r="62" spans="1:186" s="2" customFormat="1" ht="17" customHeight="1">
      <c r="A62" s="14" t="s">
        <v>61</v>
      </c>
      <c r="B62" s="35">
        <v>0</v>
      </c>
      <c r="C62" s="35">
        <v>0</v>
      </c>
      <c r="D62" s="4">
        <f t="shared" si="23"/>
        <v>1</v>
      </c>
      <c r="E62" s="11">
        <v>10</v>
      </c>
      <c r="F62" s="5" t="s">
        <v>362</v>
      </c>
      <c r="G62" s="5" t="s">
        <v>362</v>
      </c>
      <c r="H62" s="5" t="s">
        <v>362</v>
      </c>
      <c r="I62" s="5" t="s">
        <v>362</v>
      </c>
      <c r="J62" s="5" t="s">
        <v>362</v>
      </c>
      <c r="K62" s="5" t="s">
        <v>362</v>
      </c>
      <c r="L62" s="5" t="s">
        <v>362</v>
      </c>
      <c r="M62" s="5" t="s">
        <v>362</v>
      </c>
      <c r="N62" s="35">
        <v>69.5</v>
      </c>
      <c r="O62" s="35">
        <v>96.6</v>
      </c>
      <c r="P62" s="4">
        <f>IF(Q62=0,0,IF(N62=0,1,IF(O62&lt;0,0,IF(O62/N62&gt;1.2,IF((O62/N62-1.2)*0.1+1.2&gt;1.3,1.3,(O62/N62-1.2)*0.1+1.2),O62/N62))))</f>
        <v>1.2189928057553956</v>
      </c>
      <c r="Q62" s="11">
        <v>20</v>
      </c>
      <c r="R62" s="35">
        <v>12</v>
      </c>
      <c r="S62" s="35">
        <v>12.2</v>
      </c>
      <c r="T62" s="4">
        <f>IF(U62=0,0,IF(R62=0,1,IF(S62&lt;0,0,IF(S62/R62&gt;1.2,IF((S62/R62-1.2)*0.1+1.2&gt;1.3,1.3,(S62/R62-1.2)*0.1+1.2),S62/R62))))</f>
        <v>1.0166666666666666</v>
      </c>
      <c r="U62" s="11">
        <v>30</v>
      </c>
      <c r="V62" s="35">
        <v>5.5</v>
      </c>
      <c r="W62" s="35">
        <v>5.7</v>
      </c>
      <c r="X62" s="4">
        <f t="shared" si="26"/>
        <v>1.0363636363636364</v>
      </c>
      <c r="Y62" s="11">
        <v>20</v>
      </c>
      <c r="Z62" s="44">
        <f t="shared" si="27"/>
        <v>1.0700891105297579</v>
      </c>
      <c r="AA62" s="45">
        <v>466</v>
      </c>
      <c r="AB62" s="35">
        <f t="shared" si="21"/>
        <v>42.363636363636367</v>
      </c>
      <c r="AC62" s="35">
        <f t="shared" si="28"/>
        <v>45.3</v>
      </c>
      <c r="AD62" s="35">
        <f t="shared" si="29"/>
        <v>2.9363636363636303</v>
      </c>
      <c r="AE62" s="35">
        <v>45.3</v>
      </c>
      <c r="AF62" s="35">
        <f t="shared" si="22"/>
        <v>0</v>
      </c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10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10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10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10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10"/>
      <c r="GC62" s="9"/>
      <c r="GD62" s="9"/>
    </row>
    <row r="63" spans="1:186" s="2" customFormat="1" ht="17" customHeight="1">
      <c r="A63" s="14" t="s">
        <v>62</v>
      </c>
      <c r="B63" s="35">
        <v>0</v>
      </c>
      <c r="C63" s="35">
        <v>0</v>
      </c>
      <c r="D63" s="4">
        <f t="shared" si="23"/>
        <v>0</v>
      </c>
      <c r="E63" s="11">
        <v>0</v>
      </c>
      <c r="F63" s="5" t="s">
        <v>362</v>
      </c>
      <c r="G63" s="5" t="s">
        <v>362</v>
      </c>
      <c r="H63" s="5" t="s">
        <v>362</v>
      </c>
      <c r="I63" s="5" t="s">
        <v>362</v>
      </c>
      <c r="J63" s="5" t="s">
        <v>362</v>
      </c>
      <c r="K63" s="5" t="s">
        <v>362</v>
      </c>
      <c r="L63" s="5" t="s">
        <v>362</v>
      </c>
      <c r="M63" s="5" t="s">
        <v>362</v>
      </c>
      <c r="N63" s="35">
        <v>70.3</v>
      </c>
      <c r="O63" s="35">
        <v>17.7</v>
      </c>
      <c r="P63" s="4">
        <f t="shared" si="24"/>
        <v>0.25177809388335703</v>
      </c>
      <c r="Q63" s="11">
        <v>20</v>
      </c>
      <c r="R63" s="35">
        <v>0</v>
      </c>
      <c r="S63" s="35">
        <v>0</v>
      </c>
      <c r="T63" s="4">
        <f t="shared" si="25"/>
        <v>1</v>
      </c>
      <c r="U63" s="11">
        <v>35</v>
      </c>
      <c r="V63" s="35">
        <v>1.5</v>
      </c>
      <c r="W63" s="35">
        <v>1.6</v>
      </c>
      <c r="X63" s="4">
        <f t="shared" si="26"/>
        <v>1.0666666666666667</v>
      </c>
      <c r="Y63" s="11">
        <v>15</v>
      </c>
      <c r="Z63" s="44">
        <f t="shared" si="27"/>
        <v>0.80050802682381628</v>
      </c>
      <c r="AA63" s="45">
        <v>775</v>
      </c>
      <c r="AB63" s="35">
        <f t="shared" si="21"/>
        <v>70.454545454545453</v>
      </c>
      <c r="AC63" s="35">
        <f t="shared" si="28"/>
        <v>56.4</v>
      </c>
      <c r="AD63" s="35">
        <f t="shared" si="29"/>
        <v>-14.054545454545455</v>
      </c>
      <c r="AE63" s="35">
        <v>56.4</v>
      </c>
      <c r="AF63" s="35">
        <f t="shared" si="22"/>
        <v>0</v>
      </c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10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10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10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10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10"/>
      <c r="GC63" s="9"/>
      <c r="GD63" s="9"/>
    </row>
    <row r="64" spans="1:186" s="2" customFormat="1" ht="17" customHeight="1">
      <c r="A64" s="14" t="s">
        <v>63</v>
      </c>
      <c r="B64" s="35">
        <v>600</v>
      </c>
      <c r="C64" s="35">
        <v>246</v>
      </c>
      <c r="D64" s="4">
        <f t="shared" si="23"/>
        <v>0.41</v>
      </c>
      <c r="E64" s="11">
        <v>10</v>
      </c>
      <c r="F64" s="5" t="s">
        <v>362</v>
      </c>
      <c r="G64" s="5" t="s">
        <v>362</v>
      </c>
      <c r="H64" s="5" t="s">
        <v>362</v>
      </c>
      <c r="I64" s="5" t="s">
        <v>362</v>
      </c>
      <c r="J64" s="5" t="s">
        <v>362</v>
      </c>
      <c r="K64" s="5" t="s">
        <v>362</v>
      </c>
      <c r="L64" s="5" t="s">
        <v>362</v>
      </c>
      <c r="M64" s="5" t="s">
        <v>362</v>
      </c>
      <c r="N64" s="35">
        <v>82.5</v>
      </c>
      <c r="O64" s="35">
        <v>20.5</v>
      </c>
      <c r="P64" s="4">
        <f t="shared" si="24"/>
        <v>0.24848484848484848</v>
      </c>
      <c r="Q64" s="11">
        <v>20</v>
      </c>
      <c r="R64" s="35">
        <v>12</v>
      </c>
      <c r="S64" s="35">
        <v>12.2</v>
      </c>
      <c r="T64" s="4">
        <f t="shared" si="25"/>
        <v>1.0166666666666666</v>
      </c>
      <c r="U64" s="11">
        <v>25</v>
      </c>
      <c r="V64" s="35">
        <v>9</v>
      </c>
      <c r="W64" s="35">
        <v>9.1</v>
      </c>
      <c r="X64" s="4">
        <f t="shared" si="26"/>
        <v>1.0111111111111111</v>
      </c>
      <c r="Y64" s="11">
        <v>25</v>
      </c>
      <c r="Z64" s="44">
        <f t="shared" si="27"/>
        <v>0.74705176767676762</v>
      </c>
      <c r="AA64" s="45">
        <v>847</v>
      </c>
      <c r="AB64" s="35">
        <f t="shared" si="21"/>
        <v>77</v>
      </c>
      <c r="AC64" s="35">
        <f t="shared" si="28"/>
        <v>57.5</v>
      </c>
      <c r="AD64" s="35">
        <f t="shared" si="29"/>
        <v>-19.5</v>
      </c>
      <c r="AE64" s="35">
        <v>57.5</v>
      </c>
      <c r="AF64" s="35">
        <f t="shared" si="22"/>
        <v>0</v>
      </c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10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10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10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10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10"/>
      <c r="GC64" s="9"/>
      <c r="GD64" s="9"/>
    </row>
    <row r="65" spans="1:186" s="2" customFormat="1" ht="17" customHeight="1">
      <c r="A65" s="18" t="s">
        <v>64</v>
      </c>
      <c r="B65" s="6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10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10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10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10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10"/>
      <c r="GC65" s="9"/>
      <c r="GD65" s="9"/>
    </row>
    <row r="66" spans="1:186" s="2" customFormat="1" ht="17" customHeight="1">
      <c r="A66" s="14" t="s">
        <v>65</v>
      </c>
      <c r="B66" s="35">
        <v>0</v>
      </c>
      <c r="C66" s="35">
        <v>1</v>
      </c>
      <c r="D66" s="4">
        <f t="shared" si="23"/>
        <v>1</v>
      </c>
      <c r="E66" s="11">
        <v>10</v>
      </c>
      <c r="F66" s="5" t="s">
        <v>362</v>
      </c>
      <c r="G66" s="5" t="s">
        <v>362</v>
      </c>
      <c r="H66" s="5" t="s">
        <v>362</v>
      </c>
      <c r="I66" s="5" t="s">
        <v>362</v>
      </c>
      <c r="J66" s="5" t="s">
        <v>362</v>
      </c>
      <c r="K66" s="5" t="s">
        <v>362</v>
      </c>
      <c r="L66" s="5" t="s">
        <v>362</v>
      </c>
      <c r="M66" s="5" t="s">
        <v>362</v>
      </c>
      <c r="N66" s="35">
        <v>92.8</v>
      </c>
      <c r="O66" s="35">
        <v>51.1</v>
      </c>
      <c r="P66" s="4">
        <f t="shared" si="24"/>
        <v>0.55064655172413801</v>
      </c>
      <c r="Q66" s="11">
        <v>20</v>
      </c>
      <c r="R66" s="35">
        <v>814</v>
      </c>
      <c r="S66" s="35">
        <v>808</v>
      </c>
      <c r="T66" s="4">
        <f t="shared" si="25"/>
        <v>0.99262899262899262</v>
      </c>
      <c r="U66" s="11">
        <v>30</v>
      </c>
      <c r="V66" s="35">
        <v>2.2999999999999998</v>
      </c>
      <c r="W66" s="35">
        <v>3</v>
      </c>
      <c r="X66" s="4">
        <f t="shared" si="26"/>
        <v>1.2104347826086956</v>
      </c>
      <c r="Y66" s="11">
        <v>20</v>
      </c>
      <c r="Z66" s="44">
        <f t="shared" si="27"/>
        <v>0.93750620581908062</v>
      </c>
      <c r="AA66" s="45">
        <v>2206</v>
      </c>
      <c r="AB66" s="35">
        <f t="shared" si="21"/>
        <v>200.54545454545453</v>
      </c>
      <c r="AC66" s="35">
        <f t="shared" si="28"/>
        <v>188</v>
      </c>
      <c r="AD66" s="35">
        <f t="shared" si="29"/>
        <v>-12.545454545454533</v>
      </c>
      <c r="AE66" s="35">
        <v>188</v>
      </c>
      <c r="AF66" s="35">
        <f t="shared" si="22"/>
        <v>0</v>
      </c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10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10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10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10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10"/>
      <c r="GC66" s="9"/>
      <c r="GD66" s="9"/>
    </row>
    <row r="67" spans="1:186" s="2" customFormat="1" ht="17" customHeight="1">
      <c r="A67" s="14" t="s">
        <v>66</v>
      </c>
      <c r="B67" s="35">
        <v>14152</v>
      </c>
      <c r="C67" s="35">
        <v>11750.9</v>
      </c>
      <c r="D67" s="4">
        <f t="shared" si="23"/>
        <v>0.83033493499152056</v>
      </c>
      <c r="E67" s="11">
        <v>10</v>
      </c>
      <c r="F67" s="5" t="s">
        <v>362</v>
      </c>
      <c r="G67" s="5" t="s">
        <v>362</v>
      </c>
      <c r="H67" s="5" t="s">
        <v>362</v>
      </c>
      <c r="I67" s="5" t="s">
        <v>362</v>
      </c>
      <c r="J67" s="5" t="s">
        <v>362</v>
      </c>
      <c r="K67" s="5" t="s">
        <v>362</v>
      </c>
      <c r="L67" s="5" t="s">
        <v>362</v>
      </c>
      <c r="M67" s="5" t="s">
        <v>362</v>
      </c>
      <c r="N67" s="35">
        <v>509</v>
      </c>
      <c r="O67" s="35">
        <v>617.70000000000005</v>
      </c>
      <c r="P67" s="4">
        <f t="shared" si="24"/>
        <v>1.2013555992141454</v>
      </c>
      <c r="Q67" s="11">
        <v>20</v>
      </c>
      <c r="R67" s="35">
        <v>4.2</v>
      </c>
      <c r="S67" s="35">
        <v>4.2</v>
      </c>
      <c r="T67" s="4">
        <f>IF(U67=0,0,IF(R67=0,1,IF(S67&lt;0,0,IF(S67/R67&gt;1.2,IF((S67/R67-1.2)*0.1+1.2&gt;1.3,1.3,(S67/R67-1.2)*0.1+1.2),S67/R67))))</f>
        <v>1</v>
      </c>
      <c r="U67" s="11">
        <v>5</v>
      </c>
      <c r="V67" s="35">
        <v>111.1</v>
      </c>
      <c r="W67" s="35">
        <v>125</v>
      </c>
      <c r="X67" s="4">
        <f t="shared" si="26"/>
        <v>1.1251125112511251</v>
      </c>
      <c r="Y67" s="11">
        <v>45</v>
      </c>
      <c r="Z67" s="44">
        <f t="shared" si="27"/>
        <v>1.0995065542562343</v>
      </c>
      <c r="AA67" s="45">
        <v>2564</v>
      </c>
      <c r="AB67" s="35">
        <f t="shared" si="21"/>
        <v>233.09090909090909</v>
      </c>
      <c r="AC67" s="35">
        <f t="shared" si="28"/>
        <v>256.3</v>
      </c>
      <c r="AD67" s="35">
        <f t="shared" si="29"/>
        <v>23.209090909090918</v>
      </c>
      <c r="AE67" s="35">
        <v>256.3</v>
      </c>
      <c r="AF67" s="35">
        <f t="shared" si="22"/>
        <v>0</v>
      </c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10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10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10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10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10"/>
      <c r="GC67" s="9"/>
      <c r="GD67" s="9"/>
    </row>
    <row r="68" spans="1:186" s="2" customFormat="1" ht="17" customHeight="1">
      <c r="A68" s="14" t="s">
        <v>67</v>
      </c>
      <c r="B68" s="35">
        <v>0</v>
      </c>
      <c r="C68" s="35">
        <v>0</v>
      </c>
      <c r="D68" s="4">
        <f t="shared" si="23"/>
        <v>1</v>
      </c>
      <c r="E68" s="11">
        <v>10</v>
      </c>
      <c r="F68" s="5" t="s">
        <v>362</v>
      </c>
      <c r="G68" s="5" t="s">
        <v>362</v>
      </c>
      <c r="H68" s="5" t="s">
        <v>362</v>
      </c>
      <c r="I68" s="5" t="s">
        <v>362</v>
      </c>
      <c r="J68" s="5" t="s">
        <v>362</v>
      </c>
      <c r="K68" s="5" t="s">
        <v>362</v>
      </c>
      <c r="L68" s="5" t="s">
        <v>362</v>
      </c>
      <c r="M68" s="5" t="s">
        <v>362</v>
      </c>
      <c r="N68" s="35">
        <v>169.7</v>
      </c>
      <c r="O68" s="35">
        <v>193.8</v>
      </c>
      <c r="P68" s="4">
        <f t="shared" si="24"/>
        <v>1.1420153211549795</v>
      </c>
      <c r="Q68" s="11">
        <v>20</v>
      </c>
      <c r="R68" s="35">
        <v>25.9</v>
      </c>
      <c r="S68" s="35">
        <v>29.6</v>
      </c>
      <c r="T68" s="4">
        <f t="shared" si="25"/>
        <v>1.142857142857143</v>
      </c>
      <c r="U68" s="11">
        <v>20</v>
      </c>
      <c r="V68" s="35">
        <v>14.6</v>
      </c>
      <c r="W68" s="35">
        <v>13.7</v>
      </c>
      <c r="X68" s="4">
        <f t="shared" si="26"/>
        <v>0.93835616438356162</v>
      </c>
      <c r="Y68" s="11">
        <v>30</v>
      </c>
      <c r="Z68" s="44">
        <f t="shared" si="27"/>
        <v>1.0481016776468661</v>
      </c>
      <c r="AA68" s="45">
        <v>1012</v>
      </c>
      <c r="AB68" s="35">
        <f t="shared" si="21"/>
        <v>92</v>
      </c>
      <c r="AC68" s="35">
        <f t="shared" si="28"/>
        <v>96.4</v>
      </c>
      <c r="AD68" s="35">
        <f t="shared" si="29"/>
        <v>4.4000000000000057</v>
      </c>
      <c r="AE68" s="35">
        <v>96.4</v>
      </c>
      <c r="AF68" s="35">
        <f t="shared" si="22"/>
        <v>0</v>
      </c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10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10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10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10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10"/>
      <c r="GC68" s="9"/>
      <c r="GD68" s="9"/>
    </row>
    <row r="69" spans="1:186" s="2" customFormat="1" ht="17" customHeight="1">
      <c r="A69" s="14" t="s">
        <v>68</v>
      </c>
      <c r="B69" s="35">
        <v>191699</v>
      </c>
      <c r="C69" s="35">
        <v>175463</v>
      </c>
      <c r="D69" s="4">
        <f t="shared" si="23"/>
        <v>0.91530472250768136</v>
      </c>
      <c r="E69" s="11">
        <v>10</v>
      </c>
      <c r="F69" s="5" t="s">
        <v>362</v>
      </c>
      <c r="G69" s="5" t="s">
        <v>362</v>
      </c>
      <c r="H69" s="5" t="s">
        <v>362</v>
      </c>
      <c r="I69" s="5" t="s">
        <v>362</v>
      </c>
      <c r="J69" s="5" t="s">
        <v>362</v>
      </c>
      <c r="K69" s="5" t="s">
        <v>362</v>
      </c>
      <c r="L69" s="5" t="s">
        <v>362</v>
      </c>
      <c r="M69" s="5" t="s">
        <v>362</v>
      </c>
      <c r="N69" s="35">
        <v>266.39999999999998</v>
      </c>
      <c r="O69" s="35">
        <v>278.5</v>
      </c>
      <c r="P69" s="4">
        <f t="shared" si="24"/>
        <v>1.0454204204204205</v>
      </c>
      <c r="Q69" s="11">
        <v>20</v>
      </c>
      <c r="R69" s="35">
        <v>3.8</v>
      </c>
      <c r="S69" s="35">
        <v>3.8</v>
      </c>
      <c r="T69" s="4">
        <f t="shared" si="25"/>
        <v>1</v>
      </c>
      <c r="U69" s="11">
        <v>10</v>
      </c>
      <c r="V69" s="35">
        <v>3.6</v>
      </c>
      <c r="W69" s="35">
        <v>4.3</v>
      </c>
      <c r="X69" s="4">
        <f t="shared" si="26"/>
        <v>1.1944444444444444</v>
      </c>
      <c r="Y69" s="11">
        <v>40</v>
      </c>
      <c r="Z69" s="44">
        <f t="shared" si="27"/>
        <v>1.0979904176407875</v>
      </c>
      <c r="AA69" s="45">
        <v>1599</v>
      </c>
      <c r="AB69" s="35">
        <f t="shared" si="21"/>
        <v>145.36363636363637</v>
      </c>
      <c r="AC69" s="35">
        <f t="shared" si="28"/>
        <v>159.6</v>
      </c>
      <c r="AD69" s="35">
        <f t="shared" si="29"/>
        <v>14.23636363636362</v>
      </c>
      <c r="AE69" s="35">
        <v>159.6</v>
      </c>
      <c r="AF69" s="35">
        <f t="shared" si="22"/>
        <v>0</v>
      </c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10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10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10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10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10"/>
      <c r="GC69" s="9"/>
      <c r="GD69" s="9"/>
    </row>
    <row r="70" spans="1:186" s="2" customFormat="1" ht="17" customHeight="1">
      <c r="A70" s="14" t="s">
        <v>69</v>
      </c>
      <c r="B70" s="35">
        <v>0</v>
      </c>
      <c r="C70" s="35">
        <v>0</v>
      </c>
      <c r="D70" s="4">
        <f>IF(E70=0,0,IF(B70=0,1,IF(C70&lt;0,0,IF(C70/B70&gt;1.2,IF((C70/B70-1.2)*0.1+1.2&gt;1.3,1.3,(C70/B70-1.2)*0.1+1.2),C70/B70))))</f>
        <v>0</v>
      </c>
      <c r="E70" s="11">
        <v>0</v>
      </c>
      <c r="F70" s="5" t="s">
        <v>362</v>
      </c>
      <c r="G70" s="5" t="s">
        <v>362</v>
      </c>
      <c r="H70" s="5" t="s">
        <v>362</v>
      </c>
      <c r="I70" s="5" t="s">
        <v>362</v>
      </c>
      <c r="J70" s="5" t="s">
        <v>362</v>
      </c>
      <c r="K70" s="5" t="s">
        <v>362</v>
      </c>
      <c r="L70" s="5" t="s">
        <v>362</v>
      </c>
      <c r="M70" s="5" t="s">
        <v>362</v>
      </c>
      <c r="N70" s="35">
        <v>138.30000000000001</v>
      </c>
      <c r="O70" s="35">
        <v>56.4</v>
      </c>
      <c r="P70" s="4">
        <f>IF(Q70=0,0,IF(N70=0,1,IF(O70&lt;0,0,IF(O70/N70&gt;1.2,IF((O70/N70-1.2)*0.1+1.2&gt;1.3,1.3,(O70/N70-1.2)*0.1+1.2),O70/N70))))</f>
        <v>0.40780911062906722</v>
      </c>
      <c r="Q70" s="11">
        <v>20</v>
      </c>
      <c r="R70" s="35">
        <v>31.6</v>
      </c>
      <c r="S70" s="35">
        <v>48.8</v>
      </c>
      <c r="T70" s="4">
        <f t="shared" si="25"/>
        <v>1.2344303797468354</v>
      </c>
      <c r="U70" s="11">
        <v>20</v>
      </c>
      <c r="V70" s="35">
        <v>13.8</v>
      </c>
      <c r="W70" s="35">
        <v>6.2</v>
      </c>
      <c r="X70" s="4">
        <f t="shared" si="26"/>
        <v>0.44927536231884058</v>
      </c>
      <c r="Y70" s="11">
        <v>30</v>
      </c>
      <c r="Z70" s="44">
        <f t="shared" si="27"/>
        <v>0.66175786681547533</v>
      </c>
      <c r="AA70" s="45">
        <v>1641</v>
      </c>
      <c r="AB70" s="35">
        <f t="shared" si="21"/>
        <v>149.18181818181819</v>
      </c>
      <c r="AC70" s="35">
        <f t="shared" si="28"/>
        <v>98.7</v>
      </c>
      <c r="AD70" s="35">
        <f t="shared" si="29"/>
        <v>-50.481818181818184</v>
      </c>
      <c r="AE70" s="35">
        <v>98.7</v>
      </c>
      <c r="AF70" s="35">
        <f t="shared" si="22"/>
        <v>0</v>
      </c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10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10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10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10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10"/>
      <c r="GC70" s="9"/>
      <c r="GD70" s="9"/>
    </row>
    <row r="71" spans="1:186" s="2" customFormat="1" ht="17" customHeight="1">
      <c r="A71" s="18" t="s">
        <v>70</v>
      </c>
      <c r="B71" s="6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10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10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10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10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10"/>
      <c r="GC71" s="9"/>
      <c r="GD71" s="9"/>
    </row>
    <row r="72" spans="1:186" s="2" customFormat="1" ht="17" customHeight="1">
      <c r="A72" s="14" t="s">
        <v>71</v>
      </c>
      <c r="B72" s="35">
        <v>927</v>
      </c>
      <c r="C72" s="35">
        <v>871.4</v>
      </c>
      <c r="D72" s="4">
        <f t="shared" ref="D72:D79" si="30">IF(E72=0,0,IF(B72=0,1,IF(C72&lt;0,0,IF(C72/B72&gt;1.2,IF((C72/B72-1.2)*0.1+1.2&gt;1.3,1.3,(C72/B72-1.2)*0.1+1.2),C72/B72))))</f>
        <v>0.94002157497303129</v>
      </c>
      <c r="E72" s="11">
        <v>10</v>
      </c>
      <c r="F72" s="5" t="s">
        <v>362</v>
      </c>
      <c r="G72" s="5" t="s">
        <v>362</v>
      </c>
      <c r="H72" s="5" t="s">
        <v>362</v>
      </c>
      <c r="I72" s="5" t="s">
        <v>362</v>
      </c>
      <c r="J72" s="5" t="s">
        <v>362</v>
      </c>
      <c r="K72" s="5" t="s">
        <v>362</v>
      </c>
      <c r="L72" s="5" t="s">
        <v>362</v>
      </c>
      <c r="M72" s="5" t="s">
        <v>362</v>
      </c>
      <c r="N72" s="35">
        <v>175.7</v>
      </c>
      <c r="O72" s="35">
        <v>79.2</v>
      </c>
      <c r="P72" s="4">
        <f t="shared" ref="P72:P79" si="31">IF(Q72=0,0,IF(N72=0,1,IF(O72&lt;0,0,IF(O72/N72&gt;1.2,IF((O72/N72-1.2)*0.1+1.2&gt;1.3,1.3,(O72/N72-1.2)*0.1+1.2),O72/N72))))</f>
        <v>0.45076835515082531</v>
      </c>
      <c r="Q72" s="11">
        <v>20</v>
      </c>
      <c r="R72" s="35">
        <v>45</v>
      </c>
      <c r="S72" s="35">
        <v>46.8</v>
      </c>
      <c r="T72" s="4">
        <f t="shared" si="25"/>
        <v>1.04</v>
      </c>
      <c r="U72" s="11">
        <v>30</v>
      </c>
      <c r="V72" s="35">
        <v>3</v>
      </c>
      <c r="W72" s="35">
        <v>3.1</v>
      </c>
      <c r="X72" s="4">
        <f t="shared" si="26"/>
        <v>1.0333333333333334</v>
      </c>
      <c r="Y72" s="11">
        <v>20</v>
      </c>
      <c r="Z72" s="44">
        <f t="shared" si="27"/>
        <v>0.87852811899266869</v>
      </c>
      <c r="AA72" s="45">
        <v>447</v>
      </c>
      <c r="AB72" s="35">
        <f t="shared" si="21"/>
        <v>40.636363636363633</v>
      </c>
      <c r="AC72" s="35">
        <f t="shared" si="28"/>
        <v>35.700000000000003</v>
      </c>
      <c r="AD72" s="35">
        <f t="shared" si="29"/>
        <v>-4.9363636363636303</v>
      </c>
      <c r="AE72" s="35">
        <v>35.700000000000003</v>
      </c>
      <c r="AF72" s="35">
        <f t="shared" si="22"/>
        <v>0</v>
      </c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10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10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10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10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10"/>
      <c r="GC72" s="9"/>
      <c r="GD72" s="9"/>
    </row>
    <row r="73" spans="1:186" s="2" customFormat="1" ht="17" customHeight="1">
      <c r="A73" s="14" t="s">
        <v>72</v>
      </c>
      <c r="B73" s="35">
        <v>13934</v>
      </c>
      <c r="C73" s="35">
        <v>14488</v>
      </c>
      <c r="D73" s="4">
        <f t="shared" si="30"/>
        <v>1.0397588632122865</v>
      </c>
      <c r="E73" s="11">
        <v>10</v>
      </c>
      <c r="F73" s="5" t="s">
        <v>362</v>
      </c>
      <c r="G73" s="5" t="s">
        <v>362</v>
      </c>
      <c r="H73" s="5" t="s">
        <v>362</v>
      </c>
      <c r="I73" s="5" t="s">
        <v>362</v>
      </c>
      <c r="J73" s="5" t="s">
        <v>362</v>
      </c>
      <c r="K73" s="5" t="s">
        <v>362</v>
      </c>
      <c r="L73" s="5" t="s">
        <v>362</v>
      </c>
      <c r="M73" s="5" t="s">
        <v>362</v>
      </c>
      <c r="N73" s="35">
        <v>778.8</v>
      </c>
      <c r="O73" s="35">
        <v>1019.3</v>
      </c>
      <c r="P73" s="4">
        <f t="shared" si="31"/>
        <v>1.2108808423215203</v>
      </c>
      <c r="Q73" s="11">
        <v>20</v>
      </c>
      <c r="R73" s="35">
        <v>14</v>
      </c>
      <c r="S73" s="35">
        <v>15.1</v>
      </c>
      <c r="T73" s="4">
        <f t="shared" si="25"/>
        <v>1.0785714285714285</v>
      </c>
      <c r="U73" s="11">
        <v>20</v>
      </c>
      <c r="V73" s="35">
        <v>18</v>
      </c>
      <c r="W73" s="35">
        <v>18.100000000000001</v>
      </c>
      <c r="X73" s="4">
        <f t="shared" si="26"/>
        <v>1.0055555555555555</v>
      </c>
      <c r="Y73" s="11">
        <v>30</v>
      </c>
      <c r="Z73" s="44">
        <f t="shared" si="27"/>
        <v>1.0794162589581062</v>
      </c>
      <c r="AA73" s="45">
        <v>937</v>
      </c>
      <c r="AB73" s="35">
        <f t="shared" si="21"/>
        <v>85.181818181818187</v>
      </c>
      <c r="AC73" s="35">
        <f t="shared" si="28"/>
        <v>91.9</v>
      </c>
      <c r="AD73" s="35">
        <f t="shared" si="29"/>
        <v>6.7181818181818187</v>
      </c>
      <c r="AE73" s="35">
        <v>91.9</v>
      </c>
      <c r="AF73" s="35">
        <f t="shared" si="22"/>
        <v>0</v>
      </c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10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10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10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10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10"/>
      <c r="GC73" s="9"/>
      <c r="GD73" s="9"/>
    </row>
    <row r="74" spans="1:186" s="2" customFormat="1" ht="17" customHeight="1">
      <c r="A74" s="14" t="s">
        <v>73</v>
      </c>
      <c r="B74" s="35">
        <v>120</v>
      </c>
      <c r="C74" s="35">
        <v>183.4</v>
      </c>
      <c r="D74" s="4">
        <f t="shared" si="30"/>
        <v>1.2328333333333332</v>
      </c>
      <c r="E74" s="11">
        <v>10</v>
      </c>
      <c r="F74" s="5" t="s">
        <v>362</v>
      </c>
      <c r="G74" s="5" t="s">
        <v>362</v>
      </c>
      <c r="H74" s="5" t="s">
        <v>362</v>
      </c>
      <c r="I74" s="5" t="s">
        <v>362</v>
      </c>
      <c r="J74" s="5" t="s">
        <v>362</v>
      </c>
      <c r="K74" s="5" t="s">
        <v>362</v>
      </c>
      <c r="L74" s="5" t="s">
        <v>362</v>
      </c>
      <c r="M74" s="5" t="s">
        <v>362</v>
      </c>
      <c r="N74" s="35">
        <v>48.2</v>
      </c>
      <c r="O74" s="35">
        <v>5.5</v>
      </c>
      <c r="P74" s="4">
        <f t="shared" si="31"/>
        <v>0.11410788381742738</v>
      </c>
      <c r="Q74" s="11">
        <v>20</v>
      </c>
      <c r="R74" s="35">
        <v>12</v>
      </c>
      <c r="S74" s="35">
        <v>16.899999999999999</v>
      </c>
      <c r="T74" s="4">
        <f t="shared" si="25"/>
        <v>1.2208333333333332</v>
      </c>
      <c r="U74" s="11">
        <v>25</v>
      </c>
      <c r="V74" s="35">
        <v>1</v>
      </c>
      <c r="W74" s="35">
        <v>1.1000000000000001</v>
      </c>
      <c r="X74" s="4">
        <f t="shared" si="26"/>
        <v>1.1000000000000001</v>
      </c>
      <c r="Y74" s="11">
        <v>25</v>
      </c>
      <c r="Z74" s="44">
        <f t="shared" si="27"/>
        <v>0.90789155428769008</v>
      </c>
      <c r="AA74" s="45">
        <v>302</v>
      </c>
      <c r="AB74" s="35">
        <f t="shared" si="21"/>
        <v>27.454545454545453</v>
      </c>
      <c r="AC74" s="35">
        <f t="shared" si="28"/>
        <v>24.9</v>
      </c>
      <c r="AD74" s="35">
        <f t="shared" si="29"/>
        <v>-2.5545454545454547</v>
      </c>
      <c r="AE74" s="35">
        <v>24.9</v>
      </c>
      <c r="AF74" s="35">
        <f t="shared" si="22"/>
        <v>0</v>
      </c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10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10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10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10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10"/>
      <c r="GC74" s="9"/>
      <c r="GD74" s="9"/>
    </row>
    <row r="75" spans="1:186" s="2" customFormat="1" ht="17" customHeight="1">
      <c r="A75" s="14" t="s">
        <v>74</v>
      </c>
      <c r="B75" s="35">
        <v>564</v>
      </c>
      <c r="C75" s="35">
        <v>651.20000000000005</v>
      </c>
      <c r="D75" s="4">
        <f t="shared" si="30"/>
        <v>1.1546099290780143</v>
      </c>
      <c r="E75" s="11">
        <v>10</v>
      </c>
      <c r="F75" s="5" t="s">
        <v>362</v>
      </c>
      <c r="G75" s="5" t="s">
        <v>362</v>
      </c>
      <c r="H75" s="5" t="s">
        <v>362</v>
      </c>
      <c r="I75" s="5" t="s">
        <v>362</v>
      </c>
      <c r="J75" s="5" t="s">
        <v>362</v>
      </c>
      <c r="K75" s="5" t="s">
        <v>362</v>
      </c>
      <c r="L75" s="5" t="s">
        <v>362</v>
      </c>
      <c r="M75" s="5" t="s">
        <v>362</v>
      </c>
      <c r="N75" s="35">
        <v>99.5</v>
      </c>
      <c r="O75" s="35">
        <v>22.1</v>
      </c>
      <c r="P75" s="4">
        <f t="shared" si="31"/>
        <v>0.22211055276381911</v>
      </c>
      <c r="Q75" s="11">
        <v>20</v>
      </c>
      <c r="R75" s="35">
        <v>10</v>
      </c>
      <c r="S75" s="35">
        <v>14.2</v>
      </c>
      <c r="T75" s="4">
        <f t="shared" si="25"/>
        <v>1.222</v>
      </c>
      <c r="U75" s="11">
        <v>30</v>
      </c>
      <c r="V75" s="35">
        <v>3</v>
      </c>
      <c r="W75" s="35">
        <v>4</v>
      </c>
      <c r="X75" s="4">
        <f t="shared" si="26"/>
        <v>1.2133333333333334</v>
      </c>
      <c r="Y75" s="11">
        <v>20</v>
      </c>
      <c r="Z75" s="44">
        <f t="shared" si="27"/>
        <v>0.96143721265903981</v>
      </c>
      <c r="AA75" s="45">
        <v>790</v>
      </c>
      <c r="AB75" s="35">
        <f t="shared" si="21"/>
        <v>71.818181818181813</v>
      </c>
      <c r="AC75" s="35">
        <f t="shared" si="28"/>
        <v>69</v>
      </c>
      <c r="AD75" s="35">
        <f t="shared" si="29"/>
        <v>-2.818181818181813</v>
      </c>
      <c r="AE75" s="35">
        <v>69</v>
      </c>
      <c r="AF75" s="35">
        <f t="shared" si="22"/>
        <v>0</v>
      </c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10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10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10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10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10"/>
      <c r="GC75" s="9"/>
      <c r="GD75" s="9"/>
    </row>
    <row r="76" spans="1:186" s="2" customFormat="1" ht="17" customHeight="1">
      <c r="A76" s="14" t="s">
        <v>75</v>
      </c>
      <c r="B76" s="35">
        <v>245</v>
      </c>
      <c r="C76" s="35">
        <v>245</v>
      </c>
      <c r="D76" s="4">
        <f>IF(E76=0,0,IF(B76=0,1,IF(C76&lt;0,0,IF(C76/B76&gt;1.2,IF((C76/B76-1.2)*0.1+1.2&gt;1.3,1.3,(C76/B76-1.2)*0.1+1.2),C76/B76))))</f>
        <v>1</v>
      </c>
      <c r="E76" s="11">
        <v>10</v>
      </c>
      <c r="F76" s="5" t="s">
        <v>362</v>
      </c>
      <c r="G76" s="5" t="s">
        <v>362</v>
      </c>
      <c r="H76" s="5" t="s">
        <v>362</v>
      </c>
      <c r="I76" s="5" t="s">
        <v>362</v>
      </c>
      <c r="J76" s="5" t="s">
        <v>362</v>
      </c>
      <c r="K76" s="5" t="s">
        <v>362</v>
      </c>
      <c r="L76" s="5" t="s">
        <v>362</v>
      </c>
      <c r="M76" s="5" t="s">
        <v>362</v>
      </c>
      <c r="N76" s="35">
        <v>40.200000000000003</v>
      </c>
      <c r="O76" s="35">
        <v>151.19999999999999</v>
      </c>
      <c r="P76" s="4">
        <f>IF(Q76=0,0,IF(N76=0,1,IF(O76&lt;0,0,IF(O76/N76&gt;1.2,IF((O76/N76-1.2)*0.1+1.2&gt;1.3,1.3,(O76/N76-1.2)*0.1+1.2),O76/N76))))</f>
        <v>1.3</v>
      </c>
      <c r="Q76" s="11">
        <v>20</v>
      </c>
      <c r="R76" s="35">
        <v>10</v>
      </c>
      <c r="S76" s="35">
        <v>10.199999999999999</v>
      </c>
      <c r="T76" s="4">
        <f t="shared" si="25"/>
        <v>1.02</v>
      </c>
      <c r="U76" s="11">
        <v>30</v>
      </c>
      <c r="V76" s="35">
        <v>2</v>
      </c>
      <c r="W76" s="35">
        <v>2.2000000000000002</v>
      </c>
      <c r="X76" s="4">
        <f t="shared" si="26"/>
        <v>1.1000000000000001</v>
      </c>
      <c r="Y76" s="11">
        <v>20</v>
      </c>
      <c r="Z76" s="44">
        <f t="shared" si="27"/>
        <v>1.1074999999999999</v>
      </c>
      <c r="AA76" s="45">
        <v>498</v>
      </c>
      <c r="AB76" s="35">
        <f t="shared" si="21"/>
        <v>45.272727272727273</v>
      </c>
      <c r="AC76" s="35">
        <f t="shared" si="28"/>
        <v>50.1</v>
      </c>
      <c r="AD76" s="35">
        <f t="shared" si="29"/>
        <v>4.827272727272728</v>
      </c>
      <c r="AE76" s="35">
        <v>50.1</v>
      </c>
      <c r="AF76" s="35">
        <f t="shared" si="22"/>
        <v>0</v>
      </c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10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10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10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10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10"/>
      <c r="GC76" s="9"/>
      <c r="GD76" s="9"/>
    </row>
    <row r="77" spans="1:186" s="2" customFormat="1" ht="17" customHeight="1">
      <c r="A77" s="14" t="s">
        <v>76</v>
      </c>
      <c r="B77" s="35">
        <v>233</v>
      </c>
      <c r="C77" s="35">
        <v>140</v>
      </c>
      <c r="D77" s="4">
        <f t="shared" si="30"/>
        <v>0.60085836909871249</v>
      </c>
      <c r="E77" s="11">
        <v>10</v>
      </c>
      <c r="F77" s="5" t="s">
        <v>362</v>
      </c>
      <c r="G77" s="5" t="s">
        <v>362</v>
      </c>
      <c r="H77" s="5" t="s">
        <v>362</v>
      </c>
      <c r="I77" s="5" t="s">
        <v>362</v>
      </c>
      <c r="J77" s="5" t="s">
        <v>362</v>
      </c>
      <c r="K77" s="5" t="s">
        <v>362</v>
      </c>
      <c r="L77" s="5" t="s">
        <v>362</v>
      </c>
      <c r="M77" s="5" t="s">
        <v>362</v>
      </c>
      <c r="N77" s="35">
        <v>11.6</v>
      </c>
      <c r="O77" s="35">
        <v>1.4</v>
      </c>
      <c r="P77" s="4">
        <f t="shared" si="31"/>
        <v>0.12068965517241378</v>
      </c>
      <c r="Q77" s="11">
        <v>20</v>
      </c>
      <c r="R77" s="35">
        <v>95</v>
      </c>
      <c r="S77" s="35">
        <v>95</v>
      </c>
      <c r="T77" s="4">
        <f t="shared" si="25"/>
        <v>1</v>
      </c>
      <c r="U77" s="11">
        <v>30</v>
      </c>
      <c r="V77" s="35">
        <v>2</v>
      </c>
      <c r="W77" s="35">
        <v>2.2999999999999998</v>
      </c>
      <c r="X77" s="4">
        <f t="shared" si="26"/>
        <v>1.1499999999999999</v>
      </c>
      <c r="Y77" s="11">
        <v>20</v>
      </c>
      <c r="Z77" s="44">
        <f t="shared" si="27"/>
        <v>0.76777970993044253</v>
      </c>
      <c r="AA77" s="45">
        <v>1035</v>
      </c>
      <c r="AB77" s="35">
        <f t="shared" si="21"/>
        <v>94.090909090909093</v>
      </c>
      <c r="AC77" s="35">
        <f t="shared" si="28"/>
        <v>72.2</v>
      </c>
      <c r="AD77" s="35">
        <f t="shared" si="29"/>
        <v>-21.890909090909091</v>
      </c>
      <c r="AE77" s="35">
        <v>72.2</v>
      </c>
      <c r="AF77" s="35">
        <f t="shared" si="22"/>
        <v>0</v>
      </c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10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10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10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10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10"/>
      <c r="GC77" s="9"/>
      <c r="GD77" s="9"/>
    </row>
    <row r="78" spans="1:186" s="2" customFormat="1" ht="17" customHeight="1">
      <c r="A78" s="14" t="s">
        <v>77</v>
      </c>
      <c r="B78" s="35">
        <v>842</v>
      </c>
      <c r="C78" s="35">
        <v>865</v>
      </c>
      <c r="D78" s="4">
        <f t="shared" si="30"/>
        <v>1.0273159144893111</v>
      </c>
      <c r="E78" s="11">
        <v>10</v>
      </c>
      <c r="F78" s="5" t="s">
        <v>362</v>
      </c>
      <c r="G78" s="5" t="s">
        <v>362</v>
      </c>
      <c r="H78" s="5" t="s">
        <v>362</v>
      </c>
      <c r="I78" s="5" t="s">
        <v>362</v>
      </c>
      <c r="J78" s="5" t="s">
        <v>362</v>
      </c>
      <c r="K78" s="5" t="s">
        <v>362</v>
      </c>
      <c r="L78" s="5" t="s">
        <v>362</v>
      </c>
      <c r="M78" s="5" t="s">
        <v>362</v>
      </c>
      <c r="N78" s="35">
        <v>12.4</v>
      </c>
      <c r="O78" s="35">
        <v>111.1</v>
      </c>
      <c r="P78" s="4">
        <f t="shared" si="31"/>
        <v>1.3</v>
      </c>
      <c r="Q78" s="11">
        <v>20</v>
      </c>
      <c r="R78" s="35">
        <v>6</v>
      </c>
      <c r="S78" s="35">
        <v>6.1</v>
      </c>
      <c r="T78" s="4">
        <f t="shared" si="25"/>
        <v>1.0166666666666666</v>
      </c>
      <c r="U78" s="11">
        <v>25</v>
      </c>
      <c r="V78" s="35">
        <v>2</v>
      </c>
      <c r="W78" s="35">
        <v>2.1</v>
      </c>
      <c r="X78" s="4">
        <f t="shared" si="26"/>
        <v>1.05</v>
      </c>
      <c r="Y78" s="11">
        <v>25</v>
      </c>
      <c r="Z78" s="44">
        <f t="shared" si="27"/>
        <v>1.0992478226444973</v>
      </c>
      <c r="AA78" s="45">
        <v>1040</v>
      </c>
      <c r="AB78" s="35">
        <f t="shared" si="21"/>
        <v>94.545454545454547</v>
      </c>
      <c r="AC78" s="35">
        <f t="shared" si="28"/>
        <v>103.9</v>
      </c>
      <c r="AD78" s="35">
        <f t="shared" si="29"/>
        <v>9.3545454545454589</v>
      </c>
      <c r="AE78" s="35">
        <v>103.9</v>
      </c>
      <c r="AF78" s="35">
        <f t="shared" si="22"/>
        <v>0</v>
      </c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10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10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10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10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10"/>
      <c r="GC78" s="9"/>
      <c r="GD78" s="9"/>
    </row>
    <row r="79" spans="1:186" s="2" customFormat="1" ht="17" customHeight="1">
      <c r="A79" s="14" t="s">
        <v>78</v>
      </c>
      <c r="B79" s="35">
        <v>746</v>
      </c>
      <c r="C79" s="35">
        <v>743</v>
      </c>
      <c r="D79" s="4">
        <f t="shared" si="30"/>
        <v>0.99597855227882037</v>
      </c>
      <c r="E79" s="11">
        <v>10</v>
      </c>
      <c r="F79" s="5" t="s">
        <v>362</v>
      </c>
      <c r="G79" s="5" t="s">
        <v>362</v>
      </c>
      <c r="H79" s="5" t="s">
        <v>362</v>
      </c>
      <c r="I79" s="5" t="s">
        <v>362</v>
      </c>
      <c r="J79" s="5" t="s">
        <v>362</v>
      </c>
      <c r="K79" s="5" t="s">
        <v>362</v>
      </c>
      <c r="L79" s="5" t="s">
        <v>362</v>
      </c>
      <c r="M79" s="5" t="s">
        <v>362</v>
      </c>
      <c r="N79" s="35">
        <v>177.9</v>
      </c>
      <c r="O79" s="35">
        <v>375.8</v>
      </c>
      <c r="P79" s="4">
        <f t="shared" si="31"/>
        <v>1.2912422709387297</v>
      </c>
      <c r="Q79" s="11">
        <v>20</v>
      </c>
      <c r="R79" s="35">
        <v>14</v>
      </c>
      <c r="S79" s="35">
        <v>16.600000000000001</v>
      </c>
      <c r="T79" s="4">
        <f>IF(U79=0,0,IF(R79=0,1,IF(S79&lt;0,0,IF(S79/R79&gt;1.2,IF((S79/R79-1.2)*0.1+1.2&gt;1.3,1.3,(S79/R79-1.2)*0.1+1.2),S79/R79))))</f>
        <v>1.1857142857142857</v>
      </c>
      <c r="U79" s="11">
        <v>20</v>
      </c>
      <c r="V79" s="35">
        <v>9</v>
      </c>
      <c r="W79" s="35">
        <v>9.4</v>
      </c>
      <c r="X79" s="4">
        <f t="shared" si="26"/>
        <v>1.0444444444444445</v>
      </c>
      <c r="Y79" s="11">
        <v>30</v>
      </c>
      <c r="Z79" s="44">
        <f t="shared" si="27"/>
        <v>1.1354031248647731</v>
      </c>
      <c r="AA79" s="45">
        <v>782</v>
      </c>
      <c r="AB79" s="35">
        <f t="shared" si="21"/>
        <v>71.090909090909093</v>
      </c>
      <c r="AC79" s="35">
        <f t="shared" si="28"/>
        <v>80.7</v>
      </c>
      <c r="AD79" s="35">
        <f t="shared" si="29"/>
        <v>9.6090909090909093</v>
      </c>
      <c r="AE79" s="35">
        <v>80.7</v>
      </c>
      <c r="AF79" s="35">
        <f t="shared" si="22"/>
        <v>0</v>
      </c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10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10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10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10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10"/>
      <c r="GC79" s="9"/>
      <c r="GD79" s="9"/>
    </row>
    <row r="80" spans="1:186" s="2" customFormat="1" ht="17" customHeight="1">
      <c r="A80" s="18" t="s">
        <v>79</v>
      </c>
      <c r="B80" s="6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35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10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10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10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10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10"/>
      <c r="GC80" s="9"/>
      <c r="GD80" s="9"/>
    </row>
    <row r="81" spans="1:186" s="2" customFormat="1" ht="17" customHeight="1">
      <c r="A81" s="14" t="s">
        <v>80</v>
      </c>
      <c r="B81" s="35">
        <v>5806</v>
      </c>
      <c r="C81" s="35">
        <v>7977</v>
      </c>
      <c r="D81" s="4">
        <f t="shared" ref="D81:D84" si="32">IF(E81=0,0,IF(B81=0,1,IF(C81&lt;0,0,IF(C81/B81&gt;1.2,IF((C81/B81-1.2)*0.1+1.2&gt;1.3,1.3,(C81/B81-1.2)*0.1+1.2),C81/B81))))</f>
        <v>1.2173923527385462</v>
      </c>
      <c r="E81" s="11">
        <v>10</v>
      </c>
      <c r="F81" s="5" t="s">
        <v>362</v>
      </c>
      <c r="G81" s="5" t="s">
        <v>362</v>
      </c>
      <c r="H81" s="5" t="s">
        <v>362</v>
      </c>
      <c r="I81" s="5" t="s">
        <v>362</v>
      </c>
      <c r="J81" s="5" t="s">
        <v>362</v>
      </c>
      <c r="K81" s="5" t="s">
        <v>362</v>
      </c>
      <c r="L81" s="5" t="s">
        <v>362</v>
      </c>
      <c r="M81" s="5" t="s">
        <v>362</v>
      </c>
      <c r="N81" s="35">
        <v>141.1</v>
      </c>
      <c r="O81" s="35">
        <v>513.70000000000005</v>
      </c>
      <c r="P81" s="4">
        <f t="shared" ref="P81:P87" si="33">IF(Q81=0,0,IF(N81=0,1,IF(O81&lt;0,0,IF(O81/N81&gt;1.2,IF((O81/N81-1.2)*0.1+1.2&gt;1.3,1.3,(O81/N81-1.2)*0.1+1.2),O81/N81))))</f>
        <v>1.3</v>
      </c>
      <c r="Q81" s="11">
        <v>20</v>
      </c>
      <c r="R81" s="35">
        <v>15</v>
      </c>
      <c r="S81" s="35">
        <v>16.100000000000001</v>
      </c>
      <c r="T81" s="4">
        <f t="shared" ref="T81:T89" si="34">IF(U81=0,0,IF(R81=0,1,IF(S81&lt;0,0,IF(S81/R81&gt;1.2,IF((S81/R81-1.2)*0.1+1.2&gt;1.3,1.3,(S81/R81-1.2)*0.1+1.2),S81/R81))))</f>
        <v>1.0733333333333335</v>
      </c>
      <c r="U81" s="11">
        <v>15</v>
      </c>
      <c r="V81" s="35">
        <v>7.1</v>
      </c>
      <c r="W81" s="35">
        <v>7.6</v>
      </c>
      <c r="X81" s="4">
        <f t="shared" si="26"/>
        <v>1.0704225352112675</v>
      </c>
      <c r="Y81" s="11">
        <v>35</v>
      </c>
      <c r="Z81" s="44">
        <f t="shared" si="27"/>
        <v>1.1467339032472477</v>
      </c>
      <c r="AA81" s="45">
        <v>1881</v>
      </c>
      <c r="AB81" s="35">
        <f t="shared" si="21"/>
        <v>171</v>
      </c>
      <c r="AC81" s="35">
        <f t="shared" si="28"/>
        <v>196.1</v>
      </c>
      <c r="AD81" s="35">
        <f t="shared" si="29"/>
        <v>25.099999999999994</v>
      </c>
      <c r="AE81" s="35">
        <v>196.1</v>
      </c>
      <c r="AF81" s="35">
        <f t="shared" si="22"/>
        <v>0</v>
      </c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10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10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10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10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10"/>
      <c r="GC81" s="9"/>
      <c r="GD81" s="9"/>
    </row>
    <row r="82" spans="1:186" s="2" customFormat="1" ht="17" customHeight="1">
      <c r="A82" s="46" t="s">
        <v>81</v>
      </c>
      <c r="B82" s="35">
        <v>12360</v>
      </c>
      <c r="C82" s="35">
        <v>12824</v>
      </c>
      <c r="D82" s="4">
        <f t="shared" si="32"/>
        <v>1.0375404530744337</v>
      </c>
      <c r="E82" s="11">
        <v>10</v>
      </c>
      <c r="F82" s="5" t="s">
        <v>362</v>
      </c>
      <c r="G82" s="5" t="s">
        <v>362</v>
      </c>
      <c r="H82" s="5" t="s">
        <v>362</v>
      </c>
      <c r="I82" s="5" t="s">
        <v>362</v>
      </c>
      <c r="J82" s="5" t="s">
        <v>362</v>
      </c>
      <c r="K82" s="5" t="s">
        <v>362</v>
      </c>
      <c r="L82" s="5" t="s">
        <v>362</v>
      </c>
      <c r="M82" s="5" t="s">
        <v>362</v>
      </c>
      <c r="N82" s="35">
        <v>829.8</v>
      </c>
      <c r="O82" s="35">
        <v>527</v>
      </c>
      <c r="P82" s="4">
        <f t="shared" si="33"/>
        <v>0.63509279344420344</v>
      </c>
      <c r="Q82" s="11">
        <v>20</v>
      </c>
      <c r="R82" s="35">
        <v>65</v>
      </c>
      <c r="S82" s="35">
        <v>69.3</v>
      </c>
      <c r="T82" s="4">
        <f t="shared" si="34"/>
        <v>1.066153846153846</v>
      </c>
      <c r="U82" s="11">
        <v>25</v>
      </c>
      <c r="V82" s="35">
        <v>4.5</v>
      </c>
      <c r="W82" s="35">
        <v>5.3</v>
      </c>
      <c r="X82" s="4">
        <f t="shared" si="26"/>
        <v>1.1777777777777778</v>
      </c>
      <c r="Y82" s="11">
        <v>25</v>
      </c>
      <c r="Z82" s="44">
        <f t="shared" si="27"/>
        <v>0.98969438747398752</v>
      </c>
      <c r="AA82" s="45">
        <v>2006</v>
      </c>
      <c r="AB82" s="35">
        <f t="shared" si="21"/>
        <v>182.36363636363637</v>
      </c>
      <c r="AC82" s="35">
        <f t="shared" si="28"/>
        <v>180.5</v>
      </c>
      <c r="AD82" s="35">
        <f t="shared" si="29"/>
        <v>-1.863636363636374</v>
      </c>
      <c r="AE82" s="35">
        <v>180.5</v>
      </c>
      <c r="AF82" s="35">
        <f t="shared" si="22"/>
        <v>0</v>
      </c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10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10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10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10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10"/>
      <c r="GC82" s="9"/>
      <c r="GD82" s="9"/>
    </row>
    <row r="83" spans="1:186" s="2" customFormat="1" ht="17" customHeight="1">
      <c r="A83" s="14" t="s">
        <v>82</v>
      </c>
      <c r="B83" s="35">
        <v>35</v>
      </c>
      <c r="C83" s="35">
        <v>37</v>
      </c>
      <c r="D83" s="4">
        <f t="shared" si="32"/>
        <v>1.0571428571428572</v>
      </c>
      <c r="E83" s="11">
        <v>10</v>
      </c>
      <c r="F83" s="5" t="s">
        <v>362</v>
      </c>
      <c r="G83" s="5" t="s">
        <v>362</v>
      </c>
      <c r="H83" s="5" t="s">
        <v>362</v>
      </c>
      <c r="I83" s="5" t="s">
        <v>362</v>
      </c>
      <c r="J83" s="5" t="s">
        <v>362</v>
      </c>
      <c r="K83" s="5" t="s">
        <v>362</v>
      </c>
      <c r="L83" s="5" t="s">
        <v>362</v>
      </c>
      <c r="M83" s="5" t="s">
        <v>362</v>
      </c>
      <c r="N83" s="35">
        <v>18.600000000000001</v>
      </c>
      <c r="O83" s="35">
        <v>19.7</v>
      </c>
      <c r="P83" s="4">
        <f t="shared" si="33"/>
        <v>1.0591397849462365</v>
      </c>
      <c r="Q83" s="11">
        <v>20</v>
      </c>
      <c r="R83" s="35">
        <v>16</v>
      </c>
      <c r="S83" s="35">
        <v>17.2</v>
      </c>
      <c r="T83" s="4">
        <f t="shared" si="34"/>
        <v>1.075</v>
      </c>
      <c r="U83" s="11">
        <v>20</v>
      </c>
      <c r="V83" s="35">
        <v>7.2</v>
      </c>
      <c r="W83" s="35">
        <v>7.5</v>
      </c>
      <c r="X83" s="4">
        <f t="shared" si="26"/>
        <v>1.0416666666666667</v>
      </c>
      <c r="Y83" s="11">
        <v>30</v>
      </c>
      <c r="Z83" s="44">
        <f t="shared" si="27"/>
        <v>1.0563028033794164</v>
      </c>
      <c r="AA83" s="45">
        <v>2718</v>
      </c>
      <c r="AB83" s="35">
        <f t="shared" si="21"/>
        <v>247.09090909090909</v>
      </c>
      <c r="AC83" s="35">
        <f t="shared" si="28"/>
        <v>261</v>
      </c>
      <c r="AD83" s="35">
        <f t="shared" si="29"/>
        <v>13.909090909090907</v>
      </c>
      <c r="AE83" s="35">
        <v>261</v>
      </c>
      <c r="AF83" s="35">
        <f t="shared" si="22"/>
        <v>0</v>
      </c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10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10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10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10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10"/>
      <c r="GC83" s="9"/>
      <c r="GD83" s="9"/>
    </row>
    <row r="84" spans="1:186" s="2" customFormat="1" ht="17" customHeight="1">
      <c r="A84" s="14" t="s">
        <v>83</v>
      </c>
      <c r="B84" s="35">
        <v>507</v>
      </c>
      <c r="C84" s="35">
        <v>508</v>
      </c>
      <c r="D84" s="4">
        <f t="shared" si="32"/>
        <v>1.0019723865877712</v>
      </c>
      <c r="E84" s="11">
        <v>10</v>
      </c>
      <c r="F84" s="5" t="s">
        <v>362</v>
      </c>
      <c r="G84" s="5" t="s">
        <v>362</v>
      </c>
      <c r="H84" s="5" t="s">
        <v>362</v>
      </c>
      <c r="I84" s="5" t="s">
        <v>362</v>
      </c>
      <c r="J84" s="5" t="s">
        <v>362</v>
      </c>
      <c r="K84" s="5" t="s">
        <v>362</v>
      </c>
      <c r="L84" s="5" t="s">
        <v>362</v>
      </c>
      <c r="M84" s="5" t="s">
        <v>362</v>
      </c>
      <c r="N84" s="35">
        <v>60.6</v>
      </c>
      <c r="O84" s="35">
        <v>109.1</v>
      </c>
      <c r="P84" s="4">
        <f t="shared" si="33"/>
        <v>1.26003300330033</v>
      </c>
      <c r="Q84" s="11">
        <v>20</v>
      </c>
      <c r="R84" s="35">
        <v>60.6</v>
      </c>
      <c r="S84" s="35">
        <v>83.5</v>
      </c>
      <c r="T84" s="4">
        <f t="shared" si="34"/>
        <v>1.2177887788778878</v>
      </c>
      <c r="U84" s="11">
        <v>25</v>
      </c>
      <c r="V84" s="35">
        <v>4.9000000000000004</v>
      </c>
      <c r="W84" s="35">
        <v>5.6</v>
      </c>
      <c r="X84" s="4">
        <f t="shared" si="26"/>
        <v>1.1428571428571428</v>
      </c>
      <c r="Y84" s="11">
        <v>25</v>
      </c>
      <c r="Z84" s="44">
        <f t="shared" si="27"/>
        <v>1.177956649690751</v>
      </c>
      <c r="AA84" s="45">
        <v>2749</v>
      </c>
      <c r="AB84" s="35">
        <f t="shared" si="21"/>
        <v>249.90909090909091</v>
      </c>
      <c r="AC84" s="35">
        <f t="shared" si="28"/>
        <v>294.39999999999998</v>
      </c>
      <c r="AD84" s="35">
        <f t="shared" si="29"/>
        <v>44.490909090909071</v>
      </c>
      <c r="AE84" s="35">
        <v>294.39999999999998</v>
      </c>
      <c r="AF84" s="35">
        <f t="shared" si="22"/>
        <v>0</v>
      </c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10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10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10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10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10"/>
      <c r="GC84" s="9"/>
      <c r="GD84" s="9"/>
    </row>
    <row r="85" spans="1:186" s="2" customFormat="1" ht="17" customHeight="1">
      <c r="A85" s="14" t="s">
        <v>84</v>
      </c>
      <c r="B85" s="35">
        <v>39</v>
      </c>
      <c r="C85" s="35">
        <v>40</v>
      </c>
      <c r="D85" s="4">
        <f>IF(E85=0,0,IF(B85=0,1,IF(C85&lt;0,0,IF(C85/B85&gt;1.2,IF((C85/B85-1.2)*0.1+1.2&gt;1.3,1.3,(C85/B85-1.2)*0.1+1.2),C85/B85))))</f>
        <v>1.0256410256410255</v>
      </c>
      <c r="E85" s="11">
        <v>10</v>
      </c>
      <c r="F85" s="5" t="s">
        <v>362</v>
      </c>
      <c r="G85" s="5" t="s">
        <v>362</v>
      </c>
      <c r="H85" s="5" t="s">
        <v>362</v>
      </c>
      <c r="I85" s="5" t="s">
        <v>362</v>
      </c>
      <c r="J85" s="5" t="s">
        <v>362</v>
      </c>
      <c r="K85" s="5" t="s">
        <v>362</v>
      </c>
      <c r="L85" s="5" t="s">
        <v>362</v>
      </c>
      <c r="M85" s="5" t="s">
        <v>362</v>
      </c>
      <c r="N85" s="35">
        <v>40.200000000000003</v>
      </c>
      <c r="O85" s="35">
        <v>30.1</v>
      </c>
      <c r="P85" s="4">
        <f>IF(Q85=0,0,IF(N85=0,1,IF(O85&lt;0,0,IF(O85/N85&gt;1.2,IF((O85/N85-1.2)*0.1+1.2&gt;1.3,1.3,(O85/N85-1.2)*0.1+1.2),O85/N85))))</f>
        <v>0.74875621890547261</v>
      </c>
      <c r="Q85" s="11">
        <v>20</v>
      </c>
      <c r="R85" s="35">
        <v>18</v>
      </c>
      <c r="S85" s="35">
        <v>19.899999999999999</v>
      </c>
      <c r="T85" s="4">
        <f t="shared" si="34"/>
        <v>1.1055555555555554</v>
      </c>
      <c r="U85" s="11">
        <v>20</v>
      </c>
      <c r="V85" s="35">
        <v>3.8</v>
      </c>
      <c r="W85" s="35">
        <v>4.3</v>
      </c>
      <c r="X85" s="4">
        <f t="shared" si="26"/>
        <v>1.131578947368421</v>
      </c>
      <c r="Y85" s="11">
        <v>30</v>
      </c>
      <c r="Z85" s="44">
        <f t="shared" si="27"/>
        <v>1.0161251770835431</v>
      </c>
      <c r="AA85" s="45">
        <v>1944</v>
      </c>
      <c r="AB85" s="35">
        <f t="shared" si="21"/>
        <v>176.72727272727272</v>
      </c>
      <c r="AC85" s="35">
        <f t="shared" si="28"/>
        <v>179.6</v>
      </c>
      <c r="AD85" s="35">
        <f t="shared" si="29"/>
        <v>2.8727272727272748</v>
      </c>
      <c r="AE85" s="35">
        <v>179.6</v>
      </c>
      <c r="AF85" s="35">
        <f t="shared" si="22"/>
        <v>0</v>
      </c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10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10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10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10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10"/>
      <c r="GC85" s="9"/>
      <c r="GD85" s="9"/>
    </row>
    <row r="86" spans="1:186" s="2" customFormat="1" ht="17" customHeight="1">
      <c r="A86" s="14" t="s">
        <v>85</v>
      </c>
      <c r="B86" s="35">
        <v>40</v>
      </c>
      <c r="C86" s="35">
        <v>41</v>
      </c>
      <c r="D86" s="4">
        <f t="shared" ref="D86:D92" si="35">IF(E86=0,0,IF(B86=0,1,IF(C86&lt;0,0,IF(C86/B86&gt;1.2,IF((C86/B86-1.2)*0.1+1.2&gt;1.3,1.3,(C86/B86-1.2)*0.1+1.2),C86/B86))))</f>
        <v>1.0249999999999999</v>
      </c>
      <c r="E86" s="11">
        <v>10</v>
      </c>
      <c r="F86" s="5" t="s">
        <v>362</v>
      </c>
      <c r="G86" s="5" t="s">
        <v>362</v>
      </c>
      <c r="H86" s="5" t="s">
        <v>362</v>
      </c>
      <c r="I86" s="5" t="s">
        <v>362</v>
      </c>
      <c r="J86" s="5" t="s">
        <v>362</v>
      </c>
      <c r="K86" s="5" t="s">
        <v>362</v>
      </c>
      <c r="L86" s="5" t="s">
        <v>362</v>
      </c>
      <c r="M86" s="5" t="s">
        <v>362</v>
      </c>
      <c r="N86" s="35">
        <v>50.3</v>
      </c>
      <c r="O86" s="35">
        <v>49.8</v>
      </c>
      <c r="P86" s="4">
        <f t="shared" si="33"/>
        <v>0.99005964214711728</v>
      </c>
      <c r="Q86" s="11">
        <v>20</v>
      </c>
      <c r="R86" s="35">
        <v>76.400000000000006</v>
      </c>
      <c r="S86" s="35">
        <v>78.2</v>
      </c>
      <c r="T86" s="4">
        <f t="shared" si="34"/>
        <v>1.0235602094240837</v>
      </c>
      <c r="U86" s="11">
        <v>30</v>
      </c>
      <c r="V86" s="35">
        <v>3.9</v>
      </c>
      <c r="W86" s="35">
        <v>4.2</v>
      </c>
      <c r="X86" s="4">
        <f t="shared" si="26"/>
        <v>1.0769230769230771</v>
      </c>
      <c r="Y86" s="11">
        <v>20</v>
      </c>
      <c r="Z86" s="44">
        <f t="shared" si="27"/>
        <v>1.0287057583015797</v>
      </c>
      <c r="AA86" s="45">
        <v>1465</v>
      </c>
      <c r="AB86" s="35">
        <f t="shared" si="21"/>
        <v>133.18181818181819</v>
      </c>
      <c r="AC86" s="35">
        <f t="shared" si="28"/>
        <v>137</v>
      </c>
      <c r="AD86" s="35">
        <f t="shared" si="29"/>
        <v>3.818181818181813</v>
      </c>
      <c r="AE86" s="35">
        <v>137</v>
      </c>
      <c r="AF86" s="35">
        <f t="shared" si="22"/>
        <v>0</v>
      </c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10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10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10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10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10"/>
      <c r="GC86" s="9"/>
      <c r="GD86" s="9"/>
    </row>
    <row r="87" spans="1:186" s="2" customFormat="1" ht="17" customHeight="1">
      <c r="A87" s="14" t="s">
        <v>86</v>
      </c>
      <c r="B87" s="35">
        <v>21</v>
      </c>
      <c r="C87" s="35">
        <v>22</v>
      </c>
      <c r="D87" s="4">
        <f t="shared" si="35"/>
        <v>1.0476190476190477</v>
      </c>
      <c r="E87" s="11">
        <v>10</v>
      </c>
      <c r="F87" s="5" t="s">
        <v>362</v>
      </c>
      <c r="G87" s="5" t="s">
        <v>362</v>
      </c>
      <c r="H87" s="5" t="s">
        <v>362</v>
      </c>
      <c r="I87" s="5" t="s">
        <v>362</v>
      </c>
      <c r="J87" s="5" t="s">
        <v>362</v>
      </c>
      <c r="K87" s="5" t="s">
        <v>362</v>
      </c>
      <c r="L87" s="5" t="s">
        <v>362</v>
      </c>
      <c r="M87" s="5" t="s">
        <v>362</v>
      </c>
      <c r="N87" s="35">
        <v>57.2</v>
      </c>
      <c r="O87" s="35">
        <v>2.5</v>
      </c>
      <c r="P87" s="4">
        <f t="shared" si="33"/>
        <v>4.3706293706293704E-2</v>
      </c>
      <c r="Q87" s="11">
        <v>20</v>
      </c>
      <c r="R87" s="35">
        <v>10</v>
      </c>
      <c r="S87" s="35">
        <v>11.1</v>
      </c>
      <c r="T87" s="4">
        <f t="shared" si="34"/>
        <v>1.1099999999999999</v>
      </c>
      <c r="U87" s="11">
        <v>25</v>
      </c>
      <c r="V87" s="35">
        <v>2.1</v>
      </c>
      <c r="W87" s="35">
        <v>2.4</v>
      </c>
      <c r="X87" s="4">
        <f t="shared" si="26"/>
        <v>1.1428571428571428</v>
      </c>
      <c r="Y87" s="11">
        <v>25</v>
      </c>
      <c r="Z87" s="44">
        <f t="shared" si="27"/>
        <v>0.84589681152181151</v>
      </c>
      <c r="AA87" s="45">
        <v>1667</v>
      </c>
      <c r="AB87" s="35">
        <f t="shared" si="21"/>
        <v>151.54545454545453</v>
      </c>
      <c r="AC87" s="35">
        <f t="shared" si="28"/>
        <v>128.19999999999999</v>
      </c>
      <c r="AD87" s="35">
        <f t="shared" si="29"/>
        <v>-23.345454545454544</v>
      </c>
      <c r="AE87" s="35">
        <v>128.19999999999999</v>
      </c>
      <c r="AF87" s="35">
        <f t="shared" si="22"/>
        <v>0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10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10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10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10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10"/>
      <c r="GC87" s="9"/>
      <c r="GD87" s="9"/>
    </row>
    <row r="88" spans="1:186" s="2" customFormat="1" ht="17" customHeight="1">
      <c r="A88" s="14" t="s">
        <v>87</v>
      </c>
      <c r="B88" s="35">
        <v>36</v>
      </c>
      <c r="C88" s="35">
        <v>37</v>
      </c>
      <c r="D88" s="4">
        <f t="shared" si="35"/>
        <v>1.0277777777777777</v>
      </c>
      <c r="E88" s="11">
        <v>10</v>
      </c>
      <c r="F88" s="5" t="s">
        <v>362</v>
      </c>
      <c r="G88" s="5" t="s">
        <v>362</v>
      </c>
      <c r="H88" s="5" t="s">
        <v>362</v>
      </c>
      <c r="I88" s="5" t="s">
        <v>362</v>
      </c>
      <c r="J88" s="5" t="s">
        <v>362</v>
      </c>
      <c r="K88" s="5" t="s">
        <v>362</v>
      </c>
      <c r="L88" s="5" t="s">
        <v>362</v>
      </c>
      <c r="M88" s="5" t="s">
        <v>362</v>
      </c>
      <c r="N88" s="35">
        <v>17.8</v>
      </c>
      <c r="O88" s="35">
        <v>18.100000000000001</v>
      </c>
      <c r="P88" s="4">
        <f>IF(Q88=0,0,IF(N88=0,1,IF(O88&lt;0,0,IF(O88/N88&gt;1.2,IF((O88/N88-1.2)*0.1+1.2&gt;1.3,1.3,(O88/N88-1.2)*0.1+1.2),O88/N88))))</f>
        <v>1.0168539325842696</v>
      </c>
      <c r="Q88" s="11">
        <v>20</v>
      </c>
      <c r="R88" s="35">
        <v>14</v>
      </c>
      <c r="S88" s="35">
        <v>15.3</v>
      </c>
      <c r="T88" s="4">
        <f>IF(U88=0,0,IF(R88=0,1,IF(S88&lt;0,0,IF(S88/R88&gt;1.2,IF((S88/R88-1.2)*0.1+1.2&gt;1.3,1.3,(S88/R88-1.2)*0.1+1.2),S88/R88))))</f>
        <v>1.092857142857143</v>
      </c>
      <c r="U88" s="11">
        <v>25</v>
      </c>
      <c r="V88" s="35">
        <v>2.9</v>
      </c>
      <c r="W88" s="35">
        <v>3.3</v>
      </c>
      <c r="X88" s="4">
        <f t="shared" si="26"/>
        <v>1.1379310344827587</v>
      </c>
      <c r="Y88" s="11">
        <v>25</v>
      </c>
      <c r="Z88" s="44">
        <f t="shared" si="27"/>
        <v>1.0798070107870088</v>
      </c>
      <c r="AA88" s="45">
        <v>1467</v>
      </c>
      <c r="AB88" s="35">
        <f t="shared" si="21"/>
        <v>133.36363636363637</v>
      </c>
      <c r="AC88" s="35">
        <f t="shared" si="28"/>
        <v>144</v>
      </c>
      <c r="AD88" s="35">
        <f t="shared" si="29"/>
        <v>10.636363636363626</v>
      </c>
      <c r="AE88" s="35">
        <v>144</v>
      </c>
      <c r="AF88" s="35">
        <f t="shared" si="22"/>
        <v>0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10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10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10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10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10"/>
      <c r="GC88" s="9"/>
      <c r="GD88" s="9"/>
    </row>
    <row r="89" spans="1:186" s="2" customFormat="1" ht="17" customHeight="1">
      <c r="A89" s="14" t="s">
        <v>88</v>
      </c>
      <c r="B89" s="35">
        <v>497</v>
      </c>
      <c r="C89" s="35">
        <v>498</v>
      </c>
      <c r="D89" s="4">
        <f t="shared" si="35"/>
        <v>1.0020120724346075</v>
      </c>
      <c r="E89" s="11">
        <v>10</v>
      </c>
      <c r="F89" s="5" t="s">
        <v>362</v>
      </c>
      <c r="G89" s="5" t="s">
        <v>362</v>
      </c>
      <c r="H89" s="5" t="s">
        <v>362</v>
      </c>
      <c r="I89" s="5" t="s">
        <v>362</v>
      </c>
      <c r="J89" s="5" t="s">
        <v>362</v>
      </c>
      <c r="K89" s="5" t="s">
        <v>362</v>
      </c>
      <c r="L89" s="5" t="s">
        <v>362</v>
      </c>
      <c r="M89" s="5" t="s">
        <v>362</v>
      </c>
      <c r="N89" s="35">
        <v>114.3</v>
      </c>
      <c r="O89" s="35">
        <v>127.9</v>
      </c>
      <c r="P89" s="4">
        <f t="shared" ref="P89:P92" si="36">IF(Q89=0,0,IF(N89=0,1,IF(O89&lt;0,0,IF(O89/N89&gt;1.2,IF((O89/N89-1.2)*0.1+1.2&gt;1.3,1.3,(O89/N89-1.2)*0.1+1.2),O89/N89))))</f>
        <v>1.1189851268591426</v>
      </c>
      <c r="Q89" s="11">
        <v>20</v>
      </c>
      <c r="R89" s="35">
        <v>21</v>
      </c>
      <c r="S89" s="35">
        <v>22.5</v>
      </c>
      <c r="T89" s="4">
        <f t="shared" si="34"/>
        <v>1.0714285714285714</v>
      </c>
      <c r="U89" s="11">
        <v>30</v>
      </c>
      <c r="V89" s="35">
        <v>2.1</v>
      </c>
      <c r="W89" s="35">
        <v>2.2999999999999998</v>
      </c>
      <c r="X89" s="4">
        <f t="shared" si="26"/>
        <v>1.0952380952380951</v>
      </c>
      <c r="Y89" s="11">
        <v>20</v>
      </c>
      <c r="Z89" s="44">
        <f t="shared" si="27"/>
        <v>1.0805930288643495</v>
      </c>
      <c r="AA89" s="45">
        <v>1901</v>
      </c>
      <c r="AB89" s="35">
        <f t="shared" si="21"/>
        <v>172.81818181818181</v>
      </c>
      <c r="AC89" s="35">
        <f t="shared" si="28"/>
        <v>186.7</v>
      </c>
      <c r="AD89" s="35">
        <f t="shared" si="29"/>
        <v>13.881818181818176</v>
      </c>
      <c r="AE89" s="35">
        <v>186.7</v>
      </c>
      <c r="AF89" s="35">
        <f t="shared" si="22"/>
        <v>0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10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10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10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10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10"/>
      <c r="GC89" s="9"/>
      <c r="GD89" s="9"/>
    </row>
    <row r="90" spans="1:186" s="2" customFormat="1" ht="17" customHeight="1">
      <c r="A90" s="18" t="s">
        <v>89</v>
      </c>
      <c r="B90" s="6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35"/>
      <c r="AF90" s="35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10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10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10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10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10"/>
      <c r="GC90" s="9"/>
      <c r="GD90" s="9"/>
    </row>
    <row r="91" spans="1:186" s="2" customFormat="1" ht="17" customHeight="1">
      <c r="A91" s="14" t="s">
        <v>90</v>
      </c>
      <c r="B91" s="35">
        <v>0</v>
      </c>
      <c r="C91" s="35">
        <v>0</v>
      </c>
      <c r="D91" s="4">
        <f t="shared" si="35"/>
        <v>0</v>
      </c>
      <c r="E91" s="11">
        <v>0</v>
      </c>
      <c r="F91" s="5" t="s">
        <v>362</v>
      </c>
      <c r="G91" s="5" t="s">
        <v>362</v>
      </c>
      <c r="H91" s="5" t="s">
        <v>362</v>
      </c>
      <c r="I91" s="5" t="s">
        <v>362</v>
      </c>
      <c r="J91" s="5" t="s">
        <v>362</v>
      </c>
      <c r="K91" s="5" t="s">
        <v>362</v>
      </c>
      <c r="L91" s="5" t="s">
        <v>362</v>
      </c>
      <c r="M91" s="5" t="s">
        <v>362</v>
      </c>
      <c r="N91" s="35">
        <v>19</v>
      </c>
      <c r="O91" s="35">
        <v>17.899999999999999</v>
      </c>
      <c r="P91" s="4">
        <f t="shared" si="36"/>
        <v>0.94210526315789467</v>
      </c>
      <c r="Q91" s="11">
        <v>20</v>
      </c>
      <c r="R91" s="35">
        <v>3</v>
      </c>
      <c r="S91" s="35">
        <v>3.4</v>
      </c>
      <c r="T91" s="4">
        <f t="shared" ref="T91:T100" si="37">IF(U91=0,0,IF(R91=0,1,IF(S91&lt;0,0,IF(S91/R91&gt;1.2,IF((S91/R91-1.2)*0.1+1.2&gt;1.3,1.3,(S91/R91-1.2)*0.1+1.2),S91/R91))))</f>
        <v>1.1333333333333333</v>
      </c>
      <c r="U91" s="11">
        <v>20</v>
      </c>
      <c r="V91" s="35">
        <v>0.2</v>
      </c>
      <c r="W91" s="35">
        <v>0.2</v>
      </c>
      <c r="X91" s="4">
        <f t="shared" si="26"/>
        <v>1</v>
      </c>
      <c r="Y91" s="11">
        <v>30</v>
      </c>
      <c r="Z91" s="44">
        <f t="shared" si="27"/>
        <v>1.0215538847117795</v>
      </c>
      <c r="AA91" s="45">
        <v>543</v>
      </c>
      <c r="AB91" s="35">
        <f t="shared" si="21"/>
        <v>49.363636363636367</v>
      </c>
      <c r="AC91" s="35">
        <f t="shared" si="28"/>
        <v>50.4</v>
      </c>
      <c r="AD91" s="35">
        <f t="shared" si="29"/>
        <v>1.0363636363636317</v>
      </c>
      <c r="AE91" s="35">
        <v>50.4</v>
      </c>
      <c r="AF91" s="35">
        <f t="shared" si="22"/>
        <v>0</v>
      </c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10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10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10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10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10"/>
      <c r="GC91" s="9"/>
      <c r="GD91" s="9"/>
    </row>
    <row r="92" spans="1:186" s="2" customFormat="1" ht="17" customHeight="1">
      <c r="A92" s="14" t="s">
        <v>91</v>
      </c>
      <c r="B92" s="35">
        <v>17034</v>
      </c>
      <c r="C92" s="35">
        <v>18840.3</v>
      </c>
      <c r="D92" s="4">
        <f t="shared" si="35"/>
        <v>1.1060408594575555</v>
      </c>
      <c r="E92" s="11">
        <v>10</v>
      </c>
      <c r="F92" s="5" t="s">
        <v>362</v>
      </c>
      <c r="G92" s="5" t="s">
        <v>362</v>
      </c>
      <c r="H92" s="5" t="s">
        <v>362</v>
      </c>
      <c r="I92" s="5" t="s">
        <v>362</v>
      </c>
      <c r="J92" s="5" t="s">
        <v>362</v>
      </c>
      <c r="K92" s="5" t="s">
        <v>362</v>
      </c>
      <c r="L92" s="5" t="s">
        <v>362</v>
      </c>
      <c r="M92" s="5" t="s">
        <v>362</v>
      </c>
      <c r="N92" s="35">
        <v>521.9</v>
      </c>
      <c r="O92" s="35">
        <v>319.89999999999998</v>
      </c>
      <c r="P92" s="4">
        <f t="shared" si="36"/>
        <v>0.61295267292584787</v>
      </c>
      <c r="Q92" s="11">
        <v>20</v>
      </c>
      <c r="R92" s="35">
        <v>10.5</v>
      </c>
      <c r="S92" s="35">
        <v>12.3</v>
      </c>
      <c r="T92" s="4">
        <f t="shared" si="37"/>
        <v>1.1714285714285715</v>
      </c>
      <c r="U92" s="11">
        <v>20</v>
      </c>
      <c r="V92" s="35">
        <v>2.6</v>
      </c>
      <c r="W92" s="35">
        <v>2.9</v>
      </c>
      <c r="X92" s="4">
        <f t="shared" si="26"/>
        <v>1.1153846153846154</v>
      </c>
      <c r="Y92" s="11">
        <v>30</v>
      </c>
      <c r="Z92" s="44">
        <f t="shared" si="27"/>
        <v>1.0026196492900301</v>
      </c>
      <c r="AA92" s="45">
        <v>1582</v>
      </c>
      <c r="AB92" s="35">
        <f t="shared" si="21"/>
        <v>143.81818181818181</v>
      </c>
      <c r="AC92" s="35">
        <f t="shared" si="28"/>
        <v>144.19999999999999</v>
      </c>
      <c r="AD92" s="35">
        <f t="shared" si="29"/>
        <v>0.38181818181817562</v>
      </c>
      <c r="AE92" s="35">
        <v>144.19999999999999</v>
      </c>
      <c r="AF92" s="35">
        <f t="shared" si="22"/>
        <v>0</v>
      </c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10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10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10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10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10"/>
      <c r="GC92" s="9"/>
      <c r="GD92" s="9"/>
    </row>
    <row r="93" spans="1:186" s="2" customFormat="1" ht="17" customHeight="1">
      <c r="A93" s="14" t="s">
        <v>92</v>
      </c>
      <c r="B93" s="35">
        <v>0</v>
      </c>
      <c r="C93" s="35">
        <v>0</v>
      </c>
      <c r="D93" s="4">
        <f>IF(E93=0,0,IF(B93=0,1,IF(C93&lt;0,0,IF(C93/B93&gt;1.2,IF((C93/B93-1.2)*0.1+1.2&gt;1.3,1.3,(C93/B93-1.2)*0.1+1.2),C93/B93))))</f>
        <v>0</v>
      </c>
      <c r="E93" s="11">
        <v>0</v>
      </c>
      <c r="F93" s="5" t="s">
        <v>362</v>
      </c>
      <c r="G93" s="5" t="s">
        <v>362</v>
      </c>
      <c r="H93" s="5" t="s">
        <v>362</v>
      </c>
      <c r="I93" s="5" t="s">
        <v>362</v>
      </c>
      <c r="J93" s="5" t="s">
        <v>362</v>
      </c>
      <c r="K93" s="5" t="s">
        <v>362</v>
      </c>
      <c r="L93" s="5" t="s">
        <v>362</v>
      </c>
      <c r="M93" s="5" t="s">
        <v>362</v>
      </c>
      <c r="N93" s="35">
        <v>248.7</v>
      </c>
      <c r="O93" s="35">
        <v>100</v>
      </c>
      <c r="P93" s="4">
        <f>IF(Q93=0,0,IF(N93=0,1,IF(O93&lt;0,0,IF(O93/N93&gt;1.2,IF((O93/N93-1.2)*0.1+1.2&gt;1.3,1.3,(O93/N93-1.2)*0.1+1.2),O93/N93))))</f>
        <v>0.40209087253719344</v>
      </c>
      <c r="Q93" s="11">
        <v>20</v>
      </c>
      <c r="R93" s="35">
        <v>16</v>
      </c>
      <c r="S93" s="35">
        <v>18.399999999999999</v>
      </c>
      <c r="T93" s="4">
        <f t="shared" si="37"/>
        <v>1.1499999999999999</v>
      </c>
      <c r="U93" s="11">
        <v>20</v>
      </c>
      <c r="V93" s="35">
        <v>1.6</v>
      </c>
      <c r="W93" s="35">
        <v>1.9</v>
      </c>
      <c r="X93" s="4">
        <f t="shared" si="26"/>
        <v>1.1874999999999998</v>
      </c>
      <c r="Y93" s="11">
        <v>30</v>
      </c>
      <c r="Z93" s="44">
        <f t="shared" si="27"/>
        <v>0.9523831064391981</v>
      </c>
      <c r="AA93" s="45">
        <v>1281</v>
      </c>
      <c r="AB93" s="35">
        <f t="shared" si="21"/>
        <v>116.45454545454545</v>
      </c>
      <c r="AC93" s="35">
        <f t="shared" si="28"/>
        <v>110.9</v>
      </c>
      <c r="AD93" s="35">
        <f t="shared" si="29"/>
        <v>-5.5545454545454476</v>
      </c>
      <c r="AE93" s="35">
        <v>110.9</v>
      </c>
      <c r="AF93" s="35">
        <f t="shared" si="22"/>
        <v>0</v>
      </c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10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10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10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10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10"/>
      <c r="GC93" s="9"/>
      <c r="GD93" s="9"/>
    </row>
    <row r="94" spans="1:186" s="2" customFormat="1" ht="17" customHeight="1">
      <c r="A94" s="14" t="s">
        <v>93</v>
      </c>
      <c r="B94" s="35">
        <v>0</v>
      </c>
      <c r="C94" s="35">
        <v>0</v>
      </c>
      <c r="D94" s="4">
        <f t="shared" ref="D94:D97" si="38">IF(E94=0,0,IF(B94=0,1,IF(C94&lt;0,0,IF(C94/B94&gt;1.2,IF((C94/B94-1.2)*0.1+1.2&gt;1.3,1.3,(C94/B94-1.2)*0.1+1.2),C94/B94))))</f>
        <v>0</v>
      </c>
      <c r="E94" s="11">
        <v>0</v>
      </c>
      <c r="F94" s="5" t="s">
        <v>362</v>
      </c>
      <c r="G94" s="5" t="s">
        <v>362</v>
      </c>
      <c r="H94" s="5" t="s">
        <v>362</v>
      </c>
      <c r="I94" s="5" t="s">
        <v>362</v>
      </c>
      <c r="J94" s="5" t="s">
        <v>362</v>
      </c>
      <c r="K94" s="5" t="s">
        <v>362</v>
      </c>
      <c r="L94" s="5" t="s">
        <v>362</v>
      </c>
      <c r="M94" s="5" t="s">
        <v>362</v>
      </c>
      <c r="N94" s="35">
        <v>35.9</v>
      </c>
      <c r="O94" s="35">
        <v>13.4</v>
      </c>
      <c r="P94" s="4">
        <f>IF(Q94=0,0,IF(N94=0,1,IF(O94&lt;0,0,IF(O94/N94&gt;1.2,IF((O94/N94-1.2)*0.1+1.2&gt;1.3,1.3,(O94/N94-1.2)*0.1+1.2),O94/N94))))</f>
        <v>0.37325905292479111</v>
      </c>
      <c r="Q94" s="11">
        <v>20</v>
      </c>
      <c r="R94" s="35">
        <v>7.5</v>
      </c>
      <c r="S94" s="35">
        <v>8.6999999999999993</v>
      </c>
      <c r="T94" s="4">
        <f t="shared" si="37"/>
        <v>1.1599999999999999</v>
      </c>
      <c r="U94" s="11">
        <v>20</v>
      </c>
      <c r="V94" s="35">
        <v>1</v>
      </c>
      <c r="W94" s="35">
        <v>1.2</v>
      </c>
      <c r="X94" s="4">
        <f t="shared" si="26"/>
        <v>1.2</v>
      </c>
      <c r="Y94" s="11">
        <v>30</v>
      </c>
      <c r="Z94" s="44">
        <f t="shared" si="27"/>
        <v>0.95235972940708313</v>
      </c>
      <c r="AA94" s="45">
        <v>553</v>
      </c>
      <c r="AB94" s="35">
        <f t="shared" si="21"/>
        <v>50.272727272727273</v>
      </c>
      <c r="AC94" s="35">
        <f t="shared" si="28"/>
        <v>47.9</v>
      </c>
      <c r="AD94" s="35">
        <f t="shared" si="29"/>
        <v>-2.3727272727272748</v>
      </c>
      <c r="AE94" s="35">
        <v>47.9</v>
      </c>
      <c r="AF94" s="35">
        <f t="shared" si="22"/>
        <v>0</v>
      </c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10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10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10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10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10"/>
      <c r="GC94" s="9"/>
      <c r="GD94" s="9"/>
    </row>
    <row r="95" spans="1:186" s="2" customFormat="1" ht="17" customHeight="1">
      <c r="A95" s="14" t="s">
        <v>94</v>
      </c>
      <c r="B95" s="35">
        <v>236</v>
      </c>
      <c r="C95" s="35">
        <v>224</v>
      </c>
      <c r="D95" s="4">
        <f t="shared" si="38"/>
        <v>0.94915254237288138</v>
      </c>
      <c r="E95" s="11">
        <v>10</v>
      </c>
      <c r="F95" s="5" t="s">
        <v>362</v>
      </c>
      <c r="G95" s="5" t="s">
        <v>362</v>
      </c>
      <c r="H95" s="5" t="s">
        <v>362</v>
      </c>
      <c r="I95" s="5" t="s">
        <v>362</v>
      </c>
      <c r="J95" s="5" t="s">
        <v>362</v>
      </c>
      <c r="K95" s="5" t="s">
        <v>362</v>
      </c>
      <c r="L95" s="5" t="s">
        <v>362</v>
      </c>
      <c r="M95" s="5" t="s">
        <v>362</v>
      </c>
      <c r="N95" s="35">
        <v>266.3</v>
      </c>
      <c r="O95" s="35">
        <v>35.299999999999997</v>
      </c>
      <c r="P95" s="4">
        <f t="shared" ref="P95:P100" si="39">IF(Q95=0,0,IF(N95=0,1,IF(O95&lt;0,0,IF(O95/N95&gt;1.2,IF((O95/N95-1.2)*0.1+1.2&gt;1.3,1.3,(O95/N95-1.2)*0.1+1.2),O95/N95))))</f>
        <v>0.13255726624108147</v>
      </c>
      <c r="Q95" s="11">
        <v>20</v>
      </c>
      <c r="R95" s="35">
        <v>18.3</v>
      </c>
      <c r="S95" s="35">
        <v>21.6</v>
      </c>
      <c r="T95" s="4">
        <f t="shared" si="37"/>
        <v>1.180327868852459</v>
      </c>
      <c r="U95" s="11">
        <v>25</v>
      </c>
      <c r="V95" s="35">
        <v>1.6</v>
      </c>
      <c r="W95" s="35">
        <v>1.9</v>
      </c>
      <c r="X95" s="4">
        <f t="shared" si="26"/>
        <v>1.1874999999999998</v>
      </c>
      <c r="Y95" s="11">
        <v>25</v>
      </c>
      <c r="Z95" s="44">
        <f t="shared" si="27"/>
        <v>0.89172959337327384</v>
      </c>
      <c r="AA95" s="45">
        <v>1261</v>
      </c>
      <c r="AB95" s="35">
        <f t="shared" si="21"/>
        <v>114.63636363636364</v>
      </c>
      <c r="AC95" s="35">
        <f t="shared" si="28"/>
        <v>102.2</v>
      </c>
      <c r="AD95" s="35">
        <f t="shared" si="29"/>
        <v>-12.436363636363637</v>
      </c>
      <c r="AE95" s="35">
        <v>102.2</v>
      </c>
      <c r="AF95" s="35">
        <f t="shared" si="22"/>
        <v>0</v>
      </c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10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10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10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10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10"/>
      <c r="GC95" s="9"/>
      <c r="GD95" s="9"/>
    </row>
    <row r="96" spans="1:186" s="2" customFormat="1" ht="17" customHeight="1">
      <c r="A96" s="14" t="s">
        <v>95</v>
      </c>
      <c r="B96" s="35">
        <v>0</v>
      </c>
      <c r="C96" s="35">
        <v>0</v>
      </c>
      <c r="D96" s="4">
        <f t="shared" si="38"/>
        <v>0</v>
      </c>
      <c r="E96" s="11">
        <v>0</v>
      </c>
      <c r="F96" s="5" t="s">
        <v>362</v>
      </c>
      <c r="G96" s="5" t="s">
        <v>362</v>
      </c>
      <c r="H96" s="5" t="s">
        <v>362</v>
      </c>
      <c r="I96" s="5" t="s">
        <v>362</v>
      </c>
      <c r="J96" s="5" t="s">
        <v>362</v>
      </c>
      <c r="K96" s="5" t="s">
        <v>362</v>
      </c>
      <c r="L96" s="5" t="s">
        <v>362</v>
      </c>
      <c r="M96" s="5" t="s">
        <v>362</v>
      </c>
      <c r="N96" s="35">
        <v>41.2</v>
      </c>
      <c r="O96" s="35">
        <v>33.6</v>
      </c>
      <c r="P96" s="4">
        <f t="shared" si="39"/>
        <v>0.81553398058252424</v>
      </c>
      <c r="Q96" s="11">
        <v>20</v>
      </c>
      <c r="R96" s="35">
        <v>28.6</v>
      </c>
      <c r="S96" s="35">
        <v>33.200000000000003</v>
      </c>
      <c r="T96" s="4">
        <f t="shared" si="37"/>
        <v>1.1608391608391608</v>
      </c>
      <c r="U96" s="11">
        <v>25</v>
      </c>
      <c r="V96" s="35">
        <v>2.9</v>
      </c>
      <c r="W96" s="35">
        <v>3.4</v>
      </c>
      <c r="X96" s="4">
        <f t="shared" si="26"/>
        <v>1.1724137931034482</v>
      </c>
      <c r="Y96" s="11">
        <v>25</v>
      </c>
      <c r="Z96" s="44">
        <f t="shared" si="27"/>
        <v>1.0663143351459385</v>
      </c>
      <c r="AA96" s="45">
        <v>686</v>
      </c>
      <c r="AB96" s="35">
        <f t="shared" si="21"/>
        <v>62.363636363636367</v>
      </c>
      <c r="AC96" s="35">
        <f t="shared" si="28"/>
        <v>66.5</v>
      </c>
      <c r="AD96" s="35">
        <f t="shared" si="29"/>
        <v>4.1363636363636331</v>
      </c>
      <c r="AE96" s="35">
        <v>66.5</v>
      </c>
      <c r="AF96" s="35">
        <f t="shared" si="22"/>
        <v>0</v>
      </c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10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10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10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10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10"/>
      <c r="GC96" s="9"/>
      <c r="GD96" s="9"/>
    </row>
    <row r="97" spans="1:186" s="2" customFormat="1" ht="17" customHeight="1">
      <c r="A97" s="14" t="s">
        <v>96</v>
      </c>
      <c r="B97" s="35">
        <v>1265</v>
      </c>
      <c r="C97" s="35">
        <v>1548</v>
      </c>
      <c r="D97" s="4">
        <f t="shared" si="38"/>
        <v>1.2023715415019762</v>
      </c>
      <c r="E97" s="11">
        <v>10</v>
      </c>
      <c r="F97" s="5" t="s">
        <v>362</v>
      </c>
      <c r="G97" s="5" t="s">
        <v>362</v>
      </c>
      <c r="H97" s="5" t="s">
        <v>362</v>
      </c>
      <c r="I97" s="5" t="s">
        <v>362</v>
      </c>
      <c r="J97" s="5" t="s">
        <v>362</v>
      </c>
      <c r="K97" s="5" t="s">
        <v>362</v>
      </c>
      <c r="L97" s="5" t="s">
        <v>362</v>
      </c>
      <c r="M97" s="5" t="s">
        <v>362</v>
      </c>
      <c r="N97" s="35">
        <v>77.7</v>
      </c>
      <c r="O97" s="35">
        <v>51.3</v>
      </c>
      <c r="P97" s="4">
        <f t="shared" si="39"/>
        <v>0.66023166023166013</v>
      </c>
      <c r="Q97" s="11">
        <v>20</v>
      </c>
      <c r="R97" s="35">
        <v>1.5</v>
      </c>
      <c r="S97" s="35">
        <v>1.7</v>
      </c>
      <c r="T97" s="4">
        <f t="shared" si="37"/>
        <v>1.1333333333333333</v>
      </c>
      <c r="U97" s="11">
        <v>20</v>
      </c>
      <c r="V97" s="35">
        <v>0.8</v>
      </c>
      <c r="W97" s="35">
        <v>0.9</v>
      </c>
      <c r="X97" s="4">
        <f t="shared" si="26"/>
        <v>1.125</v>
      </c>
      <c r="Y97" s="11">
        <v>30</v>
      </c>
      <c r="Z97" s="44">
        <f t="shared" si="27"/>
        <v>1.0205626910789953</v>
      </c>
      <c r="AA97" s="45">
        <v>1000</v>
      </c>
      <c r="AB97" s="35">
        <f t="shared" si="21"/>
        <v>90.909090909090907</v>
      </c>
      <c r="AC97" s="35">
        <f t="shared" si="28"/>
        <v>92.8</v>
      </c>
      <c r="AD97" s="35">
        <f t="shared" si="29"/>
        <v>1.8909090909090907</v>
      </c>
      <c r="AE97" s="35">
        <v>92.8</v>
      </c>
      <c r="AF97" s="35">
        <f t="shared" si="22"/>
        <v>0</v>
      </c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10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10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10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10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10"/>
      <c r="GC97" s="9"/>
      <c r="GD97" s="9"/>
    </row>
    <row r="98" spans="1:186" s="2" customFormat="1" ht="17" customHeight="1">
      <c r="A98" s="14" t="s">
        <v>97</v>
      </c>
      <c r="B98" s="35">
        <v>79</v>
      </c>
      <c r="C98" s="35">
        <v>79</v>
      </c>
      <c r="D98" s="4">
        <f>IF(E98=0,0,IF(B98=0,1,IF(C98&lt;0,0,IF(C98/B98&gt;1.2,IF((C98/B98-1.2)*0.1+1.2&gt;1.3,1.3,(C98/B98-1.2)*0.1+1.2),C98/B98))))</f>
        <v>1</v>
      </c>
      <c r="E98" s="11">
        <v>10</v>
      </c>
      <c r="F98" s="5" t="s">
        <v>362</v>
      </c>
      <c r="G98" s="5" t="s">
        <v>362</v>
      </c>
      <c r="H98" s="5" t="s">
        <v>362</v>
      </c>
      <c r="I98" s="5" t="s">
        <v>362</v>
      </c>
      <c r="J98" s="5" t="s">
        <v>362</v>
      </c>
      <c r="K98" s="5" t="s">
        <v>362</v>
      </c>
      <c r="L98" s="5" t="s">
        <v>362</v>
      </c>
      <c r="M98" s="5" t="s">
        <v>362</v>
      </c>
      <c r="N98" s="35">
        <v>119.6</v>
      </c>
      <c r="O98" s="35">
        <v>60.8</v>
      </c>
      <c r="P98" s="4">
        <f t="shared" si="39"/>
        <v>0.50836120401337792</v>
      </c>
      <c r="Q98" s="11">
        <v>20</v>
      </c>
      <c r="R98" s="35">
        <v>7.1</v>
      </c>
      <c r="S98" s="35">
        <v>8.4</v>
      </c>
      <c r="T98" s="4">
        <f>IF(U98=0,0,IF(R98=0,1,IF(S98&lt;0,0,IF(S98/R98&gt;1.2,IF((S98/R98-1.2)*0.1+1.2&gt;1.3,1.3,(S98/R98-1.2)*0.1+1.2),S98/R98))))</f>
        <v>1.183098591549296</v>
      </c>
      <c r="U98" s="11">
        <v>25</v>
      </c>
      <c r="V98" s="35">
        <v>1</v>
      </c>
      <c r="W98" s="35">
        <v>1.2</v>
      </c>
      <c r="X98" s="4">
        <f t="shared" si="26"/>
        <v>1.2</v>
      </c>
      <c r="Y98" s="11">
        <v>25</v>
      </c>
      <c r="Z98" s="44">
        <f t="shared" si="27"/>
        <v>0.9968086108624995</v>
      </c>
      <c r="AA98" s="45">
        <v>955</v>
      </c>
      <c r="AB98" s="35">
        <f t="shared" si="21"/>
        <v>86.818181818181813</v>
      </c>
      <c r="AC98" s="35">
        <f t="shared" si="28"/>
        <v>86.5</v>
      </c>
      <c r="AD98" s="35">
        <f t="shared" si="29"/>
        <v>-0.31818181818181301</v>
      </c>
      <c r="AE98" s="35">
        <v>86.5</v>
      </c>
      <c r="AF98" s="35">
        <f t="shared" si="22"/>
        <v>0</v>
      </c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10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10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10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10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10"/>
      <c r="GC98" s="9"/>
      <c r="GD98" s="9"/>
    </row>
    <row r="99" spans="1:186" s="2" customFormat="1" ht="17" customHeight="1">
      <c r="A99" s="14" t="s">
        <v>98</v>
      </c>
      <c r="B99" s="35">
        <v>278</v>
      </c>
      <c r="C99" s="35">
        <v>247</v>
      </c>
      <c r="D99" s="4">
        <f t="shared" ref="D99:D102" si="40">IF(E99=0,0,IF(B99=0,1,IF(C99&lt;0,0,IF(C99/B99&gt;1.2,IF((C99/B99-1.2)*0.1+1.2&gt;1.3,1.3,(C99/B99-1.2)*0.1+1.2),C99/B99))))</f>
        <v>0.88848920863309355</v>
      </c>
      <c r="E99" s="11">
        <v>10</v>
      </c>
      <c r="F99" s="5" t="s">
        <v>362</v>
      </c>
      <c r="G99" s="5" t="s">
        <v>362</v>
      </c>
      <c r="H99" s="5" t="s">
        <v>362</v>
      </c>
      <c r="I99" s="5" t="s">
        <v>362</v>
      </c>
      <c r="J99" s="5" t="s">
        <v>362</v>
      </c>
      <c r="K99" s="5" t="s">
        <v>362</v>
      </c>
      <c r="L99" s="5" t="s">
        <v>362</v>
      </c>
      <c r="M99" s="5" t="s">
        <v>362</v>
      </c>
      <c r="N99" s="35">
        <v>86.9</v>
      </c>
      <c r="O99" s="35">
        <v>46.4</v>
      </c>
      <c r="P99" s="4">
        <f>IF(Q99=0,0,IF(N99=0,1,IF(O99&lt;0,0,IF(O99/N99&gt;1.2,IF((O99/N99-1.2)*0.1+1.2&gt;1.3,1.3,(O99/N99-1.2)*0.1+1.2),O99/N99))))</f>
        <v>0.53394706559263516</v>
      </c>
      <c r="Q99" s="11">
        <v>20</v>
      </c>
      <c r="R99" s="35">
        <v>118.8</v>
      </c>
      <c r="S99" s="35">
        <v>137.80000000000001</v>
      </c>
      <c r="T99" s="4">
        <f t="shared" si="37"/>
        <v>1.15993265993266</v>
      </c>
      <c r="U99" s="11">
        <v>25</v>
      </c>
      <c r="V99" s="35">
        <v>6</v>
      </c>
      <c r="W99" s="35">
        <v>7</v>
      </c>
      <c r="X99" s="4">
        <f t="shared" si="26"/>
        <v>1.1666666666666667</v>
      </c>
      <c r="Y99" s="11">
        <v>25</v>
      </c>
      <c r="Z99" s="44">
        <f t="shared" si="27"/>
        <v>0.97161020703958523</v>
      </c>
      <c r="AA99" s="45">
        <v>633</v>
      </c>
      <c r="AB99" s="35">
        <f t="shared" si="21"/>
        <v>57.545454545454547</v>
      </c>
      <c r="AC99" s="35">
        <f t="shared" si="28"/>
        <v>55.9</v>
      </c>
      <c r="AD99" s="35">
        <f t="shared" si="29"/>
        <v>-1.6454545454545482</v>
      </c>
      <c r="AE99" s="35">
        <v>55.9</v>
      </c>
      <c r="AF99" s="35">
        <f t="shared" si="22"/>
        <v>0</v>
      </c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10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10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10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10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10"/>
      <c r="GC99" s="9"/>
      <c r="GD99" s="9"/>
    </row>
    <row r="100" spans="1:186" s="2" customFormat="1" ht="17" customHeight="1">
      <c r="A100" s="14" t="s">
        <v>99</v>
      </c>
      <c r="B100" s="35">
        <v>0</v>
      </c>
      <c r="C100" s="35">
        <v>0</v>
      </c>
      <c r="D100" s="4">
        <f t="shared" si="40"/>
        <v>0</v>
      </c>
      <c r="E100" s="11">
        <v>0</v>
      </c>
      <c r="F100" s="5" t="s">
        <v>362</v>
      </c>
      <c r="G100" s="5" t="s">
        <v>362</v>
      </c>
      <c r="H100" s="5" t="s">
        <v>362</v>
      </c>
      <c r="I100" s="5" t="s">
        <v>362</v>
      </c>
      <c r="J100" s="5" t="s">
        <v>362</v>
      </c>
      <c r="K100" s="5" t="s">
        <v>362</v>
      </c>
      <c r="L100" s="5" t="s">
        <v>362</v>
      </c>
      <c r="M100" s="5" t="s">
        <v>362</v>
      </c>
      <c r="N100" s="35">
        <v>27.5</v>
      </c>
      <c r="O100" s="35">
        <v>20.3</v>
      </c>
      <c r="P100" s="4">
        <f t="shared" si="39"/>
        <v>0.73818181818181816</v>
      </c>
      <c r="Q100" s="11">
        <v>20</v>
      </c>
      <c r="R100" s="35">
        <v>13.7</v>
      </c>
      <c r="S100" s="35">
        <v>15.6</v>
      </c>
      <c r="T100" s="4">
        <f t="shared" si="37"/>
        <v>1.1386861313868613</v>
      </c>
      <c r="U100" s="11">
        <v>15</v>
      </c>
      <c r="V100" s="35">
        <v>1.2</v>
      </c>
      <c r="W100" s="35">
        <v>1.4</v>
      </c>
      <c r="X100" s="4">
        <f t="shared" si="26"/>
        <v>1.1666666666666667</v>
      </c>
      <c r="Y100" s="11">
        <v>35</v>
      </c>
      <c r="Z100" s="44">
        <f t="shared" si="27"/>
        <v>1.0382465952538946</v>
      </c>
      <c r="AA100" s="45">
        <v>1299</v>
      </c>
      <c r="AB100" s="35">
        <f t="shared" si="21"/>
        <v>118.09090909090909</v>
      </c>
      <c r="AC100" s="35">
        <f t="shared" si="28"/>
        <v>122.6</v>
      </c>
      <c r="AD100" s="35">
        <f t="shared" si="29"/>
        <v>4.5090909090909008</v>
      </c>
      <c r="AE100" s="35">
        <v>122.6</v>
      </c>
      <c r="AF100" s="35">
        <f t="shared" si="22"/>
        <v>0</v>
      </c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10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10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10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10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10"/>
      <c r="GC100" s="9"/>
      <c r="GD100" s="9"/>
    </row>
    <row r="101" spans="1:186" s="2" customFormat="1" ht="17" customHeight="1">
      <c r="A101" s="46" t="s">
        <v>100</v>
      </c>
      <c r="B101" s="35">
        <v>0</v>
      </c>
      <c r="C101" s="35">
        <v>0</v>
      </c>
      <c r="D101" s="4">
        <f t="shared" si="40"/>
        <v>0</v>
      </c>
      <c r="E101" s="11">
        <v>0</v>
      </c>
      <c r="F101" s="5" t="s">
        <v>362</v>
      </c>
      <c r="G101" s="5" t="s">
        <v>362</v>
      </c>
      <c r="H101" s="5" t="s">
        <v>362</v>
      </c>
      <c r="I101" s="5" t="s">
        <v>362</v>
      </c>
      <c r="J101" s="5" t="s">
        <v>362</v>
      </c>
      <c r="K101" s="5" t="s">
        <v>362</v>
      </c>
      <c r="L101" s="5" t="s">
        <v>362</v>
      </c>
      <c r="M101" s="5" t="s">
        <v>362</v>
      </c>
      <c r="N101" s="35">
        <v>90.7</v>
      </c>
      <c r="O101" s="35">
        <v>134.80000000000001</v>
      </c>
      <c r="P101" s="4">
        <f>IF(Q101=0,0,IF(N101=0,1,IF(O101&lt;0,0,IF(O101/N101&gt;1.2,IF((O101/N101-1.2)*0.1+1.2&gt;1.3,1.3,(O101/N101-1.2)*0.1+1.2),O101/N101))))</f>
        <v>1.2286218302094818</v>
      </c>
      <c r="Q101" s="11">
        <v>20</v>
      </c>
      <c r="R101" s="35">
        <v>89.1</v>
      </c>
      <c r="S101" s="35">
        <v>92.7</v>
      </c>
      <c r="T101" s="4">
        <f>IF(U101=0,0,IF(R101=0,1,IF(S101&lt;0,0,IF(S101/R101&gt;1.2,IF((S101/R101-1.2)*0.1+1.2&gt;1.3,1.3,(S101/R101-1.2)*0.1+1.2),S101/R101))))</f>
        <v>1.0404040404040404</v>
      </c>
      <c r="U101" s="11">
        <v>30</v>
      </c>
      <c r="V101" s="35">
        <v>2.8</v>
      </c>
      <c r="W101" s="35">
        <v>2.9</v>
      </c>
      <c r="X101" s="4">
        <f t="shared" si="26"/>
        <v>1.0357142857142858</v>
      </c>
      <c r="Y101" s="11">
        <v>20</v>
      </c>
      <c r="Z101" s="44">
        <f t="shared" si="27"/>
        <v>1.0928406218656652</v>
      </c>
      <c r="AA101" s="45">
        <v>81</v>
      </c>
      <c r="AB101" s="35">
        <f t="shared" si="21"/>
        <v>7.3636363636363633</v>
      </c>
      <c r="AC101" s="35">
        <f t="shared" si="28"/>
        <v>8</v>
      </c>
      <c r="AD101" s="35">
        <f t="shared" si="29"/>
        <v>0.63636363636363669</v>
      </c>
      <c r="AE101" s="35">
        <v>8</v>
      </c>
      <c r="AF101" s="35">
        <f t="shared" si="22"/>
        <v>0</v>
      </c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10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10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10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10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10"/>
      <c r="GC101" s="9"/>
      <c r="GD101" s="9"/>
    </row>
    <row r="102" spans="1:186" s="2" customFormat="1" ht="17" customHeight="1">
      <c r="A102" s="14" t="s">
        <v>101</v>
      </c>
      <c r="B102" s="35">
        <v>0</v>
      </c>
      <c r="C102" s="35">
        <v>0</v>
      </c>
      <c r="D102" s="4">
        <f t="shared" si="40"/>
        <v>0</v>
      </c>
      <c r="E102" s="11">
        <v>0</v>
      </c>
      <c r="F102" s="5" t="s">
        <v>362</v>
      </c>
      <c r="G102" s="5" t="s">
        <v>362</v>
      </c>
      <c r="H102" s="5" t="s">
        <v>362</v>
      </c>
      <c r="I102" s="5" t="s">
        <v>362</v>
      </c>
      <c r="J102" s="5" t="s">
        <v>362</v>
      </c>
      <c r="K102" s="5" t="s">
        <v>362</v>
      </c>
      <c r="L102" s="5" t="s">
        <v>362</v>
      </c>
      <c r="M102" s="5" t="s">
        <v>362</v>
      </c>
      <c r="N102" s="35">
        <v>15.7</v>
      </c>
      <c r="O102" s="35">
        <v>96.2</v>
      </c>
      <c r="P102" s="4">
        <f t="shared" ref="P102:P105" si="41">IF(Q102=0,0,IF(N102=0,1,IF(O102&lt;0,0,IF(O102/N102&gt;1.2,IF((O102/N102-1.2)*0.1+1.2&gt;1.3,1.3,(O102/N102-1.2)*0.1+1.2),O102/N102))))</f>
        <v>1.3</v>
      </c>
      <c r="Q102" s="11">
        <v>20</v>
      </c>
      <c r="R102" s="35">
        <v>13</v>
      </c>
      <c r="S102" s="35">
        <v>15</v>
      </c>
      <c r="T102" s="4">
        <f t="shared" ref="T102:T105" si="42">IF(U102=0,0,IF(R102=0,1,IF(S102&lt;0,0,IF(S102/R102&gt;1.2,IF((S102/R102-1.2)*0.1+1.2&gt;1.3,1.3,(S102/R102-1.2)*0.1+1.2),S102/R102))))</f>
        <v>1.1538461538461537</v>
      </c>
      <c r="U102" s="11">
        <v>20</v>
      </c>
      <c r="V102" s="35">
        <v>1.9</v>
      </c>
      <c r="W102" s="35">
        <v>2.2000000000000002</v>
      </c>
      <c r="X102" s="4">
        <f t="shared" si="26"/>
        <v>1.1578947368421053</v>
      </c>
      <c r="Y102" s="11">
        <v>30</v>
      </c>
      <c r="Z102" s="44">
        <f t="shared" si="27"/>
        <v>1.1973395026026605</v>
      </c>
      <c r="AA102" s="45">
        <v>842</v>
      </c>
      <c r="AB102" s="35">
        <f t="shared" si="21"/>
        <v>76.545454545454547</v>
      </c>
      <c r="AC102" s="35">
        <f t="shared" si="28"/>
        <v>91.7</v>
      </c>
      <c r="AD102" s="35">
        <f t="shared" si="29"/>
        <v>15.154545454545456</v>
      </c>
      <c r="AE102" s="35">
        <v>91.7</v>
      </c>
      <c r="AF102" s="35">
        <f t="shared" si="22"/>
        <v>0</v>
      </c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10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10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10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10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10"/>
      <c r="GC102" s="9"/>
      <c r="GD102" s="9"/>
    </row>
    <row r="103" spans="1:186" s="2" customFormat="1" ht="17" customHeight="1">
      <c r="A103" s="14" t="s">
        <v>102</v>
      </c>
      <c r="B103" s="35">
        <v>0</v>
      </c>
      <c r="C103" s="35">
        <v>0</v>
      </c>
      <c r="D103" s="4">
        <f>IF(E103=0,0,IF(B103=0,1,IF(C103&lt;0,0,IF(C103/B103&gt;1.2,IF((C103/B103-1.2)*0.1+1.2&gt;1.3,1.3,(C103/B103-1.2)*0.1+1.2),C103/B103))))</f>
        <v>0</v>
      </c>
      <c r="E103" s="11">
        <v>0</v>
      </c>
      <c r="F103" s="5" t="s">
        <v>362</v>
      </c>
      <c r="G103" s="5" t="s">
        <v>362</v>
      </c>
      <c r="H103" s="5" t="s">
        <v>362</v>
      </c>
      <c r="I103" s="5" t="s">
        <v>362</v>
      </c>
      <c r="J103" s="5" t="s">
        <v>362</v>
      </c>
      <c r="K103" s="5" t="s">
        <v>362</v>
      </c>
      <c r="L103" s="5" t="s">
        <v>362</v>
      </c>
      <c r="M103" s="5" t="s">
        <v>362</v>
      </c>
      <c r="N103" s="35">
        <v>69</v>
      </c>
      <c r="O103" s="35">
        <v>74.900000000000006</v>
      </c>
      <c r="P103" s="4">
        <f t="shared" si="41"/>
        <v>1.0855072463768116</v>
      </c>
      <c r="Q103" s="11">
        <v>20</v>
      </c>
      <c r="R103" s="35">
        <v>5.5</v>
      </c>
      <c r="S103" s="35">
        <v>6.3</v>
      </c>
      <c r="T103" s="4">
        <f t="shared" si="42"/>
        <v>1.1454545454545455</v>
      </c>
      <c r="U103" s="11">
        <v>15</v>
      </c>
      <c r="V103" s="35">
        <v>1</v>
      </c>
      <c r="W103" s="35">
        <v>1.1000000000000001</v>
      </c>
      <c r="X103" s="4">
        <f t="shared" si="26"/>
        <v>1.1000000000000001</v>
      </c>
      <c r="Y103" s="11">
        <v>35</v>
      </c>
      <c r="Z103" s="44">
        <f t="shared" si="27"/>
        <v>1.1055994729907774</v>
      </c>
      <c r="AA103" s="45">
        <v>542</v>
      </c>
      <c r="AB103" s="35">
        <f t="shared" si="21"/>
        <v>49.272727272727273</v>
      </c>
      <c r="AC103" s="35">
        <f t="shared" si="28"/>
        <v>54.5</v>
      </c>
      <c r="AD103" s="35">
        <f t="shared" si="29"/>
        <v>5.2272727272727266</v>
      </c>
      <c r="AE103" s="35">
        <v>54.5</v>
      </c>
      <c r="AF103" s="35">
        <f t="shared" si="22"/>
        <v>0</v>
      </c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10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10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10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10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10"/>
      <c r="GC103" s="9"/>
      <c r="GD103" s="9"/>
    </row>
    <row r="104" spans="1:186" s="2" customFormat="1" ht="17" customHeight="1">
      <c r="A104" s="18" t="s">
        <v>103</v>
      </c>
      <c r="B104" s="6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35"/>
      <c r="AF104" s="35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10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10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10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10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10"/>
      <c r="GC104" s="9"/>
      <c r="GD104" s="9"/>
    </row>
    <row r="105" spans="1:186" s="2" customFormat="1" ht="15.55" customHeight="1">
      <c r="A105" s="14" t="s">
        <v>104</v>
      </c>
      <c r="B105" s="35">
        <v>118347</v>
      </c>
      <c r="C105" s="35">
        <v>174621.8</v>
      </c>
      <c r="D105" s="4">
        <f t="shared" ref="D105:D108" si="43">IF(E105=0,0,IF(B105=0,1,IF(C105&lt;0,0,IF(C105/B105&gt;1.2,IF((C105/B105-1.2)*0.1+1.2&gt;1.3,1.3,(C105/B105-1.2)*0.1+1.2),C105/B105))))</f>
        <v>1.2275506772457265</v>
      </c>
      <c r="E105" s="11">
        <v>10</v>
      </c>
      <c r="F105" s="5" t="s">
        <v>362</v>
      </c>
      <c r="G105" s="5" t="s">
        <v>362</v>
      </c>
      <c r="H105" s="5" t="s">
        <v>362</v>
      </c>
      <c r="I105" s="5" t="s">
        <v>362</v>
      </c>
      <c r="J105" s="5" t="s">
        <v>362</v>
      </c>
      <c r="K105" s="5" t="s">
        <v>362</v>
      </c>
      <c r="L105" s="5" t="s">
        <v>362</v>
      </c>
      <c r="M105" s="5" t="s">
        <v>362</v>
      </c>
      <c r="N105" s="35">
        <v>1364.8</v>
      </c>
      <c r="O105" s="35">
        <v>2418.8000000000002</v>
      </c>
      <c r="P105" s="4">
        <f t="shared" si="41"/>
        <v>1.2572274325908559</v>
      </c>
      <c r="Q105" s="11">
        <v>20</v>
      </c>
      <c r="R105" s="35">
        <v>7</v>
      </c>
      <c r="S105" s="35">
        <v>14.4</v>
      </c>
      <c r="T105" s="4">
        <f t="shared" si="42"/>
        <v>1.2857142857142856</v>
      </c>
      <c r="U105" s="11">
        <v>30</v>
      </c>
      <c r="V105" s="35">
        <v>13</v>
      </c>
      <c r="W105" s="35">
        <v>35.1</v>
      </c>
      <c r="X105" s="4">
        <f t="shared" si="26"/>
        <v>1.3</v>
      </c>
      <c r="Y105" s="11">
        <v>20</v>
      </c>
      <c r="Z105" s="44">
        <f t="shared" si="27"/>
        <v>1.2748935499462868</v>
      </c>
      <c r="AA105" s="45">
        <v>1514</v>
      </c>
      <c r="AB105" s="35">
        <f t="shared" si="21"/>
        <v>137.63636363636363</v>
      </c>
      <c r="AC105" s="35">
        <f t="shared" si="28"/>
        <v>175.5</v>
      </c>
      <c r="AD105" s="35">
        <f t="shared" si="29"/>
        <v>37.863636363636374</v>
      </c>
      <c r="AE105" s="35">
        <v>175.5</v>
      </c>
      <c r="AF105" s="35">
        <f t="shared" si="22"/>
        <v>0</v>
      </c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10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10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10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10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10"/>
      <c r="GC105" s="9"/>
      <c r="GD105" s="9"/>
    </row>
    <row r="106" spans="1:186" s="2" customFormat="1" ht="17" customHeight="1">
      <c r="A106" s="14" t="s">
        <v>105</v>
      </c>
      <c r="B106" s="35">
        <v>0</v>
      </c>
      <c r="C106" s="35">
        <v>0</v>
      </c>
      <c r="D106" s="4">
        <f t="shared" si="43"/>
        <v>0</v>
      </c>
      <c r="E106" s="11">
        <v>0</v>
      </c>
      <c r="F106" s="5" t="s">
        <v>362</v>
      </c>
      <c r="G106" s="5" t="s">
        <v>362</v>
      </c>
      <c r="H106" s="5" t="s">
        <v>362</v>
      </c>
      <c r="I106" s="5" t="s">
        <v>362</v>
      </c>
      <c r="J106" s="5" t="s">
        <v>362</v>
      </c>
      <c r="K106" s="5" t="s">
        <v>362</v>
      </c>
      <c r="L106" s="5" t="s">
        <v>362</v>
      </c>
      <c r="M106" s="5" t="s">
        <v>362</v>
      </c>
      <c r="N106" s="35">
        <v>781.3</v>
      </c>
      <c r="O106" s="35">
        <v>1411.7</v>
      </c>
      <c r="P106" s="4">
        <f>IF(Q106=0,0,IF(N106=0,1,IF(O106&lt;0,0,IF(O106/N106&gt;1.2,IF((O106/N106-1.2)*0.1+1.2&gt;1.3,1.3,(O106/N106-1.2)*0.1+1.2),O106/N106))))</f>
        <v>1.26068603609369</v>
      </c>
      <c r="Q106" s="11">
        <v>20</v>
      </c>
      <c r="R106" s="35">
        <v>50</v>
      </c>
      <c r="S106" s="35">
        <v>56</v>
      </c>
      <c r="T106" s="4">
        <f>IF(U106=0,0,IF(R106=0,1,IF(S106&lt;0,0,IF(S106/R106&gt;1.2,IF((S106/R106-1.2)*0.1+1.2&gt;1.3,1.3,(S106/R106-1.2)*0.1+1.2),S106/R106))))</f>
        <v>1.1200000000000001</v>
      </c>
      <c r="U106" s="11">
        <v>25</v>
      </c>
      <c r="V106" s="35">
        <v>33</v>
      </c>
      <c r="W106" s="35">
        <v>34.5</v>
      </c>
      <c r="X106" s="4">
        <f t="shared" si="26"/>
        <v>1.0454545454545454</v>
      </c>
      <c r="Y106" s="11">
        <v>25</v>
      </c>
      <c r="Z106" s="44">
        <f t="shared" si="27"/>
        <v>1.1335726336891063</v>
      </c>
      <c r="AA106" s="45">
        <v>1297</v>
      </c>
      <c r="AB106" s="35">
        <f t="shared" si="21"/>
        <v>117.90909090909091</v>
      </c>
      <c r="AC106" s="35">
        <f t="shared" si="28"/>
        <v>133.69999999999999</v>
      </c>
      <c r="AD106" s="35">
        <f t="shared" si="29"/>
        <v>15.790909090909082</v>
      </c>
      <c r="AE106" s="35">
        <v>133.69999999999999</v>
      </c>
      <c r="AF106" s="35">
        <f t="shared" si="22"/>
        <v>0</v>
      </c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10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10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10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10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10"/>
      <c r="GC106" s="9"/>
      <c r="GD106" s="9"/>
    </row>
    <row r="107" spans="1:186" s="2" customFormat="1" ht="17" customHeight="1">
      <c r="A107" s="14" t="s">
        <v>106</v>
      </c>
      <c r="B107" s="35">
        <v>513</v>
      </c>
      <c r="C107" s="35">
        <v>928</v>
      </c>
      <c r="D107" s="4">
        <f t="shared" si="43"/>
        <v>1.2608966861598441</v>
      </c>
      <c r="E107" s="11">
        <v>10</v>
      </c>
      <c r="F107" s="5" t="s">
        <v>362</v>
      </c>
      <c r="G107" s="5" t="s">
        <v>362</v>
      </c>
      <c r="H107" s="5" t="s">
        <v>362</v>
      </c>
      <c r="I107" s="5" t="s">
        <v>362</v>
      </c>
      <c r="J107" s="5" t="s">
        <v>362</v>
      </c>
      <c r="K107" s="5" t="s">
        <v>362</v>
      </c>
      <c r="L107" s="5" t="s">
        <v>362</v>
      </c>
      <c r="M107" s="5" t="s">
        <v>362</v>
      </c>
      <c r="N107" s="35">
        <v>1278</v>
      </c>
      <c r="O107" s="35">
        <v>1846.7</v>
      </c>
      <c r="P107" s="4">
        <f t="shared" ref="P107:P115" si="44">IF(Q107=0,0,IF(N107=0,1,IF(O107&lt;0,0,IF(O107/N107&gt;1.2,IF((O107/N107-1.2)*0.1+1.2&gt;1.3,1.3,(O107/N107-1.2)*0.1+1.2),O107/N107))))</f>
        <v>1.2244992175273866</v>
      </c>
      <c r="Q107" s="11">
        <v>20</v>
      </c>
      <c r="R107" s="35">
        <v>1.2</v>
      </c>
      <c r="S107" s="35">
        <v>1.4</v>
      </c>
      <c r="T107" s="4">
        <f t="shared" ref="T107:T113" si="45">IF(U107=0,0,IF(R107=0,1,IF(S107&lt;0,0,IF(S107/R107&gt;1.2,IF((S107/R107-1.2)*0.1+1.2&gt;1.3,1.3,(S107/R107-1.2)*0.1+1.2),S107/R107))))</f>
        <v>1.1666666666666667</v>
      </c>
      <c r="U107" s="11">
        <v>25</v>
      </c>
      <c r="V107" s="35">
        <v>5</v>
      </c>
      <c r="W107" s="35">
        <v>5.0999999999999996</v>
      </c>
      <c r="X107" s="4">
        <f t="shared" si="26"/>
        <v>1.02</v>
      </c>
      <c r="Y107" s="11">
        <v>25</v>
      </c>
      <c r="Z107" s="44">
        <f t="shared" si="27"/>
        <v>1.1470702234851604</v>
      </c>
      <c r="AA107" s="45">
        <v>2238</v>
      </c>
      <c r="AB107" s="35">
        <f t="shared" si="21"/>
        <v>203.45454545454547</v>
      </c>
      <c r="AC107" s="35">
        <f t="shared" si="28"/>
        <v>233.4</v>
      </c>
      <c r="AD107" s="35">
        <f t="shared" si="29"/>
        <v>29.945454545454538</v>
      </c>
      <c r="AE107" s="35">
        <v>233.4</v>
      </c>
      <c r="AF107" s="35">
        <f t="shared" si="22"/>
        <v>0</v>
      </c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10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10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10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10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10"/>
      <c r="GC107" s="9"/>
      <c r="GD107" s="9"/>
    </row>
    <row r="108" spans="1:186" s="2" customFormat="1" ht="17" customHeight="1">
      <c r="A108" s="14" t="s">
        <v>107</v>
      </c>
      <c r="B108" s="35">
        <v>70313</v>
      </c>
      <c r="C108" s="35">
        <v>13620</v>
      </c>
      <c r="D108" s="4">
        <f t="shared" si="43"/>
        <v>0.1937052892068323</v>
      </c>
      <c r="E108" s="11">
        <v>10</v>
      </c>
      <c r="F108" s="5" t="s">
        <v>362</v>
      </c>
      <c r="G108" s="5" t="s">
        <v>362</v>
      </c>
      <c r="H108" s="5" t="s">
        <v>362</v>
      </c>
      <c r="I108" s="5" t="s">
        <v>362</v>
      </c>
      <c r="J108" s="5" t="s">
        <v>362</v>
      </c>
      <c r="K108" s="5" t="s">
        <v>362</v>
      </c>
      <c r="L108" s="5" t="s">
        <v>362</v>
      </c>
      <c r="M108" s="5" t="s">
        <v>362</v>
      </c>
      <c r="N108" s="35">
        <v>386.8</v>
      </c>
      <c r="O108" s="35">
        <v>3029</v>
      </c>
      <c r="P108" s="4">
        <f t="shared" si="44"/>
        <v>1.3</v>
      </c>
      <c r="Q108" s="11">
        <v>20</v>
      </c>
      <c r="R108" s="35">
        <v>1</v>
      </c>
      <c r="S108" s="35">
        <v>1</v>
      </c>
      <c r="T108" s="4">
        <f t="shared" si="45"/>
        <v>1</v>
      </c>
      <c r="U108" s="11">
        <v>20</v>
      </c>
      <c r="V108" s="35">
        <v>2</v>
      </c>
      <c r="W108" s="35">
        <v>3.6</v>
      </c>
      <c r="X108" s="4">
        <f t="shared" si="26"/>
        <v>1.26</v>
      </c>
      <c r="Y108" s="11">
        <v>30</v>
      </c>
      <c r="Z108" s="44">
        <f t="shared" si="27"/>
        <v>1.0717131611508539</v>
      </c>
      <c r="AA108" s="45">
        <v>1455</v>
      </c>
      <c r="AB108" s="35">
        <f t="shared" si="21"/>
        <v>132.27272727272728</v>
      </c>
      <c r="AC108" s="35">
        <f t="shared" si="28"/>
        <v>141.80000000000001</v>
      </c>
      <c r="AD108" s="35">
        <f t="shared" si="29"/>
        <v>9.5272727272727309</v>
      </c>
      <c r="AE108" s="35">
        <v>141.80000000000001</v>
      </c>
      <c r="AF108" s="35">
        <f t="shared" si="22"/>
        <v>0</v>
      </c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10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10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10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10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10"/>
      <c r="GC108" s="9"/>
      <c r="GD108" s="9"/>
    </row>
    <row r="109" spans="1:186" s="2" customFormat="1" ht="17" customHeight="1">
      <c r="A109" s="14" t="s">
        <v>108</v>
      </c>
      <c r="B109" s="35">
        <v>14950</v>
      </c>
      <c r="C109" s="35">
        <v>3070.7</v>
      </c>
      <c r="D109" s="4">
        <f>IF(E109=0,0,IF(B109=0,1,IF(C109&lt;0,0,IF(C109/B109&gt;1.2,IF((C109/B109-1.2)*0.1+1.2&gt;1.3,1.3,(C109/B109-1.2)*0.1+1.2),C109/B109))))</f>
        <v>0.20539799331103678</v>
      </c>
      <c r="E109" s="11">
        <v>10</v>
      </c>
      <c r="F109" s="5" t="s">
        <v>362</v>
      </c>
      <c r="G109" s="5" t="s">
        <v>362</v>
      </c>
      <c r="H109" s="5" t="s">
        <v>362</v>
      </c>
      <c r="I109" s="5" t="s">
        <v>362</v>
      </c>
      <c r="J109" s="5" t="s">
        <v>362</v>
      </c>
      <c r="K109" s="5" t="s">
        <v>362</v>
      </c>
      <c r="L109" s="5" t="s">
        <v>362</v>
      </c>
      <c r="M109" s="5" t="s">
        <v>362</v>
      </c>
      <c r="N109" s="35">
        <v>2427</v>
      </c>
      <c r="O109" s="35">
        <v>4712.5</v>
      </c>
      <c r="P109" s="4">
        <f t="shared" si="44"/>
        <v>1.2741697569015245</v>
      </c>
      <c r="Q109" s="11">
        <v>20</v>
      </c>
      <c r="R109" s="35">
        <v>140</v>
      </c>
      <c r="S109" s="35">
        <v>216.7</v>
      </c>
      <c r="T109" s="4">
        <f t="shared" si="45"/>
        <v>1.2347857142857142</v>
      </c>
      <c r="U109" s="11">
        <v>25</v>
      </c>
      <c r="V109" s="35">
        <v>0</v>
      </c>
      <c r="W109" s="35">
        <v>0</v>
      </c>
      <c r="X109" s="4">
        <f t="shared" si="26"/>
        <v>1</v>
      </c>
      <c r="Y109" s="11">
        <v>25</v>
      </c>
      <c r="Z109" s="44">
        <f t="shared" si="27"/>
        <v>1.0425877241035464</v>
      </c>
      <c r="AA109" s="45">
        <v>1663</v>
      </c>
      <c r="AB109" s="35">
        <f t="shared" si="21"/>
        <v>151.18181818181819</v>
      </c>
      <c r="AC109" s="35">
        <f t="shared" si="28"/>
        <v>157.6</v>
      </c>
      <c r="AD109" s="35">
        <f t="shared" si="29"/>
        <v>6.4181818181818073</v>
      </c>
      <c r="AE109" s="35">
        <v>157.6</v>
      </c>
      <c r="AF109" s="35">
        <f t="shared" si="22"/>
        <v>0</v>
      </c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10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10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10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10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10"/>
      <c r="GC109" s="9"/>
      <c r="GD109" s="9"/>
    </row>
    <row r="110" spans="1:186" s="2" customFormat="1" ht="17" customHeight="1">
      <c r="A110" s="14" t="s">
        <v>109</v>
      </c>
      <c r="B110" s="35">
        <v>72517</v>
      </c>
      <c r="C110" s="35">
        <v>39742.9</v>
      </c>
      <c r="D110" s="4">
        <f>IF(E110=0,0,IF(B110=0,1,IF(C110&lt;0,0,IF(C110/B110&gt;1.2,IF((C110/B110-1.2)*0.1+1.2&gt;1.3,1.3,(C110/B110-1.2)*0.1+1.2),C110/B110))))</f>
        <v>0.5480494228939421</v>
      </c>
      <c r="E110" s="11">
        <v>10</v>
      </c>
      <c r="F110" s="5" t="s">
        <v>362</v>
      </c>
      <c r="G110" s="5" t="s">
        <v>362</v>
      </c>
      <c r="H110" s="5" t="s">
        <v>362</v>
      </c>
      <c r="I110" s="5" t="s">
        <v>362</v>
      </c>
      <c r="J110" s="5" t="s">
        <v>362</v>
      </c>
      <c r="K110" s="5" t="s">
        <v>362</v>
      </c>
      <c r="L110" s="5" t="s">
        <v>362</v>
      </c>
      <c r="M110" s="5" t="s">
        <v>362</v>
      </c>
      <c r="N110" s="35">
        <v>345</v>
      </c>
      <c r="O110" s="35">
        <v>0</v>
      </c>
      <c r="P110" s="4">
        <f t="shared" si="44"/>
        <v>0</v>
      </c>
      <c r="Q110" s="11">
        <v>20</v>
      </c>
      <c r="R110" s="35">
        <v>0.5</v>
      </c>
      <c r="S110" s="35">
        <v>3.5</v>
      </c>
      <c r="T110" s="4">
        <f t="shared" si="45"/>
        <v>1.3</v>
      </c>
      <c r="U110" s="11">
        <v>30</v>
      </c>
      <c r="V110" s="35">
        <v>0.3</v>
      </c>
      <c r="W110" s="35">
        <v>1.2</v>
      </c>
      <c r="X110" s="4">
        <f t="shared" si="26"/>
        <v>1.3</v>
      </c>
      <c r="Y110" s="11">
        <v>20</v>
      </c>
      <c r="Z110" s="44">
        <f t="shared" si="27"/>
        <v>0.88100617786174273</v>
      </c>
      <c r="AA110" s="45">
        <v>1917</v>
      </c>
      <c r="AB110" s="35">
        <f t="shared" si="21"/>
        <v>174.27272727272728</v>
      </c>
      <c r="AC110" s="35">
        <f t="shared" si="28"/>
        <v>153.5</v>
      </c>
      <c r="AD110" s="35">
        <f t="shared" si="29"/>
        <v>-20.77272727272728</v>
      </c>
      <c r="AE110" s="35">
        <v>153.5</v>
      </c>
      <c r="AF110" s="35">
        <f t="shared" si="22"/>
        <v>0</v>
      </c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10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10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10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10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10"/>
      <c r="GC110" s="9"/>
      <c r="GD110" s="9"/>
    </row>
    <row r="111" spans="1:186" s="2" customFormat="1" ht="17" customHeight="1">
      <c r="A111" s="14" t="s">
        <v>110</v>
      </c>
      <c r="B111" s="35">
        <v>0</v>
      </c>
      <c r="C111" s="35">
        <v>0</v>
      </c>
      <c r="D111" s="4">
        <f t="shared" ref="D111:D119" si="46">IF(E111=0,0,IF(B111=0,1,IF(C111&lt;0,0,IF(C111/B111&gt;1.2,IF((C111/B111-1.2)*0.1+1.2&gt;1.3,1.3,(C111/B111-1.2)*0.1+1.2),C111/B111))))</f>
        <v>0</v>
      </c>
      <c r="E111" s="11">
        <v>0</v>
      </c>
      <c r="F111" s="5" t="s">
        <v>362</v>
      </c>
      <c r="G111" s="5" t="s">
        <v>362</v>
      </c>
      <c r="H111" s="5" t="s">
        <v>362</v>
      </c>
      <c r="I111" s="5" t="s">
        <v>362</v>
      </c>
      <c r="J111" s="5" t="s">
        <v>362</v>
      </c>
      <c r="K111" s="5" t="s">
        <v>362</v>
      </c>
      <c r="L111" s="5" t="s">
        <v>362</v>
      </c>
      <c r="M111" s="5" t="s">
        <v>362</v>
      </c>
      <c r="N111" s="35">
        <v>189.2</v>
      </c>
      <c r="O111" s="35">
        <v>160</v>
      </c>
      <c r="P111" s="4">
        <f>IF(Q111=0,0,IF(N111=0,1,IF(O111&lt;0,0,IF(O111/N111&gt;1.2,IF((O111/N111-1.2)*0.1+1.2&gt;1.3,1.3,(O111/N111-1.2)*0.1+1.2),O111/N111))))</f>
        <v>0.84566596194503174</v>
      </c>
      <c r="Q111" s="11">
        <v>20</v>
      </c>
      <c r="R111" s="35">
        <v>32</v>
      </c>
      <c r="S111" s="35">
        <v>33.799999999999997</v>
      </c>
      <c r="T111" s="4">
        <f t="shared" si="45"/>
        <v>1.0562499999999999</v>
      </c>
      <c r="U111" s="11">
        <v>20</v>
      </c>
      <c r="V111" s="35">
        <v>20</v>
      </c>
      <c r="W111" s="35">
        <v>20.7</v>
      </c>
      <c r="X111" s="4">
        <f t="shared" si="26"/>
        <v>1.0349999999999999</v>
      </c>
      <c r="Y111" s="11">
        <v>30</v>
      </c>
      <c r="Z111" s="44">
        <f t="shared" si="27"/>
        <v>0.98697598912715179</v>
      </c>
      <c r="AA111" s="45">
        <v>2699</v>
      </c>
      <c r="AB111" s="35">
        <f t="shared" ref="AB111:AB174" si="47">AA111/11</f>
        <v>245.36363636363637</v>
      </c>
      <c r="AC111" s="35">
        <f t="shared" si="28"/>
        <v>242.2</v>
      </c>
      <c r="AD111" s="35">
        <f t="shared" si="29"/>
        <v>-3.1636363636363853</v>
      </c>
      <c r="AE111" s="35">
        <v>242.2</v>
      </c>
      <c r="AF111" s="35">
        <f t="shared" ref="AF111:AF174" si="48">AC111-AE111</f>
        <v>0</v>
      </c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10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10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10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10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10"/>
      <c r="GC111" s="9"/>
      <c r="GD111" s="9"/>
    </row>
    <row r="112" spans="1:186" s="2" customFormat="1" ht="17" customHeight="1">
      <c r="A112" s="14" t="s">
        <v>111</v>
      </c>
      <c r="B112" s="35">
        <v>23000</v>
      </c>
      <c r="C112" s="35">
        <v>10472</v>
      </c>
      <c r="D112" s="4">
        <f t="shared" si="46"/>
        <v>0.45530434782608697</v>
      </c>
      <c r="E112" s="11">
        <v>10</v>
      </c>
      <c r="F112" s="5" t="s">
        <v>362</v>
      </c>
      <c r="G112" s="5" t="s">
        <v>362</v>
      </c>
      <c r="H112" s="5" t="s">
        <v>362</v>
      </c>
      <c r="I112" s="5" t="s">
        <v>362</v>
      </c>
      <c r="J112" s="5" t="s">
        <v>362</v>
      </c>
      <c r="K112" s="5" t="s">
        <v>362</v>
      </c>
      <c r="L112" s="5" t="s">
        <v>362</v>
      </c>
      <c r="M112" s="5" t="s">
        <v>362</v>
      </c>
      <c r="N112" s="35">
        <v>453.3</v>
      </c>
      <c r="O112" s="35">
        <v>311.5</v>
      </c>
      <c r="P112" s="4">
        <f t="shared" si="44"/>
        <v>0.68718288109419812</v>
      </c>
      <c r="Q112" s="11">
        <v>20</v>
      </c>
      <c r="R112" s="35">
        <v>38</v>
      </c>
      <c r="S112" s="35">
        <v>65.900000000000006</v>
      </c>
      <c r="T112" s="4">
        <f t="shared" si="45"/>
        <v>1.253421052631579</v>
      </c>
      <c r="U112" s="11">
        <v>25</v>
      </c>
      <c r="V112" s="35">
        <v>75</v>
      </c>
      <c r="W112" s="35">
        <v>89.5</v>
      </c>
      <c r="X112" s="4">
        <f t="shared" ref="X112:X175" si="49">IF(Y112=0,0,IF(V112=0,1,IF(W112&lt;0,0,IF(W112/V112&gt;1.2,IF((W112/V112-1.2)*0.1+1.2&gt;1.3,1.3,(W112/V112-1.2)*0.1+1.2),W112/V112))))</f>
        <v>1.1933333333333334</v>
      </c>
      <c r="Y112" s="11">
        <v>25</v>
      </c>
      <c r="Z112" s="44">
        <f t="shared" ref="Z112:Z175" si="50">(D112*E112+P112*Q112+T112*U112+X112*Y112)/(E112+Q112+U112+Y112)</f>
        <v>0.99331950936584545</v>
      </c>
      <c r="AA112" s="45">
        <v>1839</v>
      </c>
      <c r="AB112" s="35">
        <f t="shared" si="47"/>
        <v>167.18181818181819</v>
      </c>
      <c r="AC112" s="35">
        <f t="shared" ref="AC112:AC175" si="51">ROUND(Z112*AB112,1)</f>
        <v>166.1</v>
      </c>
      <c r="AD112" s="35">
        <f t="shared" ref="AD112:AD175" si="52">AC112-AB112</f>
        <v>-1.0818181818181927</v>
      </c>
      <c r="AE112" s="35">
        <v>166.1</v>
      </c>
      <c r="AF112" s="35">
        <f t="shared" si="48"/>
        <v>0</v>
      </c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10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10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10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10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10"/>
      <c r="GC112" s="9"/>
      <c r="GD112" s="9"/>
    </row>
    <row r="113" spans="1:186" s="2" customFormat="1" ht="17" customHeight="1">
      <c r="A113" s="14" t="s">
        <v>112</v>
      </c>
      <c r="B113" s="35">
        <v>969</v>
      </c>
      <c r="C113" s="35">
        <v>1148</v>
      </c>
      <c r="D113" s="4">
        <f t="shared" si="46"/>
        <v>1.1847265221878225</v>
      </c>
      <c r="E113" s="11">
        <v>10</v>
      </c>
      <c r="F113" s="5" t="s">
        <v>362</v>
      </c>
      <c r="G113" s="5" t="s">
        <v>362</v>
      </c>
      <c r="H113" s="5" t="s">
        <v>362</v>
      </c>
      <c r="I113" s="5" t="s">
        <v>362</v>
      </c>
      <c r="J113" s="5" t="s">
        <v>362</v>
      </c>
      <c r="K113" s="5" t="s">
        <v>362</v>
      </c>
      <c r="L113" s="5" t="s">
        <v>362</v>
      </c>
      <c r="M113" s="5" t="s">
        <v>362</v>
      </c>
      <c r="N113" s="35">
        <v>390.1</v>
      </c>
      <c r="O113" s="35">
        <v>548.20000000000005</v>
      </c>
      <c r="P113" s="4">
        <f t="shared" si="44"/>
        <v>1.2205280697257113</v>
      </c>
      <c r="Q113" s="11">
        <v>20</v>
      </c>
      <c r="R113" s="35">
        <v>3</v>
      </c>
      <c r="S113" s="35">
        <v>3.6</v>
      </c>
      <c r="T113" s="4">
        <f t="shared" si="45"/>
        <v>1.2</v>
      </c>
      <c r="U113" s="11">
        <v>20</v>
      </c>
      <c r="V113" s="35">
        <v>3</v>
      </c>
      <c r="W113" s="35">
        <v>7.3</v>
      </c>
      <c r="X113" s="4">
        <f t="shared" si="49"/>
        <v>1.3</v>
      </c>
      <c r="Y113" s="11">
        <v>30</v>
      </c>
      <c r="Z113" s="44">
        <f t="shared" si="50"/>
        <v>1.2407228327049056</v>
      </c>
      <c r="AA113" s="45">
        <v>3886</v>
      </c>
      <c r="AB113" s="35">
        <f t="shared" si="47"/>
        <v>353.27272727272725</v>
      </c>
      <c r="AC113" s="35">
        <f t="shared" si="51"/>
        <v>438.3</v>
      </c>
      <c r="AD113" s="35">
        <f t="shared" si="52"/>
        <v>85.027272727272759</v>
      </c>
      <c r="AE113" s="35">
        <v>438.3</v>
      </c>
      <c r="AF113" s="35">
        <f t="shared" si="48"/>
        <v>0</v>
      </c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10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10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10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10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10"/>
      <c r="GC113" s="9"/>
      <c r="GD113" s="9"/>
    </row>
    <row r="114" spans="1:186" s="2" customFormat="1" ht="17" customHeight="1">
      <c r="A114" s="14" t="s">
        <v>113</v>
      </c>
      <c r="B114" s="35">
        <v>791</v>
      </c>
      <c r="C114" s="35">
        <v>5800</v>
      </c>
      <c r="D114" s="4">
        <f t="shared" si="46"/>
        <v>1.3</v>
      </c>
      <c r="E114" s="11">
        <v>10</v>
      </c>
      <c r="F114" s="5" t="s">
        <v>362</v>
      </c>
      <c r="G114" s="5" t="s">
        <v>362</v>
      </c>
      <c r="H114" s="5" t="s">
        <v>362</v>
      </c>
      <c r="I114" s="5" t="s">
        <v>362</v>
      </c>
      <c r="J114" s="5" t="s">
        <v>362</v>
      </c>
      <c r="K114" s="5" t="s">
        <v>362</v>
      </c>
      <c r="L114" s="5" t="s">
        <v>362</v>
      </c>
      <c r="M114" s="5" t="s">
        <v>362</v>
      </c>
      <c r="N114" s="35">
        <v>445.5</v>
      </c>
      <c r="O114" s="35">
        <v>204.2</v>
      </c>
      <c r="P114" s="4">
        <f t="shared" si="44"/>
        <v>0.45836139169472501</v>
      </c>
      <c r="Q114" s="11">
        <v>20</v>
      </c>
      <c r="R114" s="35">
        <v>0</v>
      </c>
      <c r="S114" s="35">
        <v>0</v>
      </c>
      <c r="T114" s="4">
        <f>IF(U114=0,0,IF(R114=0,1,IF(S114&lt;0,0,IF(S114/R114&gt;1.2,IF((S114/R114-1.2)*0.1+1.2&gt;1.3,1.3,(S114/R114-1.2)*0.1+1.2),S114/R114))))</f>
        <v>0</v>
      </c>
      <c r="U114" s="11">
        <v>0</v>
      </c>
      <c r="V114" s="35">
        <v>0</v>
      </c>
      <c r="W114" s="35">
        <v>0</v>
      </c>
      <c r="X114" s="4">
        <f t="shared" si="49"/>
        <v>0</v>
      </c>
      <c r="Y114" s="11">
        <v>0</v>
      </c>
      <c r="Z114" s="44">
        <f t="shared" si="50"/>
        <v>0.73890759446315002</v>
      </c>
      <c r="AA114" s="45">
        <v>0</v>
      </c>
      <c r="AB114" s="35">
        <f t="shared" si="47"/>
        <v>0</v>
      </c>
      <c r="AC114" s="35">
        <f t="shared" si="51"/>
        <v>0</v>
      </c>
      <c r="AD114" s="35">
        <f t="shared" si="52"/>
        <v>0</v>
      </c>
      <c r="AE114" s="35">
        <v>0</v>
      </c>
      <c r="AF114" s="35">
        <f t="shared" si="48"/>
        <v>0</v>
      </c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10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10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10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10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10"/>
      <c r="GC114" s="9"/>
      <c r="GD114" s="9"/>
    </row>
    <row r="115" spans="1:186" s="2" customFormat="1" ht="17" customHeight="1">
      <c r="A115" s="14" t="s">
        <v>114</v>
      </c>
      <c r="B115" s="35">
        <v>745980</v>
      </c>
      <c r="C115" s="35">
        <v>596294.30000000005</v>
      </c>
      <c r="D115" s="4">
        <f>IF(E115=0,0,IF(B115=0,1,IF(C115&lt;0,0,IF(C115/B115&gt;1.2,IF((C115/B115-1.2)*0.1+1.2&gt;1.3,1.3,(C115/B115-1.2)*0.1+1.2),C115/B115))))</f>
        <v>0.79934354808439911</v>
      </c>
      <c r="E115" s="11">
        <v>10</v>
      </c>
      <c r="F115" s="5" t="s">
        <v>362</v>
      </c>
      <c r="G115" s="5" t="s">
        <v>362</v>
      </c>
      <c r="H115" s="5" t="s">
        <v>362</v>
      </c>
      <c r="I115" s="5" t="s">
        <v>362</v>
      </c>
      <c r="J115" s="5" t="s">
        <v>362</v>
      </c>
      <c r="K115" s="5" t="s">
        <v>362</v>
      </c>
      <c r="L115" s="5" t="s">
        <v>362</v>
      </c>
      <c r="M115" s="5" t="s">
        <v>362</v>
      </c>
      <c r="N115" s="35">
        <v>2239</v>
      </c>
      <c r="O115" s="35">
        <v>7679.7</v>
      </c>
      <c r="P115" s="4">
        <f t="shared" si="44"/>
        <v>1.3</v>
      </c>
      <c r="Q115" s="11">
        <v>20</v>
      </c>
      <c r="R115" s="35">
        <v>5</v>
      </c>
      <c r="S115" s="35">
        <v>5.2</v>
      </c>
      <c r="T115" s="4">
        <f t="shared" ref="T115:T121" si="53">IF(U115=0,0,IF(R115=0,1,IF(S115&lt;0,0,IF(S115/R115&gt;1.2,IF((S115/R115-1.2)*0.1+1.2&gt;1.3,1.3,(S115/R115-1.2)*0.1+1.2),S115/R115))))</f>
        <v>1.04</v>
      </c>
      <c r="U115" s="11">
        <v>30</v>
      </c>
      <c r="V115" s="35">
        <v>2</v>
      </c>
      <c r="W115" s="35">
        <v>2.2999999999999998</v>
      </c>
      <c r="X115" s="4">
        <f t="shared" si="49"/>
        <v>1.1499999999999999</v>
      </c>
      <c r="Y115" s="11">
        <v>20</v>
      </c>
      <c r="Z115" s="44">
        <f t="shared" si="50"/>
        <v>1.1024179435105499</v>
      </c>
      <c r="AA115" s="45">
        <v>2683</v>
      </c>
      <c r="AB115" s="35">
        <f t="shared" si="47"/>
        <v>243.90909090909091</v>
      </c>
      <c r="AC115" s="35">
        <f t="shared" si="51"/>
        <v>268.89999999999998</v>
      </c>
      <c r="AD115" s="35">
        <f t="shared" si="52"/>
        <v>24.990909090909071</v>
      </c>
      <c r="AE115" s="35">
        <v>268.89999999999998</v>
      </c>
      <c r="AF115" s="35">
        <f t="shared" si="48"/>
        <v>0</v>
      </c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10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10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10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10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10"/>
      <c r="GC115" s="9"/>
      <c r="GD115" s="9"/>
    </row>
    <row r="116" spans="1:186" s="2" customFormat="1" ht="17" customHeight="1">
      <c r="A116" s="14" t="s">
        <v>115</v>
      </c>
      <c r="B116" s="35">
        <v>5047</v>
      </c>
      <c r="C116" s="35">
        <v>6986</v>
      </c>
      <c r="D116" s="4">
        <f t="shared" si="46"/>
        <v>1.2184188626907073</v>
      </c>
      <c r="E116" s="11">
        <v>10</v>
      </c>
      <c r="F116" s="5" t="s">
        <v>362</v>
      </c>
      <c r="G116" s="5" t="s">
        <v>362</v>
      </c>
      <c r="H116" s="5" t="s">
        <v>362</v>
      </c>
      <c r="I116" s="5" t="s">
        <v>362</v>
      </c>
      <c r="J116" s="5" t="s">
        <v>362</v>
      </c>
      <c r="K116" s="5" t="s">
        <v>362</v>
      </c>
      <c r="L116" s="5" t="s">
        <v>362</v>
      </c>
      <c r="M116" s="5" t="s">
        <v>362</v>
      </c>
      <c r="N116" s="35">
        <v>263.60000000000002</v>
      </c>
      <c r="O116" s="35">
        <v>259.60000000000002</v>
      </c>
      <c r="P116" s="4">
        <f>IF(Q116=0,0,IF(N116=0,1,IF(O116&lt;0,0,IF(O116/N116&gt;1.2,IF((O116/N116-1.2)*0.1+1.2&gt;1.3,1.3,(O116/N116-1.2)*0.1+1.2),O116/N116))))</f>
        <v>0.98482549317147194</v>
      </c>
      <c r="Q116" s="11">
        <v>20</v>
      </c>
      <c r="R116" s="35">
        <v>0</v>
      </c>
      <c r="S116" s="35">
        <v>0</v>
      </c>
      <c r="T116" s="4">
        <f t="shared" si="53"/>
        <v>1</v>
      </c>
      <c r="U116" s="11">
        <v>25</v>
      </c>
      <c r="V116" s="35">
        <v>0.1</v>
      </c>
      <c r="W116" s="35">
        <v>0</v>
      </c>
      <c r="X116" s="4">
        <f t="shared" si="49"/>
        <v>0</v>
      </c>
      <c r="Y116" s="11">
        <v>25</v>
      </c>
      <c r="Z116" s="44">
        <f t="shared" si="50"/>
        <v>0.71100873112920637</v>
      </c>
      <c r="AA116" s="45">
        <v>2132</v>
      </c>
      <c r="AB116" s="35">
        <f t="shared" si="47"/>
        <v>193.81818181818181</v>
      </c>
      <c r="AC116" s="35">
        <f t="shared" si="51"/>
        <v>137.80000000000001</v>
      </c>
      <c r="AD116" s="35">
        <f t="shared" si="52"/>
        <v>-56.018181818181802</v>
      </c>
      <c r="AE116" s="35">
        <v>137.80000000000001</v>
      </c>
      <c r="AF116" s="35">
        <f t="shared" si="48"/>
        <v>0</v>
      </c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10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10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10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10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10"/>
      <c r="GC116" s="9"/>
      <c r="GD116" s="9"/>
    </row>
    <row r="117" spans="1:186" s="2" customFormat="1" ht="17" customHeight="1">
      <c r="A117" s="14" t="s">
        <v>116</v>
      </c>
      <c r="B117" s="35">
        <v>2338</v>
      </c>
      <c r="C117" s="35">
        <v>148</v>
      </c>
      <c r="D117" s="4">
        <f t="shared" si="46"/>
        <v>6.3301967493584257E-2</v>
      </c>
      <c r="E117" s="11">
        <v>10</v>
      </c>
      <c r="F117" s="5" t="s">
        <v>362</v>
      </c>
      <c r="G117" s="5" t="s">
        <v>362</v>
      </c>
      <c r="H117" s="5" t="s">
        <v>362</v>
      </c>
      <c r="I117" s="5" t="s">
        <v>362</v>
      </c>
      <c r="J117" s="5" t="s">
        <v>362</v>
      </c>
      <c r="K117" s="5" t="s">
        <v>362</v>
      </c>
      <c r="L117" s="5" t="s">
        <v>362</v>
      </c>
      <c r="M117" s="5" t="s">
        <v>362</v>
      </c>
      <c r="N117" s="35">
        <v>87.8</v>
      </c>
      <c r="O117" s="35">
        <v>56.6</v>
      </c>
      <c r="P117" s="4">
        <f t="shared" ref="P117:P122" si="54">IF(Q117=0,0,IF(N117=0,1,IF(O117&lt;0,0,IF(O117/N117&gt;1.2,IF((O117/N117-1.2)*0.1+1.2&gt;1.3,1.3,(O117/N117-1.2)*0.1+1.2),O117/N117))))</f>
        <v>0.6446469248291572</v>
      </c>
      <c r="Q117" s="11">
        <v>20</v>
      </c>
      <c r="R117" s="35">
        <v>4</v>
      </c>
      <c r="S117" s="35">
        <v>4.0999999999999996</v>
      </c>
      <c r="T117" s="4">
        <f t="shared" si="53"/>
        <v>1.0249999999999999</v>
      </c>
      <c r="U117" s="11">
        <v>30</v>
      </c>
      <c r="V117" s="35">
        <v>0.5</v>
      </c>
      <c r="W117" s="35">
        <v>0.5</v>
      </c>
      <c r="X117" s="4">
        <f t="shared" si="49"/>
        <v>1</v>
      </c>
      <c r="Y117" s="11">
        <v>20</v>
      </c>
      <c r="Z117" s="44">
        <f t="shared" si="50"/>
        <v>0.80344947714398729</v>
      </c>
      <c r="AA117" s="45">
        <v>2258</v>
      </c>
      <c r="AB117" s="35">
        <f t="shared" si="47"/>
        <v>205.27272727272728</v>
      </c>
      <c r="AC117" s="35">
        <f t="shared" si="51"/>
        <v>164.9</v>
      </c>
      <c r="AD117" s="35">
        <f t="shared" si="52"/>
        <v>-40.372727272727275</v>
      </c>
      <c r="AE117" s="35">
        <v>164.9</v>
      </c>
      <c r="AF117" s="35">
        <f t="shared" si="48"/>
        <v>0</v>
      </c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10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10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10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10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10"/>
      <c r="GC117" s="9"/>
      <c r="GD117" s="9"/>
    </row>
    <row r="118" spans="1:186" s="2" customFormat="1" ht="17" customHeight="1">
      <c r="A118" s="14" t="s">
        <v>117</v>
      </c>
      <c r="B118" s="35">
        <v>0</v>
      </c>
      <c r="C118" s="35">
        <v>0</v>
      </c>
      <c r="D118" s="4">
        <f t="shared" si="46"/>
        <v>0</v>
      </c>
      <c r="E118" s="11">
        <v>0</v>
      </c>
      <c r="F118" s="5" t="s">
        <v>362</v>
      </c>
      <c r="G118" s="5" t="s">
        <v>362</v>
      </c>
      <c r="H118" s="5" t="s">
        <v>362</v>
      </c>
      <c r="I118" s="5" t="s">
        <v>362</v>
      </c>
      <c r="J118" s="5" t="s">
        <v>362</v>
      </c>
      <c r="K118" s="5" t="s">
        <v>362</v>
      </c>
      <c r="L118" s="5" t="s">
        <v>362</v>
      </c>
      <c r="M118" s="5" t="s">
        <v>362</v>
      </c>
      <c r="N118" s="35">
        <v>230</v>
      </c>
      <c r="O118" s="35">
        <v>157.5</v>
      </c>
      <c r="P118" s="4">
        <f t="shared" si="54"/>
        <v>0.68478260869565222</v>
      </c>
      <c r="Q118" s="11">
        <v>20</v>
      </c>
      <c r="R118" s="35">
        <v>1.5</v>
      </c>
      <c r="S118" s="35">
        <v>1.7</v>
      </c>
      <c r="T118" s="4">
        <f t="shared" si="53"/>
        <v>1.1333333333333333</v>
      </c>
      <c r="U118" s="11">
        <v>30</v>
      </c>
      <c r="V118" s="35">
        <v>4</v>
      </c>
      <c r="W118" s="35">
        <v>4.5</v>
      </c>
      <c r="X118" s="4">
        <f t="shared" si="49"/>
        <v>1.125</v>
      </c>
      <c r="Y118" s="11">
        <v>20</v>
      </c>
      <c r="Z118" s="44">
        <f t="shared" si="50"/>
        <v>1.0027950310559006</v>
      </c>
      <c r="AA118" s="45">
        <v>1475</v>
      </c>
      <c r="AB118" s="35">
        <f t="shared" si="47"/>
        <v>134.09090909090909</v>
      </c>
      <c r="AC118" s="35">
        <f t="shared" si="51"/>
        <v>134.5</v>
      </c>
      <c r="AD118" s="35">
        <f t="shared" si="52"/>
        <v>0.40909090909090651</v>
      </c>
      <c r="AE118" s="35">
        <v>134.5</v>
      </c>
      <c r="AF118" s="35">
        <f t="shared" si="48"/>
        <v>0</v>
      </c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10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10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10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10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10"/>
      <c r="GC118" s="9"/>
      <c r="GD118" s="9"/>
    </row>
    <row r="119" spans="1:186" s="2" customFormat="1" ht="17" customHeight="1">
      <c r="A119" s="14" t="s">
        <v>118</v>
      </c>
      <c r="B119" s="35">
        <v>1600</v>
      </c>
      <c r="C119" s="35">
        <v>207251</v>
      </c>
      <c r="D119" s="4">
        <f t="shared" si="46"/>
        <v>1.3</v>
      </c>
      <c r="E119" s="11">
        <v>10</v>
      </c>
      <c r="F119" s="5" t="s">
        <v>362</v>
      </c>
      <c r="G119" s="5" t="s">
        <v>362</v>
      </c>
      <c r="H119" s="5" t="s">
        <v>362</v>
      </c>
      <c r="I119" s="5" t="s">
        <v>362</v>
      </c>
      <c r="J119" s="5" t="s">
        <v>362</v>
      </c>
      <c r="K119" s="5" t="s">
        <v>362</v>
      </c>
      <c r="L119" s="5" t="s">
        <v>362</v>
      </c>
      <c r="M119" s="5" t="s">
        <v>362</v>
      </c>
      <c r="N119" s="35">
        <v>1374.8</v>
      </c>
      <c r="O119" s="35">
        <v>703.8</v>
      </c>
      <c r="P119" s="4">
        <f t="shared" si="54"/>
        <v>0.51192900785568807</v>
      </c>
      <c r="Q119" s="11">
        <v>20</v>
      </c>
      <c r="R119" s="35">
        <v>35</v>
      </c>
      <c r="S119" s="35">
        <v>36.200000000000003</v>
      </c>
      <c r="T119" s="4">
        <f t="shared" si="53"/>
        <v>1.0342857142857145</v>
      </c>
      <c r="U119" s="11">
        <v>5</v>
      </c>
      <c r="V119" s="35">
        <v>7</v>
      </c>
      <c r="W119" s="35">
        <v>6.4</v>
      </c>
      <c r="X119" s="4">
        <f t="shared" si="49"/>
        <v>0.91428571428571437</v>
      </c>
      <c r="Y119" s="11">
        <v>45</v>
      </c>
      <c r="Z119" s="44">
        <f t="shared" si="50"/>
        <v>0.86941082339249343</v>
      </c>
      <c r="AA119" s="45">
        <v>2422</v>
      </c>
      <c r="AB119" s="35">
        <f t="shared" si="47"/>
        <v>220.18181818181819</v>
      </c>
      <c r="AC119" s="35">
        <f t="shared" si="51"/>
        <v>191.4</v>
      </c>
      <c r="AD119" s="35">
        <f t="shared" si="52"/>
        <v>-28.781818181818181</v>
      </c>
      <c r="AE119" s="35">
        <v>191.4</v>
      </c>
      <c r="AF119" s="35">
        <f t="shared" si="48"/>
        <v>0</v>
      </c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10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10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10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10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10"/>
      <c r="GC119" s="9"/>
      <c r="GD119" s="9"/>
    </row>
    <row r="120" spans="1:186" s="2" customFormat="1" ht="17" customHeight="1">
      <c r="A120" s="18" t="s">
        <v>119</v>
      </c>
      <c r="B120" s="6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35"/>
      <c r="AF120" s="35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10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10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10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10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10"/>
      <c r="GC120" s="9"/>
      <c r="GD120" s="9"/>
    </row>
    <row r="121" spans="1:186" s="2" customFormat="1" ht="17" customHeight="1">
      <c r="A121" s="14" t="s">
        <v>120</v>
      </c>
      <c r="B121" s="35">
        <v>370</v>
      </c>
      <c r="C121" s="35">
        <v>352.8</v>
      </c>
      <c r="D121" s="4">
        <f t="shared" ref="D121:D127" si="55">IF(E121=0,0,IF(B121=0,1,IF(C121&lt;0,0,IF(C121/B121&gt;1.2,IF((C121/B121-1.2)*0.1+1.2&gt;1.3,1.3,(C121/B121-1.2)*0.1+1.2),C121/B121))))</f>
        <v>0.95351351351351354</v>
      </c>
      <c r="E121" s="11">
        <v>10</v>
      </c>
      <c r="F121" s="5" t="s">
        <v>362</v>
      </c>
      <c r="G121" s="5" t="s">
        <v>362</v>
      </c>
      <c r="H121" s="5" t="s">
        <v>362</v>
      </c>
      <c r="I121" s="5" t="s">
        <v>362</v>
      </c>
      <c r="J121" s="5" t="s">
        <v>362</v>
      </c>
      <c r="K121" s="5" t="s">
        <v>362</v>
      </c>
      <c r="L121" s="5" t="s">
        <v>362</v>
      </c>
      <c r="M121" s="5" t="s">
        <v>362</v>
      </c>
      <c r="N121" s="35">
        <v>38.9</v>
      </c>
      <c r="O121" s="35">
        <v>10.199999999999999</v>
      </c>
      <c r="P121" s="4">
        <f>IF(Q121=0,0,IF(N121=0,1,IF(O121&lt;0,0,IF(O121/N121&gt;1.2,IF((O121/N121-1.2)*0.1+1.2&gt;1.3,1.3,(O121/N121-1.2)*0.1+1.2),O121/N121))))</f>
        <v>0.26221079691516708</v>
      </c>
      <c r="Q121" s="11">
        <v>20</v>
      </c>
      <c r="R121" s="35">
        <v>2</v>
      </c>
      <c r="S121" s="35">
        <v>1.6</v>
      </c>
      <c r="T121" s="4">
        <f t="shared" si="53"/>
        <v>0.8</v>
      </c>
      <c r="U121" s="11">
        <v>25</v>
      </c>
      <c r="V121" s="35">
        <v>1</v>
      </c>
      <c r="W121" s="35">
        <v>1.5</v>
      </c>
      <c r="X121" s="4">
        <f t="shared" si="49"/>
        <v>1.23</v>
      </c>
      <c r="Y121" s="11">
        <v>25</v>
      </c>
      <c r="Z121" s="44">
        <f t="shared" si="50"/>
        <v>0.81911688841798092</v>
      </c>
      <c r="AA121" s="45">
        <v>699</v>
      </c>
      <c r="AB121" s="35">
        <f t="shared" si="47"/>
        <v>63.545454545454547</v>
      </c>
      <c r="AC121" s="35">
        <f t="shared" si="51"/>
        <v>52.1</v>
      </c>
      <c r="AD121" s="35">
        <f t="shared" si="52"/>
        <v>-11.445454545454545</v>
      </c>
      <c r="AE121" s="35">
        <v>52.1</v>
      </c>
      <c r="AF121" s="35">
        <f t="shared" si="48"/>
        <v>0</v>
      </c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10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10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10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10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10"/>
      <c r="GC121" s="9"/>
      <c r="GD121" s="9"/>
    </row>
    <row r="122" spans="1:186" s="2" customFormat="1" ht="17" customHeight="1">
      <c r="A122" s="14" t="s">
        <v>121</v>
      </c>
      <c r="B122" s="35">
        <v>12940</v>
      </c>
      <c r="C122" s="35">
        <v>13973.3</v>
      </c>
      <c r="D122" s="4">
        <f t="shared" si="55"/>
        <v>1.0798531684698609</v>
      </c>
      <c r="E122" s="11">
        <v>10</v>
      </c>
      <c r="F122" s="5" t="s">
        <v>362</v>
      </c>
      <c r="G122" s="5" t="s">
        <v>362</v>
      </c>
      <c r="H122" s="5" t="s">
        <v>362</v>
      </c>
      <c r="I122" s="5" t="s">
        <v>362</v>
      </c>
      <c r="J122" s="5" t="s">
        <v>362</v>
      </c>
      <c r="K122" s="5" t="s">
        <v>362</v>
      </c>
      <c r="L122" s="5" t="s">
        <v>362</v>
      </c>
      <c r="M122" s="5" t="s">
        <v>362</v>
      </c>
      <c r="N122" s="35">
        <v>704.5</v>
      </c>
      <c r="O122" s="35">
        <v>350.4</v>
      </c>
      <c r="P122" s="4">
        <f t="shared" si="54"/>
        <v>0.49737402413058907</v>
      </c>
      <c r="Q122" s="11">
        <v>20</v>
      </c>
      <c r="R122" s="35">
        <v>2</v>
      </c>
      <c r="S122" s="35">
        <v>2.2000000000000002</v>
      </c>
      <c r="T122" s="4">
        <f>IF(U122=0,0,IF(R122=0,1,IF(S122&lt;0,0,IF(S122/R122&gt;1.2,IF((S122/R122-1.2)*0.1+1.2&gt;1.3,1.3,(S122/R122-1.2)*0.1+1.2),S122/R122))))</f>
        <v>1.1000000000000001</v>
      </c>
      <c r="U122" s="11">
        <v>30</v>
      </c>
      <c r="V122" s="35">
        <v>2</v>
      </c>
      <c r="W122" s="35">
        <v>2</v>
      </c>
      <c r="X122" s="4">
        <f t="shared" si="49"/>
        <v>1</v>
      </c>
      <c r="Y122" s="11">
        <v>20</v>
      </c>
      <c r="Z122" s="44">
        <f t="shared" si="50"/>
        <v>0.92182515209137994</v>
      </c>
      <c r="AA122" s="45">
        <v>761</v>
      </c>
      <c r="AB122" s="35">
        <f t="shared" si="47"/>
        <v>69.181818181818187</v>
      </c>
      <c r="AC122" s="35">
        <f t="shared" si="51"/>
        <v>63.8</v>
      </c>
      <c r="AD122" s="35">
        <f t="shared" si="52"/>
        <v>-5.3818181818181898</v>
      </c>
      <c r="AE122" s="35">
        <v>63.8</v>
      </c>
      <c r="AF122" s="35">
        <f t="shared" si="48"/>
        <v>0</v>
      </c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10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10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10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10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10"/>
      <c r="GC122" s="9"/>
      <c r="GD122" s="9"/>
    </row>
    <row r="123" spans="1:186" s="2" customFormat="1" ht="17" customHeight="1">
      <c r="A123" s="14" t="s">
        <v>122</v>
      </c>
      <c r="B123" s="35">
        <v>49</v>
      </c>
      <c r="C123" s="35">
        <v>25.2</v>
      </c>
      <c r="D123" s="4">
        <f t="shared" si="55"/>
        <v>0.51428571428571423</v>
      </c>
      <c r="E123" s="11">
        <v>10</v>
      </c>
      <c r="F123" s="5" t="s">
        <v>362</v>
      </c>
      <c r="G123" s="5" t="s">
        <v>362</v>
      </c>
      <c r="H123" s="5" t="s">
        <v>362</v>
      </c>
      <c r="I123" s="5" t="s">
        <v>362</v>
      </c>
      <c r="J123" s="5" t="s">
        <v>362</v>
      </c>
      <c r="K123" s="5" t="s">
        <v>362</v>
      </c>
      <c r="L123" s="5" t="s">
        <v>362</v>
      </c>
      <c r="M123" s="5" t="s">
        <v>362</v>
      </c>
      <c r="N123" s="35">
        <v>57.1</v>
      </c>
      <c r="O123" s="35">
        <v>16.100000000000001</v>
      </c>
      <c r="P123" s="4">
        <f>IF(Q123=0,0,IF(N123=0,1,IF(O123&lt;0,0,IF(O123/N123&gt;1.2,IF((O123/N123-1.2)*0.1+1.2&gt;1.3,1.3,(O123/N123-1.2)*0.1+1.2),O123/N123))))</f>
        <v>0.28196147110332753</v>
      </c>
      <c r="Q123" s="11">
        <v>20</v>
      </c>
      <c r="R123" s="35">
        <v>10</v>
      </c>
      <c r="S123" s="35">
        <v>14.4</v>
      </c>
      <c r="T123" s="4">
        <f t="shared" ref="T123:T129" si="56">IF(U123=0,0,IF(R123=0,1,IF(S123&lt;0,0,IF(S123/R123&gt;1.2,IF((S123/R123-1.2)*0.1+1.2&gt;1.3,1.3,(S123/R123-1.2)*0.1+1.2),S123/R123))))</f>
        <v>1.224</v>
      </c>
      <c r="U123" s="11">
        <v>15</v>
      </c>
      <c r="V123" s="35">
        <v>1</v>
      </c>
      <c r="W123" s="35">
        <v>1</v>
      </c>
      <c r="X123" s="4">
        <f t="shared" si="49"/>
        <v>1</v>
      </c>
      <c r="Y123" s="11">
        <v>35</v>
      </c>
      <c r="Z123" s="44">
        <f t="shared" si="50"/>
        <v>0.80177608206154605</v>
      </c>
      <c r="AA123" s="45">
        <v>859</v>
      </c>
      <c r="AB123" s="35">
        <f t="shared" si="47"/>
        <v>78.090909090909093</v>
      </c>
      <c r="AC123" s="35">
        <f t="shared" si="51"/>
        <v>62.6</v>
      </c>
      <c r="AD123" s="35">
        <f t="shared" si="52"/>
        <v>-15.490909090909092</v>
      </c>
      <c r="AE123" s="35">
        <v>62.6</v>
      </c>
      <c r="AF123" s="35">
        <f t="shared" si="48"/>
        <v>0</v>
      </c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10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10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10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10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10"/>
      <c r="GC123" s="9"/>
      <c r="GD123" s="9"/>
    </row>
    <row r="124" spans="1:186" s="2" customFormat="1" ht="17" customHeight="1">
      <c r="A124" s="14" t="s">
        <v>123</v>
      </c>
      <c r="B124" s="35">
        <v>344</v>
      </c>
      <c r="C124" s="35">
        <v>322.10000000000002</v>
      </c>
      <c r="D124" s="4">
        <f t="shared" si="55"/>
        <v>0.93633720930232567</v>
      </c>
      <c r="E124" s="11">
        <v>10</v>
      </c>
      <c r="F124" s="5" t="s">
        <v>362</v>
      </c>
      <c r="G124" s="5" t="s">
        <v>362</v>
      </c>
      <c r="H124" s="5" t="s">
        <v>362</v>
      </c>
      <c r="I124" s="5" t="s">
        <v>362</v>
      </c>
      <c r="J124" s="5" t="s">
        <v>362</v>
      </c>
      <c r="K124" s="5" t="s">
        <v>362</v>
      </c>
      <c r="L124" s="5" t="s">
        <v>362</v>
      </c>
      <c r="M124" s="5" t="s">
        <v>362</v>
      </c>
      <c r="N124" s="35">
        <v>94.5</v>
      </c>
      <c r="O124" s="35">
        <v>88.9</v>
      </c>
      <c r="P124" s="4">
        <f t="shared" ref="P124:P130" si="57">IF(Q124=0,0,IF(N124=0,1,IF(O124&lt;0,0,IF(O124/N124&gt;1.2,IF((O124/N124-1.2)*0.1+1.2&gt;1.3,1.3,(O124/N124-1.2)*0.1+1.2),O124/N124))))</f>
        <v>0.94074074074074077</v>
      </c>
      <c r="Q124" s="11">
        <v>20</v>
      </c>
      <c r="R124" s="35">
        <v>47</v>
      </c>
      <c r="S124" s="35">
        <v>53.7</v>
      </c>
      <c r="T124" s="4">
        <f t="shared" si="56"/>
        <v>1.1425531914893619</v>
      </c>
      <c r="U124" s="11">
        <v>30</v>
      </c>
      <c r="V124" s="35">
        <v>1</v>
      </c>
      <c r="W124" s="35">
        <v>1.1000000000000001</v>
      </c>
      <c r="X124" s="4">
        <f t="shared" si="49"/>
        <v>1.1000000000000001</v>
      </c>
      <c r="Y124" s="11">
        <v>20</v>
      </c>
      <c r="Z124" s="44">
        <f t="shared" si="50"/>
        <v>1.0556847831564866</v>
      </c>
      <c r="AA124" s="45">
        <v>888</v>
      </c>
      <c r="AB124" s="35">
        <f t="shared" si="47"/>
        <v>80.727272727272734</v>
      </c>
      <c r="AC124" s="35">
        <f t="shared" si="51"/>
        <v>85.2</v>
      </c>
      <c r="AD124" s="35">
        <f t="shared" si="52"/>
        <v>4.4727272727272691</v>
      </c>
      <c r="AE124" s="35">
        <v>85.2</v>
      </c>
      <c r="AF124" s="35">
        <f t="shared" si="48"/>
        <v>0</v>
      </c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10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10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10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10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10"/>
      <c r="GC124" s="9"/>
      <c r="GD124" s="9"/>
    </row>
    <row r="125" spans="1:186" s="2" customFormat="1" ht="17" customHeight="1">
      <c r="A125" s="14" t="s">
        <v>124</v>
      </c>
      <c r="B125" s="35">
        <v>298</v>
      </c>
      <c r="C125" s="35">
        <v>541.4</v>
      </c>
      <c r="D125" s="4">
        <f>IF(E125=0,0,IF(B125=0,1,IF(C125&lt;0,0,IF(C125/B125&gt;1.2,IF((C125/B125-1.2)*0.1+1.2&gt;1.3,1.3,(C125/B125-1.2)*0.1+1.2),C125/B125))))</f>
        <v>1.2616778523489933</v>
      </c>
      <c r="E125" s="11">
        <v>10</v>
      </c>
      <c r="F125" s="5" t="s">
        <v>362</v>
      </c>
      <c r="G125" s="5" t="s">
        <v>362</v>
      </c>
      <c r="H125" s="5" t="s">
        <v>362</v>
      </c>
      <c r="I125" s="5" t="s">
        <v>362</v>
      </c>
      <c r="J125" s="5" t="s">
        <v>362</v>
      </c>
      <c r="K125" s="5" t="s">
        <v>362</v>
      </c>
      <c r="L125" s="5" t="s">
        <v>362</v>
      </c>
      <c r="M125" s="5" t="s">
        <v>362</v>
      </c>
      <c r="N125" s="35">
        <v>261.60000000000002</v>
      </c>
      <c r="O125" s="35">
        <v>224.6</v>
      </c>
      <c r="P125" s="4">
        <f t="shared" si="57"/>
        <v>0.85856269113149841</v>
      </c>
      <c r="Q125" s="11">
        <v>20</v>
      </c>
      <c r="R125" s="35">
        <v>4</v>
      </c>
      <c r="S125" s="35">
        <v>3.6</v>
      </c>
      <c r="T125" s="4">
        <f t="shared" si="56"/>
        <v>0.9</v>
      </c>
      <c r="U125" s="11">
        <v>30</v>
      </c>
      <c r="V125" s="35">
        <v>2</v>
      </c>
      <c r="W125" s="35">
        <v>2.2999999999999998</v>
      </c>
      <c r="X125" s="4">
        <f t="shared" si="49"/>
        <v>1.1499999999999999</v>
      </c>
      <c r="Y125" s="11">
        <v>20</v>
      </c>
      <c r="Z125" s="44">
        <f t="shared" si="50"/>
        <v>0.9973504043264988</v>
      </c>
      <c r="AA125" s="45">
        <v>636</v>
      </c>
      <c r="AB125" s="35">
        <f t="shared" si="47"/>
        <v>57.81818181818182</v>
      </c>
      <c r="AC125" s="35">
        <f t="shared" si="51"/>
        <v>57.7</v>
      </c>
      <c r="AD125" s="35">
        <f t="shared" si="52"/>
        <v>-0.11818181818181728</v>
      </c>
      <c r="AE125" s="35">
        <v>57.7</v>
      </c>
      <c r="AF125" s="35">
        <f t="shared" si="48"/>
        <v>0</v>
      </c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10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10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10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10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10"/>
      <c r="GC125" s="9"/>
      <c r="GD125" s="9"/>
    </row>
    <row r="126" spans="1:186" s="2" customFormat="1" ht="17" customHeight="1">
      <c r="A126" s="14" t="s">
        <v>125</v>
      </c>
      <c r="B126" s="35">
        <v>84</v>
      </c>
      <c r="C126" s="35">
        <v>63.1</v>
      </c>
      <c r="D126" s="4">
        <f t="shared" si="55"/>
        <v>0.75119047619047619</v>
      </c>
      <c r="E126" s="11">
        <v>10</v>
      </c>
      <c r="F126" s="5" t="s">
        <v>362</v>
      </c>
      <c r="G126" s="5" t="s">
        <v>362</v>
      </c>
      <c r="H126" s="5" t="s">
        <v>362</v>
      </c>
      <c r="I126" s="5" t="s">
        <v>362</v>
      </c>
      <c r="J126" s="5" t="s">
        <v>362</v>
      </c>
      <c r="K126" s="5" t="s">
        <v>362</v>
      </c>
      <c r="L126" s="5" t="s">
        <v>362</v>
      </c>
      <c r="M126" s="5" t="s">
        <v>362</v>
      </c>
      <c r="N126" s="35">
        <v>60.6</v>
      </c>
      <c r="O126" s="35">
        <v>87.7</v>
      </c>
      <c r="P126" s="4">
        <f t="shared" si="57"/>
        <v>1.2247194719471948</v>
      </c>
      <c r="Q126" s="11">
        <v>20</v>
      </c>
      <c r="R126" s="35">
        <v>8</v>
      </c>
      <c r="S126" s="35">
        <v>8.8000000000000007</v>
      </c>
      <c r="T126" s="4">
        <f t="shared" si="56"/>
        <v>1.1000000000000001</v>
      </c>
      <c r="U126" s="11">
        <v>30</v>
      </c>
      <c r="V126" s="35">
        <v>1</v>
      </c>
      <c r="W126" s="35">
        <v>1.2</v>
      </c>
      <c r="X126" s="4">
        <f t="shared" si="49"/>
        <v>1.2</v>
      </c>
      <c r="Y126" s="11">
        <v>20</v>
      </c>
      <c r="Z126" s="44">
        <f t="shared" si="50"/>
        <v>1.1125786775106081</v>
      </c>
      <c r="AA126" s="45">
        <v>965</v>
      </c>
      <c r="AB126" s="35">
        <f t="shared" si="47"/>
        <v>87.727272727272734</v>
      </c>
      <c r="AC126" s="35">
        <f t="shared" si="51"/>
        <v>97.6</v>
      </c>
      <c r="AD126" s="35">
        <f t="shared" si="52"/>
        <v>9.8727272727272606</v>
      </c>
      <c r="AE126" s="35">
        <v>97.6</v>
      </c>
      <c r="AF126" s="35">
        <f t="shared" si="48"/>
        <v>0</v>
      </c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10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10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10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10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10"/>
      <c r="GC126" s="9"/>
      <c r="GD126" s="9"/>
    </row>
    <row r="127" spans="1:186" s="2" customFormat="1" ht="17" customHeight="1">
      <c r="A127" s="14" t="s">
        <v>126</v>
      </c>
      <c r="B127" s="35">
        <v>117</v>
      </c>
      <c r="C127" s="35">
        <v>101.4</v>
      </c>
      <c r="D127" s="4">
        <f t="shared" si="55"/>
        <v>0.8666666666666667</v>
      </c>
      <c r="E127" s="11">
        <v>10</v>
      </c>
      <c r="F127" s="5" t="s">
        <v>362</v>
      </c>
      <c r="G127" s="5" t="s">
        <v>362</v>
      </c>
      <c r="H127" s="5" t="s">
        <v>362</v>
      </c>
      <c r="I127" s="5" t="s">
        <v>362</v>
      </c>
      <c r="J127" s="5" t="s">
        <v>362</v>
      </c>
      <c r="K127" s="5" t="s">
        <v>362</v>
      </c>
      <c r="L127" s="5" t="s">
        <v>362</v>
      </c>
      <c r="M127" s="5" t="s">
        <v>362</v>
      </c>
      <c r="N127" s="35">
        <v>61.8</v>
      </c>
      <c r="O127" s="35">
        <v>68.7</v>
      </c>
      <c r="P127" s="4">
        <f t="shared" si="57"/>
        <v>1.1116504854368934</v>
      </c>
      <c r="Q127" s="11">
        <v>20</v>
      </c>
      <c r="R127" s="35">
        <v>8</v>
      </c>
      <c r="S127" s="35">
        <v>8.1</v>
      </c>
      <c r="T127" s="4">
        <f t="shared" si="56"/>
        <v>1.0125</v>
      </c>
      <c r="U127" s="11">
        <v>35</v>
      </c>
      <c r="V127" s="35">
        <v>1</v>
      </c>
      <c r="W127" s="35">
        <v>1.2</v>
      </c>
      <c r="X127" s="4">
        <f t="shared" si="49"/>
        <v>1.2</v>
      </c>
      <c r="Y127" s="11">
        <v>15</v>
      </c>
      <c r="Z127" s="44">
        <f t="shared" si="50"/>
        <v>1.0542147046925567</v>
      </c>
      <c r="AA127" s="45">
        <v>690</v>
      </c>
      <c r="AB127" s="35">
        <f t="shared" si="47"/>
        <v>62.727272727272727</v>
      </c>
      <c r="AC127" s="35">
        <f t="shared" si="51"/>
        <v>66.099999999999994</v>
      </c>
      <c r="AD127" s="35">
        <f t="shared" si="52"/>
        <v>3.3727272727272677</v>
      </c>
      <c r="AE127" s="35">
        <v>66.099999999999994</v>
      </c>
      <c r="AF127" s="35">
        <f t="shared" si="48"/>
        <v>0</v>
      </c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10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10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10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10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10"/>
      <c r="GC127" s="9"/>
      <c r="GD127" s="9"/>
    </row>
    <row r="128" spans="1:186" s="2" customFormat="1" ht="17" customHeight="1">
      <c r="A128" s="18" t="s">
        <v>127</v>
      </c>
      <c r="B128" s="6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35"/>
      <c r="AF128" s="35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10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10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10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10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10"/>
      <c r="GC128" s="9"/>
      <c r="GD128" s="9"/>
    </row>
    <row r="129" spans="1:186" s="2" customFormat="1" ht="17" customHeight="1">
      <c r="A129" s="14" t="s">
        <v>128</v>
      </c>
      <c r="B129" s="35">
        <v>2259</v>
      </c>
      <c r="C129" s="35">
        <v>2105</v>
      </c>
      <c r="D129" s="4">
        <f t="shared" ref="D129:D136" si="58">IF(E129=0,0,IF(B129=0,1,IF(C129&lt;0,0,IF(C129/B129&gt;1.2,IF((C129/B129-1.2)*0.1+1.2&gt;1.3,1.3,(C129/B129-1.2)*0.1+1.2),C129/B129))))</f>
        <v>0.93182824258521468</v>
      </c>
      <c r="E129" s="11">
        <v>10</v>
      </c>
      <c r="F129" s="5" t="s">
        <v>362</v>
      </c>
      <c r="G129" s="5" t="s">
        <v>362</v>
      </c>
      <c r="H129" s="5" t="s">
        <v>362</v>
      </c>
      <c r="I129" s="5" t="s">
        <v>362</v>
      </c>
      <c r="J129" s="5" t="s">
        <v>362</v>
      </c>
      <c r="K129" s="5" t="s">
        <v>362</v>
      </c>
      <c r="L129" s="5" t="s">
        <v>362</v>
      </c>
      <c r="M129" s="5" t="s">
        <v>362</v>
      </c>
      <c r="N129" s="35">
        <v>166.1</v>
      </c>
      <c r="O129" s="35">
        <v>55.5</v>
      </c>
      <c r="P129" s="4">
        <f t="shared" si="57"/>
        <v>0.33413606261288381</v>
      </c>
      <c r="Q129" s="11">
        <v>20</v>
      </c>
      <c r="R129" s="35">
        <v>260</v>
      </c>
      <c r="S129" s="35">
        <v>203.5</v>
      </c>
      <c r="T129" s="4">
        <f t="shared" si="56"/>
        <v>0.78269230769230769</v>
      </c>
      <c r="U129" s="11">
        <v>30</v>
      </c>
      <c r="V129" s="35">
        <v>14</v>
      </c>
      <c r="W129" s="35">
        <v>9.9</v>
      </c>
      <c r="X129" s="4">
        <f t="shared" si="49"/>
        <v>0.70714285714285718</v>
      </c>
      <c r="Y129" s="11">
        <v>20</v>
      </c>
      <c r="Z129" s="44">
        <f t="shared" si="50"/>
        <v>0.67030787564670247</v>
      </c>
      <c r="AA129" s="45">
        <v>780</v>
      </c>
      <c r="AB129" s="35">
        <f t="shared" si="47"/>
        <v>70.909090909090907</v>
      </c>
      <c r="AC129" s="35">
        <f t="shared" si="51"/>
        <v>47.5</v>
      </c>
      <c r="AD129" s="35">
        <f t="shared" si="52"/>
        <v>-23.409090909090907</v>
      </c>
      <c r="AE129" s="35">
        <v>47.5</v>
      </c>
      <c r="AF129" s="35">
        <f t="shared" si="48"/>
        <v>0</v>
      </c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10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10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10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10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10"/>
      <c r="GC129" s="9"/>
      <c r="GD129" s="9"/>
    </row>
    <row r="130" spans="1:186" s="2" customFormat="1" ht="17" customHeight="1">
      <c r="A130" s="14" t="s">
        <v>129</v>
      </c>
      <c r="B130" s="35">
        <v>0</v>
      </c>
      <c r="C130" s="35">
        <v>0</v>
      </c>
      <c r="D130" s="4">
        <f t="shared" si="58"/>
        <v>0</v>
      </c>
      <c r="E130" s="11">
        <v>0</v>
      </c>
      <c r="F130" s="5" t="s">
        <v>362</v>
      </c>
      <c r="G130" s="5" t="s">
        <v>362</v>
      </c>
      <c r="H130" s="5" t="s">
        <v>362</v>
      </c>
      <c r="I130" s="5" t="s">
        <v>362</v>
      </c>
      <c r="J130" s="5" t="s">
        <v>362</v>
      </c>
      <c r="K130" s="5" t="s">
        <v>362</v>
      </c>
      <c r="L130" s="5" t="s">
        <v>362</v>
      </c>
      <c r="M130" s="5" t="s">
        <v>362</v>
      </c>
      <c r="N130" s="35">
        <v>40.5</v>
      </c>
      <c r="O130" s="35">
        <v>24.2</v>
      </c>
      <c r="P130" s="4">
        <f t="shared" si="57"/>
        <v>0.59753086419753088</v>
      </c>
      <c r="Q130" s="11">
        <v>20</v>
      </c>
      <c r="R130" s="35">
        <v>114</v>
      </c>
      <c r="S130" s="35">
        <v>128.5</v>
      </c>
      <c r="T130" s="4">
        <f>IF(U130=0,0,IF(R130=0,1,IF(S130&lt;0,0,IF(S130/R130&gt;1.2,IF((S130/R130-1.2)*0.1+1.2&gt;1.3,1.3,(S130/R130-1.2)*0.1+1.2),S130/R130))))</f>
        <v>1.1271929824561404</v>
      </c>
      <c r="U130" s="11">
        <v>40</v>
      </c>
      <c r="V130" s="35">
        <v>4</v>
      </c>
      <c r="W130" s="35">
        <v>4.4000000000000004</v>
      </c>
      <c r="X130" s="4">
        <f t="shared" si="49"/>
        <v>1.1000000000000001</v>
      </c>
      <c r="Y130" s="11">
        <v>10</v>
      </c>
      <c r="Z130" s="44">
        <f t="shared" si="50"/>
        <v>0.97197623688851764</v>
      </c>
      <c r="AA130" s="45">
        <v>1284</v>
      </c>
      <c r="AB130" s="35">
        <f t="shared" si="47"/>
        <v>116.72727272727273</v>
      </c>
      <c r="AC130" s="35">
        <f t="shared" si="51"/>
        <v>113.5</v>
      </c>
      <c r="AD130" s="35">
        <f t="shared" si="52"/>
        <v>-3.2272727272727337</v>
      </c>
      <c r="AE130" s="35">
        <v>113.5</v>
      </c>
      <c r="AF130" s="35">
        <f t="shared" si="48"/>
        <v>0</v>
      </c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10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10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10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10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10"/>
      <c r="GC130" s="9"/>
      <c r="GD130" s="9"/>
    </row>
    <row r="131" spans="1:186" s="2" customFormat="1" ht="17" customHeight="1">
      <c r="A131" s="14" t="s">
        <v>130</v>
      </c>
      <c r="B131" s="35">
        <v>4433</v>
      </c>
      <c r="C131" s="35">
        <v>4325</v>
      </c>
      <c r="D131" s="4">
        <f t="shared" si="58"/>
        <v>0.97563726595984657</v>
      </c>
      <c r="E131" s="11">
        <v>10</v>
      </c>
      <c r="F131" s="5" t="s">
        <v>362</v>
      </c>
      <c r="G131" s="5" t="s">
        <v>362</v>
      </c>
      <c r="H131" s="5" t="s">
        <v>362</v>
      </c>
      <c r="I131" s="5" t="s">
        <v>362</v>
      </c>
      <c r="J131" s="5" t="s">
        <v>362</v>
      </c>
      <c r="K131" s="5" t="s">
        <v>362</v>
      </c>
      <c r="L131" s="5" t="s">
        <v>362</v>
      </c>
      <c r="M131" s="5" t="s">
        <v>362</v>
      </c>
      <c r="N131" s="35">
        <v>404.8</v>
      </c>
      <c r="O131" s="35">
        <v>293.39999999999998</v>
      </c>
      <c r="P131" s="4">
        <f>IF(Q131=0,0,IF(N131=0,1,IF(O131&lt;0,0,IF(O131/N131&gt;1.2,IF((O131/N131-1.2)*0.1+1.2&gt;1.3,1.3,(O131/N131-1.2)*0.1+1.2),O131/N131))))</f>
        <v>0.72480237154150196</v>
      </c>
      <c r="Q131" s="11">
        <v>20</v>
      </c>
      <c r="R131" s="35">
        <v>68</v>
      </c>
      <c r="S131" s="35">
        <v>76.7</v>
      </c>
      <c r="T131" s="4">
        <f t="shared" ref="T131:T136" si="59">IF(U131=0,0,IF(R131=0,1,IF(S131&lt;0,0,IF(S131/R131&gt;1.2,IF((S131/R131-1.2)*0.1+1.2&gt;1.3,1.3,(S131/R131-1.2)*0.1+1.2),S131/R131))))</f>
        <v>1.1279411764705882</v>
      </c>
      <c r="U131" s="11">
        <v>20</v>
      </c>
      <c r="V131" s="35">
        <v>6</v>
      </c>
      <c r="W131" s="35">
        <v>6.5</v>
      </c>
      <c r="X131" s="4">
        <f t="shared" si="49"/>
        <v>1.0833333333333333</v>
      </c>
      <c r="Y131" s="11">
        <v>30</v>
      </c>
      <c r="Z131" s="44">
        <f t="shared" si="50"/>
        <v>0.99139054524800341</v>
      </c>
      <c r="AA131" s="45">
        <v>1440</v>
      </c>
      <c r="AB131" s="35">
        <f t="shared" si="47"/>
        <v>130.90909090909091</v>
      </c>
      <c r="AC131" s="35">
        <f t="shared" si="51"/>
        <v>129.80000000000001</v>
      </c>
      <c r="AD131" s="35">
        <f t="shared" si="52"/>
        <v>-1.1090909090908951</v>
      </c>
      <c r="AE131" s="35">
        <v>129.80000000000001</v>
      </c>
      <c r="AF131" s="35">
        <f t="shared" si="48"/>
        <v>0</v>
      </c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10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10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10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10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10"/>
      <c r="GC131" s="9"/>
      <c r="GD131" s="9"/>
    </row>
    <row r="132" spans="1:186" s="2" customFormat="1" ht="17" customHeight="1">
      <c r="A132" s="14" t="s">
        <v>131</v>
      </c>
      <c r="B132" s="35">
        <v>0</v>
      </c>
      <c r="C132" s="35">
        <v>0</v>
      </c>
      <c r="D132" s="4">
        <f t="shared" si="58"/>
        <v>0</v>
      </c>
      <c r="E132" s="11">
        <v>0</v>
      </c>
      <c r="F132" s="5" t="s">
        <v>362</v>
      </c>
      <c r="G132" s="5" t="s">
        <v>362</v>
      </c>
      <c r="H132" s="5" t="s">
        <v>362</v>
      </c>
      <c r="I132" s="5" t="s">
        <v>362</v>
      </c>
      <c r="J132" s="5" t="s">
        <v>362</v>
      </c>
      <c r="K132" s="5" t="s">
        <v>362</v>
      </c>
      <c r="L132" s="5" t="s">
        <v>362</v>
      </c>
      <c r="M132" s="5" t="s">
        <v>362</v>
      </c>
      <c r="N132" s="35">
        <v>149</v>
      </c>
      <c r="O132" s="35">
        <v>30.3</v>
      </c>
      <c r="P132" s="4">
        <f t="shared" ref="P132:P139" si="60">IF(Q132=0,0,IF(N132=0,1,IF(O132&lt;0,0,IF(O132/N132&gt;1.2,IF((O132/N132-1.2)*0.1+1.2&gt;1.3,1.3,(O132/N132-1.2)*0.1+1.2),O132/N132))))</f>
        <v>0.20335570469798658</v>
      </c>
      <c r="Q132" s="11">
        <v>20</v>
      </c>
      <c r="R132" s="35">
        <v>70</v>
      </c>
      <c r="S132" s="35">
        <v>65.900000000000006</v>
      </c>
      <c r="T132" s="4">
        <f t="shared" si="59"/>
        <v>0.9414285714285715</v>
      </c>
      <c r="U132" s="11">
        <v>20</v>
      </c>
      <c r="V132" s="35">
        <v>8</v>
      </c>
      <c r="W132" s="35">
        <v>6.2</v>
      </c>
      <c r="X132" s="4">
        <f t="shared" si="49"/>
        <v>0.77500000000000002</v>
      </c>
      <c r="Y132" s="11">
        <v>10</v>
      </c>
      <c r="Z132" s="44">
        <f t="shared" si="50"/>
        <v>0.61291371045062315</v>
      </c>
      <c r="AA132" s="45">
        <v>1210</v>
      </c>
      <c r="AB132" s="35">
        <f t="shared" si="47"/>
        <v>110</v>
      </c>
      <c r="AC132" s="35">
        <f t="shared" si="51"/>
        <v>67.400000000000006</v>
      </c>
      <c r="AD132" s="35">
        <f t="shared" si="52"/>
        <v>-42.599999999999994</v>
      </c>
      <c r="AE132" s="35">
        <v>67.400000000000006</v>
      </c>
      <c r="AF132" s="35">
        <f t="shared" si="48"/>
        <v>0</v>
      </c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10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10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10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10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10"/>
      <c r="GC132" s="9"/>
      <c r="GD132" s="9"/>
    </row>
    <row r="133" spans="1:186" s="2" customFormat="1" ht="17" customHeight="1">
      <c r="A133" s="14" t="s">
        <v>132</v>
      </c>
      <c r="B133" s="35">
        <v>0</v>
      </c>
      <c r="C133" s="35">
        <v>0</v>
      </c>
      <c r="D133" s="4">
        <f>IF(E133=0,0,IF(B133=0,1,IF(C133&lt;0,0,IF(C133/B133&gt;1.2,IF((C133/B133-1.2)*0.1+1.2&gt;1.3,1.3,(C133/B133-1.2)*0.1+1.2),C133/B133))))</f>
        <v>0</v>
      </c>
      <c r="E133" s="11">
        <v>0</v>
      </c>
      <c r="F133" s="5" t="s">
        <v>362</v>
      </c>
      <c r="G133" s="5" t="s">
        <v>362</v>
      </c>
      <c r="H133" s="5" t="s">
        <v>362</v>
      </c>
      <c r="I133" s="5" t="s">
        <v>362</v>
      </c>
      <c r="J133" s="5" t="s">
        <v>362</v>
      </c>
      <c r="K133" s="5" t="s">
        <v>362</v>
      </c>
      <c r="L133" s="5" t="s">
        <v>362</v>
      </c>
      <c r="M133" s="5" t="s">
        <v>362</v>
      </c>
      <c r="N133" s="35">
        <v>34</v>
      </c>
      <c r="O133" s="35">
        <v>7.5</v>
      </c>
      <c r="P133" s="4">
        <f t="shared" si="60"/>
        <v>0.22058823529411764</v>
      </c>
      <c r="Q133" s="11">
        <v>20</v>
      </c>
      <c r="R133" s="35">
        <v>66</v>
      </c>
      <c r="S133" s="35">
        <v>74.2</v>
      </c>
      <c r="T133" s="4">
        <f t="shared" si="59"/>
        <v>1.1242424242424243</v>
      </c>
      <c r="U133" s="11">
        <v>35</v>
      </c>
      <c r="V133" s="35">
        <v>3</v>
      </c>
      <c r="W133" s="35">
        <v>3.3</v>
      </c>
      <c r="X133" s="4">
        <f t="shared" si="49"/>
        <v>1.0999999999999999</v>
      </c>
      <c r="Y133" s="11">
        <v>15</v>
      </c>
      <c r="Z133" s="44">
        <f t="shared" si="50"/>
        <v>0.86086070791953151</v>
      </c>
      <c r="AA133" s="45">
        <v>1908</v>
      </c>
      <c r="AB133" s="35">
        <f t="shared" si="47"/>
        <v>173.45454545454547</v>
      </c>
      <c r="AC133" s="35">
        <f t="shared" si="51"/>
        <v>149.30000000000001</v>
      </c>
      <c r="AD133" s="35">
        <f t="shared" si="52"/>
        <v>-24.154545454545456</v>
      </c>
      <c r="AE133" s="35">
        <v>149.30000000000001</v>
      </c>
      <c r="AF133" s="35">
        <f t="shared" si="48"/>
        <v>0</v>
      </c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10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10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10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10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10"/>
      <c r="GC133" s="9"/>
      <c r="GD133" s="9"/>
    </row>
    <row r="134" spans="1:186" s="2" customFormat="1" ht="17" customHeight="1">
      <c r="A134" s="14" t="s">
        <v>133</v>
      </c>
      <c r="B134" s="35">
        <v>528</v>
      </c>
      <c r="C134" s="35">
        <v>360</v>
      </c>
      <c r="D134" s="4">
        <f t="shared" si="58"/>
        <v>0.68181818181818177</v>
      </c>
      <c r="E134" s="11">
        <v>10</v>
      </c>
      <c r="F134" s="5" t="s">
        <v>362</v>
      </c>
      <c r="G134" s="5" t="s">
        <v>362</v>
      </c>
      <c r="H134" s="5" t="s">
        <v>362</v>
      </c>
      <c r="I134" s="5" t="s">
        <v>362</v>
      </c>
      <c r="J134" s="5" t="s">
        <v>362</v>
      </c>
      <c r="K134" s="5" t="s">
        <v>362</v>
      </c>
      <c r="L134" s="5" t="s">
        <v>362</v>
      </c>
      <c r="M134" s="5" t="s">
        <v>362</v>
      </c>
      <c r="N134" s="35">
        <v>148.5</v>
      </c>
      <c r="O134" s="35">
        <v>64.099999999999994</v>
      </c>
      <c r="P134" s="4">
        <f t="shared" si="60"/>
        <v>0.43164983164983162</v>
      </c>
      <c r="Q134" s="11">
        <v>20</v>
      </c>
      <c r="R134" s="35">
        <v>233</v>
      </c>
      <c r="S134" s="35">
        <v>253.2</v>
      </c>
      <c r="T134" s="4">
        <f t="shared" si="59"/>
        <v>1.0866952789699571</v>
      </c>
      <c r="U134" s="11">
        <v>35</v>
      </c>
      <c r="V134" s="35">
        <v>9</v>
      </c>
      <c r="W134" s="35">
        <v>13.6</v>
      </c>
      <c r="X134" s="4">
        <f t="shared" si="49"/>
        <v>1.231111111111111</v>
      </c>
      <c r="Y134" s="11">
        <v>15</v>
      </c>
      <c r="Z134" s="44">
        <f t="shared" si="50"/>
        <v>0.89940224852242012</v>
      </c>
      <c r="AA134" s="45">
        <v>621</v>
      </c>
      <c r="AB134" s="35">
        <f t="shared" si="47"/>
        <v>56.454545454545453</v>
      </c>
      <c r="AC134" s="35">
        <f t="shared" si="51"/>
        <v>50.8</v>
      </c>
      <c r="AD134" s="35">
        <f t="shared" si="52"/>
        <v>-5.6545454545454561</v>
      </c>
      <c r="AE134" s="35">
        <v>50.8</v>
      </c>
      <c r="AF134" s="35">
        <f t="shared" si="48"/>
        <v>0</v>
      </c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10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10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10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10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10"/>
      <c r="GC134" s="9"/>
      <c r="GD134" s="9"/>
    </row>
    <row r="135" spans="1:186" s="2" customFormat="1" ht="17" customHeight="1">
      <c r="A135" s="14" t="s">
        <v>134</v>
      </c>
      <c r="B135" s="35">
        <v>0</v>
      </c>
      <c r="C135" s="35">
        <v>0</v>
      </c>
      <c r="D135" s="4">
        <f t="shared" si="58"/>
        <v>0</v>
      </c>
      <c r="E135" s="11">
        <v>0</v>
      </c>
      <c r="F135" s="5" t="s">
        <v>362</v>
      </c>
      <c r="G135" s="5" t="s">
        <v>362</v>
      </c>
      <c r="H135" s="5" t="s">
        <v>362</v>
      </c>
      <c r="I135" s="5" t="s">
        <v>362</v>
      </c>
      <c r="J135" s="5" t="s">
        <v>362</v>
      </c>
      <c r="K135" s="5" t="s">
        <v>362</v>
      </c>
      <c r="L135" s="5" t="s">
        <v>362</v>
      </c>
      <c r="M135" s="5" t="s">
        <v>362</v>
      </c>
      <c r="N135" s="35">
        <v>183.9</v>
      </c>
      <c r="O135" s="35">
        <v>100.5</v>
      </c>
      <c r="P135" s="4">
        <f t="shared" si="60"/>
        <v>0.5464926590538336</v>
      </c>
      <c r="Q135" s="11">
        <v>20</v>
      </c>
      <c r="R135" s="35">
        <v>380</v>
      </c>
      <c r="S135" s="35">
        <v>401.4</v>
      </c>
      <c r="T135" s="4">
        <f t="shared" si="59"/>
        <v>1.0563157894736841</v>
      </c>
      <c r="U135" s="11">
        <v>35</v>
      </c>
      <c r="V135" s="35">
        <v>12</v>
      </c>
      <c r="W135" s="35">
        <v>14.1</v>
      </c>
      <c r="X135" s="4">
        <f t="shared" si="49"/>
        <v>1.175</v>
      </c>
      <c r="Y135" s="11">
        <v>15</v>
      </c>
      <c r="Z135" s="44">
        <f t="shared" si="50"/>
        <v>0.93608436875222323</v>
      </c>
      <c r="AA135" s="45">
        <v>1211</v>
      </c>
      <c r="AB135" s="35">
        <f t="shared" si="47"/>
        <v>110.09090909090909</v>
      </c>
      <c r="AC135" s="35">
        <f t="shared" si="51"/>
        <v>103.1</v>
      </c>
      <c r="AD135" s="35">
        <f t="shared" si="52"/>
        <v>-6.9909090909090992</v>
      </c>
      <c r="AE135" s="35">
        <v>103.1</v>
      </c>
      <c r="AF135" s="35">
        <f t="shared" si="48"/>
        <v>0</v>
      </c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10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10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10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10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10"/>
      <c r="GC135" s="9"/>
      <c r="GD135" s="9"/>
    </row>
    <row r="136" spans="1:186" s="2" customFormat="1" ht="17" customHeight="1">
      <c r="A136" s="14" t="s">
        <v>135</v>
      </c>
      <c r="B136" s="35">
        <v>0</v>
      </c>
      <c r="C136" s="35">
        <v>0</v>
      </c>
      <c r="D136" s="4">
        <f t="shared" si="58"/>
        <v>0</v>
      </c>
      <c r="E136" s="11">
        <v>0</v>
      </c>
      <c r="F136" s="5" t="s">
        <v>362</v>
      </c>
      <c r="G136" s="5" t="s">
        <v>362</v>
      </c>
      <c r="H136" s="5" t="s">
        <v>362</v>
      </c>
      <c r="I136" s="5" t="s">
        <v>362</v>
      </c>
      <c r="J136" s="5" t="s">
        <v>362</v>
      </c>
      <c r="K136" s="5" t="s">
        <v>362</v>
      </c>
      <c r="L136" s="5" t="s">
        <v>362</v>
      </c>
      <c r="M136" s="5" t="s">
        <v>362</v>
      </c>
      <c r="N136" s="35">
        <v>190.9</v>
      </c>
      <c r="O136" s="35">
        <v>64.2</v>
      </c>
      <c r="P136" s="4">
        <f>IF(Q136=0,0,IF(N136=0,1,IF(O136&lt;0,0,IF(O136/N136&gt;1.2,IF((O136/N136-1.2)*0.1+1.2&gt;1.3,1.3,(O136/N136-1.2)*0.1+1.2),O136/N136))))</f>
        <v>0.33630172865374541</v>
      </c>
      <c r="Q136" s="11">
        <v>20</v>
      </c>
      <c r="R136" s="35">
        <v>5</v>
      </c>
      <c r="S136" s="35">
        <v>0.5</v>
      </c>
      <c r="T136" s="4">
        <f t="shared" si="59"/>
        <v>0.1</v>
      </c>
      <c r="U136" s="11">
        <v>25</v>
      </c>
      <c r="V136" s="35">
        <v>0</v>
      </c>
      <c r="W136" s="35">
        <v>0.6</v>
      </c>
      <c r="X136" s="4">
        <f t="shared" si="49"/>
        <v>1</v>
      </c>
      <c r="Y136" s="11">
        <v>25</v>
      </c>
      <c r="Z136" s="44">
        <f t="shared" si="50"/>
        <v>0.48894335104392733</v>
      </c>
      <c r="AA136" s="45">
        <v>683</v>
      </c>
      <c r="AB136" s="35">
        <f t="shared" si="47"/>
        <v>62.090909090909093</v>
      </c>
      <c r="AC136" s="35">
        <f t="shared" si="51"/>
        <v>30.4</v>
      </c>
      <c r="AD136" s="35">
        <f t="shared" si="52"/>
        <v>-31.690909090909095</v>
      </c>
      <c r="AE136" s="35">
        <v>30.4</v>
      </c>
      <c r="AF136" s="35">
        <f t="shared" si="48"/>
        <v>0</v>
      </c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10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10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10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10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10"/>
      <c r="GC136" s="9"/>
      <c r="GD136" s="9"/>
    </row>
    <row r="137" spans="1:186" s="2" customFormat="1" ht="17" customHeight="1">
      <c r="A137" s="18" t="s">
        <v>136</v>
      </c>
      <c r="B137" s="6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35"/>
      <c r="AF137" s="35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10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10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10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10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10"/>
      <c r="GC137" s="9"/>
      <c r="GD137" s="9"/>
    </row>
    <row r="138" spans="1:186" s="2" customFormat="1" ht="17" customHeight="1">
      <c r="A138" s="14" t="s">
        <v>137</v>
      </c>
      <c r="B138" s="35">
        <v>0</v>
      </c>
      <c r="C138" s="35">
        <v>0</v>
      </c>
      <c r="D138" s="4">
        <f t="shared" ref="D138:D147" si="61">IF(E138=0,0,IF(B138=0,1,IF(C138&lt;0,0,IF(C138/B138&gt;1.2,IF((C138/B138-1.2)*0.1+1.2&gt;1.3,1.3,(C138/B138-1.2)*0.1+1.2),C138/B138))))</f>
        <v>0</v>
      </c>
      <c r="E138" s="11">
        <v>0</v>
      </c>
      <c r="F138" s="5" t="s">
        <v>362</v>
      </c>
      <c r="G138" s="5" t="s">
        <v>362</v>
      </c>
      <c r="H138" s="5" t="s">
        <v>362</v>
      </c>
      <c r="I138" s="5" t="s">
        <v>362</v>
      </c>
      <c r="J138" s="5" t="s">
        <v>362</v>
      </c>
      <c r="K138" s="5" t="s">
        <v>362</v>
      </c>
      <c r="L138" s="5" t="s">
        <v>362</v>
      </c>
      <c r="M138" s="5" t="s">
        <v>362</v>
      </c>
      <c r="N138" s="35">
        <v>2.6</v>
      </c>
      <c r="O138" s="35">
        <v>2.8</v>
      </c>
      <c r="P138" s="4">
        <f t="shared" si="60"/>
        <v>1.0769230769230769</v>
      </c>
      <c r="Q138" s="11">
        <v>20</v>
      </c>
      <c r="R138" s="35">
        <v>2</v>
      </c>
      <c r="S138" s="35">
        <v>2</v>
      </c>
      <c r="T138" s="4">
        <f t="shared" ref="T138:T141" si="62">IF(U138=0,0,IF(R138=0,1,IF(S138&lt;0,0,IF(S138/R138&gt;1.2,IF((S138/R138-1.2)*0.1+1.2&gt;1.3,1.3,(S138/R138-1.2)*0.1+1.2),S138/R138))))</f>
        <v>1</v>
      </c>
      <c r="U138" s="11">
        <v>30</v>
      </c>
      <c r="V138" s="35">
        <v>0.8</v>
      </c>
      <c r="W138" s="35">
        <v>0.9</v>
      </c>
      <c r="X138" s="4">
        <f t="shared" si="49"/>
        <v>1.125</v>
      </c>
      <c r="Y138" s="11">
        <v>20</v>
      </c>
      <c r="Z138" s="44">
        <f t="shared" si="50"/>
        <v>1.0576923076923077</v>
      </c>
      <c r="AA138" s="45">
        <v>947</v>
      </c>
      <c r="AB138" s="35">
        <f t="shared" si="47"/>
        <v>86.090909090909093</v>
      </c>
      <c r="AC138" s="35">
        <f t="shared" si="51"/>
        <v>91.1</v>
      </c>
      <c r="AD138" s="35">
        <f t="shared" si="52"/>
        <v>5.0090909090909008</v>
      </c>
      <c r="AE138" s="35">
        <v>91.1</v>
      </c>
      <c r="AF138" s="35">
        <f t="shared" si="48"/>
        <v>0</v>
      </c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10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10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10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10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10"/>
      <c r="GC138" s="9"/>
      <c r="GD138" s="9"/>
    </row>
    <row r="139" spans="1:186" s="2" customFormat="1" ht="17" customHeight="1">
      <c r="A139" s="14" t="s">
        <v>138</v>
      </c>
      <c r="B139" s="35">
        <v>0</v>
      </c>
      <c r="C139" s="35">
        <v>0</v>
      </c>
      <c r="D139" s="4">
        <f t="shared" si="61"/>
        <v>0</v>
      </c>
      <c r="E139" s="11">
        <v>0</v>
      </c>
      <c r="F139" s="5" t="s">
        <v>362</v>
      </c>
      <c r="G139" s="5" t="s">
        <v>362</v>
      </c>
      <c r="H139" s="5" t="s">
        <v>362</v>
      </c>
      <c r="I139" s="5" t="s">
        <v>362</v>
      </c>
      <c r="J139" s="5" t="s">
        <v>362</v>
      </c>
      <c r="K139" s="5" t="s">
        <v>362</v>
      </c>
      <c r="L139" s="5" t="s">
        <v>362</v>
      </c>
      <c r="M139" s="5" t="s">
        <v>362</v>
      </c>
      <c r="N139" s="35">
        <v>15.7</v>
      </c>
      <c r="O139" s="35">
        <v>7.3</v>
      </c>
      <c r="P139" s="4">
        <f t="shared" si="60"/>
        <v>0.46496815286624205</v>
      </c>
      <c r="Q139" s="11">
        <v>20</v>
      </c>
      <c r="R139" s="35">
        <v>2</v>
      </c>
      <c r="S139" s="35">
        <v>2</v>
      </c>
      <c r="T139" s="4">
        <f t="shared" si="62"/>
        <v>1</v>
      </c>
      <c r="U139" s="11">
        <v>35</v>
      </c>
      <c r="V139" s="35">
        <v>1.2</v>
      </c>
      <c r="W139" s="35">
        <v>1.2</v>
      </c>
      <c r="X139" s="4">
        <f t="shared" si="49"/>
        <v>1</v>
      </c>
      <c r="Y139" s="11">
        <v>15</v>
      </c>
      <c r="Z139" s="44">
        <f t="shared" si="50"/>
        <v>0.84713375796178347</v>
      </c>
      <c r="AA139" s="45">
        <v>1086</v>
      </c>
      <c r="AB139" s="35">
        <f t="shared" si="47"/>
        <v>98.727272727272734</v>
      </c>
      <c r="AC139" s="35">
        <f t="shared" si="51"/>
        <v>83.6</v>
      </c>
      <c r="AD139" s="35">
        <f t="shared" si="52"/>
        <v>-15.127272727272739</v>
      </c>
      <c r="AE139" s="35">
        <v>83.6</v>
      </c>
      <c r="AF139" s="35">
        <f t="shared" si="48"/>
        <v>0</v>
      </c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10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10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10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10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10"/>
      <c r="GC139" s="9"/>
      <c r="GD139" s="9"/>
    </row>
    <row r="140" spans="1:186" s="2" customFormat="1" ht="17" customHeight="1">
      <c r="A140" s="14" t="s">
        <v>139</v>
      </c>
      <c r="B140" s="35">
        <v>0</v>
      </c>
      <c r="C140" s="35">
        <v>0</v>
      </c>
      <c r="D140" s="4">
        <f t="shared" si="61"/>
        <v>0</v>
      </c>
      <c r="E140" s="11">
        <v>0</v>
      </c>
      <c r="F140" s="5" t="s">
        <v>362</v>
      </c>
      <c r="G140" s="5" t="s">
        <v>362</v>
      </c>
      <c r="H140" s="5" t="s">
        <v>362</v>
      </c>
      <c r="I140" s="5" t="s">
        <v>362</v>
      </c>
      <c r="J140" s="5" t="s">
        <v>362</v>
      </c>
      <c r="K140" s="5" t="s">
        <v>362</v>
      </c>
      <c r="L140" s="5" t="s">
        <v>362</v>
      </c>
      <c r="M140" s="5" t="s">
        <v>362</v>
      </c>
      <c r="N140" s="35">
        <v>41.3</v>
      </c>
      <c r="O140" s="35">
        <v>25.6</v>
      </c>
      <c r="P140" s="4">
        <f>IF(Q140=0,0,IF(N140=0,1,IF(O140&lt;0,0,IF(O140/N140&gt;1.2,IF((O140/N140-1.2)*0.1+1.2&gt;1.3,1.3,(O140/N140-1.2)*0.1+1.2),O140/N140))))</f>
        <v>0.61985472154963683</v>
      </c>
      <c r="Q140" s="11">
        <v>20</v>
      </c>
      <c r="R140" s="35">
        <v>55</v>
      </c>
      <c r="S140" s="35">
        <v>55.1</v>
      </c>
      <c r="T140" s="4">
        <f t="shared" si="62"/>
        <v>1.0018181818181819</v>
      </c>
      <c r="U140" s="11">
        <v>30</v>
      </c>
      <c r="V140" s="35">
        <v>2.5</v>
      </c>
      <c r="W140" s="35">
        <v>2.6</v>
      </c>
      <c r="X140" s="4">
        <f t="shared" si="49"/>
        <v>1.04</v>
      </c>
      <c r="Y140" s="11">
        <v>20</v>
      </c>
      <c r="Z140" s="44">
        <f t="shared" si="50"/>
        <v>0.90359485550768848</v>
      </c>
      <c r="AA140" s="45">
        <v>1591</v>
      </c>
      <c r="AB140" s="35">
        <f t="shared" si="47"/>
        <v>144.63636363636363</v>
      </c>
      <c r="AC140" s="35">
        <f t="shared" si="51"/>
        <v>130.69999999999999</v>
      </c>
      <c r="AD140" s="35">
        <f t="shared" si="52"/>
        <v>-13.936363636363637</v>
      </c>
      <c r="AE140" s="35">
        <v>130.69999999999999</v>
      </c>
      <c r="AF140" s="35">
        <f t="shared" si="48"/>
        <v>0</v>
      </c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10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10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10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10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10"/>
      <c r="GC140" s="9"/>
      <c r="GD140" s="9"/>
    </row>
    <row r="141" spans="1:186" s="2" customFormat="1" ht="17" customHeight="1">
      <c r="A141" s="14" t="s">
        <v>140</v>
      </c>
      <c r="B141" s="35">
        <v>5408</v>
      </c>
      <c r="C141" s="35">
        <v>5309.2</v>
      </c>
      <c r="D141" s="4">
        <f t="shared" si="61"/>
        <v>0.98173076923076918</v>
      </c>
      <c r="E141" s="11">
        <v>10</v>
      </c>
      <c r="F141" s="5" t="s">
        <v>362</v>
      </c>
      <c r="G141" s="5" t="s">
        <v>362</v>
      </c>
      <c r="H141" s="5" t="s">
        <v>362</v>
      </c>
      <c r="I141" s="5" t="s">
        <v>362</v>
      </c>
      <c r="J141" s="5" t="s">
        <v>362</v>
      </c>
      <c r="K141" s="5" t="s">
        <v>362</v>
      </c>
      <c r="L141" s="5" t="s">
        <v>362</v>
      </c>
      <c r="M141" s="5" t="s">
        <v>362</v>
      </c>
      <c r="N141" s="35">
        <v>367.8</v>
      </c>
      <c r="O141" s="35">
        <v>321.60000000000002</v>
      </c>
      <c r="P141" s="4">
        <f t="shared" ref="P141:P149" si="63">IF(Q141=0,0,IF(N141=0,1,IF(O141&lt;0,0,IF(O141/N141&gt;1.2,IF((O141/N141-1.2)*0.1+1.2&gt;1.3,1.3,(O141/N141-1.2)*0.1+1.2),O141/N141))))</f>
        <v>0.87438825448613378</v>
      </c>
      <c r="Q141" s="11">
        <v>20</v>
      </c>
      <c r="R141" s="35">
        <v>7</v>
      </c>
      <c r="S141" s="35">
        <v>5</v>
      </c>
      <c r="T141" s="4">
        <f t="shared" si="62"/>
        <v>0.7142857142857143</v>
      </c>
      <c r="U141" s="11">
        <v>20</v>
      </c>
      <c r="V141" s="35">
        <v>0.5</v>
      </c>
      <c r="W141" s="35">
        <v>1.1000000000000001</v>
      </c>
      <c r="X141" s="4">
        <f t="shared" si="49"/>
        <v>1.3</v>
      </c>
      <c r="Y141" s="11">
        <v>30</v>
      </c>
      <c r="Z141" s="44">
        <f t="shared" si="50"/>
        <v>1.0073848383468083</v>
      </c>
      <c r="AA141" s="45">
        <v>1586</v>
      </c>
      <c r="AB141" s="35">
        <f t="shared" si="47"/>
        <v>144.18181818181819</v>
      </c>
      <c r="AC141" s="35">
        <f t="shared" si="51"/>
        <v>145.19999999999999</v>
      </c>
      <c r="AD141" s="35">
        <f t="shared" si="52"/>
        <v>1.0181818181818016</v>
      </c>
      <c r="AE141" s="35">
        <v>145.19999999999999</v>
      </c>
      <c r="AF141" s="35">
        <f t="shared" si="48"/>
        <v>0</v>
      </c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10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10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10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10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10"/>
      <c r="GC141" s="9"/>
      <c r="GD141" s="9"/>
    </row>
    <row r="142" spans="1:186" s="2" customFormat="1" ht="17" customHeight="1">
      <c r="A142" s="14" t="s">
        <v>141</v>
      </c>
      <c r="B142" s="35">
        <v>65</v>
      </c>
      <c r="C142" s="35">
        <v>64.5</v>
      </c>
      <c r="D142" s="4">
        <f>IF(E142=0,0,IF(B142=0,1,IF(C142&lt;0,0,IF(C142/B142&gt;1.2,IF((C142/B142-1.2)*0.1+1.2&gt;1.3,1.3,(C142/B142-1.2)*0.1+1.2),C142/B142))))</f>
        <v>0.99230769230769234</v>
      </c>
      <c r="E142" s="11">
        <v>10</v>
      </c>
      <c r="F142" s="5" t="s">
        <v>362</v>
      </c>
      <c r="G142" s="5" t="s">
        <v>362</v>
      </c>
      <c r="H142" s="5" t="s">
        <v>362</v>
      </c>
      <c r="I142" s="5" t="s">
        <v>362</v>
      </c>
      <c r="J142" s="5" t="s">
        <v>362</v>
      </c>
      <c r="K142" s="5" t="s">
        <v>362</v>
      </c>
      <c r="L142" s="5" t="s">
        <v>362</v>
      </c>
      <c r="M142" s="5" t="s">
        <v>362</v>
      </c>
      <c r="N142" s="35">
        <v>335</v>
      </c>
      <c r="O142" s="35">
        <v>398.5</v>
      </c>
      <c r="P142" s="4">
        <f t="shared" si="63"/>
        <v>1.1895522388059701</v>
      </c>
      <c r="Q142" s="11">
        <v>20</v>
      </c>
      <c r="R142" s="35">
        <v>2</v>
      </c>
      <c r="S142" s="35">
        <v>2</v>
      </c>
      <c r="T142" s="4">
        <f>IF(U142=0,0,IF(R142=0,1,IF(S142&lt;0,0,IF(S142/R142&gt;1.2,IF((S142/R142-1.2)*0.1+1.2&gt;1.3,1.3,(S142/R142-1.2)*0.1+1.2),S142/R142))))</f>
        <v>1</v>
      </c>
      <c r="U142" s="11">
        <v>30</v>
      </c>
      <c r="V142" s="35">
        <v>0.5</v>
      </c>
      <c r="W142" s="35">
        <v>0.5</v>
      </c>
      <c r="X142" s="4">
        <f t="shared" si="49"/>
        <v>1</v>
      </c>
      <c r="Y142" s="11">
        <v>20</v>
      </c>
      <c r="Z142" s="44">
        <f t="shared" si="50"/>
        <v>1.0464265212399542</v>
      </c>
      <c r="AA142" s="45">
        <v>162</v>
      </c>
      <c r="AB142" s="35">
        <f t="shared" si="47"/>
        <v>14.727272727272727</v>
      </c>
      <c r="AC142" s="35">
        <f t="shared" si="51"/>
        <v>15.4</v>
      </c>
      <c r="AD142" s="35">
        <f t="shared" si="52"/>
        <v>0.67272727272727373</v>
      </c>
      <c r="AE142" s="35">
        <v>15.4</v>
      </c>
      <c r="AF142" s="35">
        <f t="shared" si="48"/>
        <v>0</v>
      </c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10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10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10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10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10"/>
      <c r="GC142" s="9"/>
      <c r="GD142" s="9"/>
    </row>
    <row r="143" spans="1:186" s="2" customFormat="1" ht="17" customHeight="1">
      <c r="A143" s="14" t="s">
        <v>142</v>
      </c>
      <c r="B143" s="35">
        <v>0</v>
      </c>
      <c r="C143" s="35">
        <v>0</v>
      </c>
      <c r="D143" s="4">
        <f t="shared" si="61"/>
        <v>0</v>
      </c>
      <c r="E143" s="11">
        <v>0</v>
      </c>
      <c r="F143" s="5" t="s">
        <v>362</v>
      </c>
      <c r="G143" s="5" t="s">
        <v>362</v>
      </c>
      <c r="H143" s="5" t="s">
        <v>362</v>
      </c>
      <c r="I143" s="5" t="s">
        <v>362</v>
      </c>
      <c r="J143" s="5" t="s">
        <v>362</v>
      </c>
      <c r="K143" s="5" t="s">
        <v>362</v>
      </c>
      <c r="L143" s="5" t="s">
        <v>362</v>
      </c>
      <c r="M143" s="5" t="s">
        <v>362</v>
      </c>
      <c r="N143" s="35">
        <v>7.2</v>
      </c>
      <c r="O143" s="35">
        <v>15.1</v>
      </c>
      <c r="P143" s="4">
        <f t="shared" si="63"/>
        <v>1.2897222222222222</v>
      </c>
      <c r="Q143" s="11">
        <v>20</v>
      </c>
      <c r="R143" s="35">
        <v>2</v>
      </c>
      <c r="S143" s="35">
        <v>2</v>
      </c>
      <c r="T143" s="4">
        <f t="shared" ref="T143:T148" si="64">IF(U143=0,0,IF(R143=0,1,IF(S143&lt;0,0,IF(S143/R143&gt;1.2,IF((S143/R143-1.2)*0.1+1.2&gt;1.3,1.3,(S143/R143-1.2)*0.1+1.2),S143/R143))))</f>
        <v>1</v>
      </c>
      <c r="U143" s="11">
        <v>35</v>
      </c>
      <c r="V143" s="35">
        <v>0.5</v>
      </c>
      <c r="W143" s="35">
        <v>0.5</v>
      </c>
      <c r="X143" s="4">
        <f t="shared" si="49"/>
        <v>1</v>
      </c>
      <c r="Y143" s="11">
        <v>15</v>
      </c>
      <c r="Z143" s="44">
        <f t="shared" si="50"/>
        <v>1.0827777777777778</v>
      </c>
      <c r="AA143" s="45">
        <v>984</v>
      </c>
      <c r="AB143" s="35">
        <f t="shared" si="47"/>
        <v>89.454545454545453</v>
      </c>
      <c r="AC143" s="35">
        <f t="shared" si="51"/>
        <v>96.9</v>
      </c>
      <c r="AD143" s="35">
        <f t="shared" si="52"/>
        <v>7.4454545454545524</v>
      </c>
      <c r="AE143" s="35">
        <v>96.9</v>
      </c>
      <c r="AF143" s="35">
        <f t="shared" si="48"/>
        <v>0</v>
      </c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10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10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10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10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10"/>
      <c r="GC143" s="9"/>
      <c r="GD143" s="9"/>
    </row>
    <row r="144" spans="1:186" s="2" customFormat="1" ht="17" customHeight="1">
      <c r="A144" s="18" t="s">
        <v>143</v>
      </c>
      <c r="B144" s="6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35"/>
      <c r="AF144" s="35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10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10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10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10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10"/>
      <c r="GC144" s="9"/>
      <c r="GD144" s="9"/>
    </row>
    <row r="145" spans="1:186" s="2" customFormat="1" ht="17" customHeight="1">
      <c r="A145" s="14" t="s">
        <v>144</v>
      </c>
      <c r="B145" s="35">
        <v>487</v>
      </c>
      <c r="C145" s="35">
        <v>509.4</v>
      </c>
      <c r="D145" s="4">
        <f t="shared" si="61"/>
        <v>1.0459958932238194</v>
      </c>
      <c r="E145" s="11">
        <v>10</v>
      </c>
      <c r="F145" s="5" t="s">
        <v>362</v>
      </c>
      <c r="G145" s="5" t="s">
        <v>362</v>
      </c>
      <c r="H145" s="5" t="s">
        <v>362</v>
      </c>
      <c r="I145" s="5" t="s">
        <v>362</v>
      </c>
      <c r="J145" s="5" t="s">
        <v>362</v>
      </c>
      <c r="K145" s="5" t="s">
        <v>362</v>
      </c>
      <c r="L145" s="5" t="s">
        <v>362</v>
      </c>
      <c r="M145" s="5" t="s">
        <v>362</v>
      </c>
      <c r="N145" s="35">
        <v>134.69999999999999</v>
      </c>
      <c r="O145" s="35">
        <v>87.4</v>
      </c>
      <c r="P145" s="4">
        <f>IF(Q145=0,0,IF(N145=0,1,IF(O145&lt;0,0,IF(O145/N145&gt;1.2,IF((O145/N145-1.2)*0.1+1.2&gt;1.3,1.3,(O145/N145-1.2)*0.1+1.2),O145/N145))))</f>
        <v>0.64884929472902753</v>
      </c>
      <c r="Q145" s="11">
        <v>20</v>
      </c>
      <c r="R145" s="35">
        <v>0.4</v>
      </c>
      <c r="S145" s="35">
        <v>0</v>
      </c>
      <c r="T145" s="4">
        <f t="shared" si="64"/>
        <v>0</v>
      </c>
      <c r="U145" s="11">
        <v>20</v>
      </c>
      <c r="V145" s="35">
        <v>0.5</v>
      </c>
      <c r="W145" s="35">
        <v>0.6</v>
      </c>
      <c r="X145" s="4">
        <f t="shared" si="49"/>
        <v>1.2</v>
      </c>
      <c r="Y145" s="11">
        <v>30</v>
      </c>
      <c r="Z145" s="44">
        <f t="shared" si="50"/>
        <v>0.74296181033523434</v>
      </c>
      <c r="AA145" s="45">
        <v>1180</v>
      </c>
      <c r="AB145" s="35">
        <f t="shared" si="47"/>
        <v>107.27272727272727</v>
      </c>
      <c r="AC145" s="35">
        <f t="shared" si="51"/>
        <v>79.7</v>
      </c>
      <c r="AD145" s="35">
        <f t="shared" si="52"/>
        <v>-27.572727272727263</v>
      </c>
      <c r="AE145" s="35">
        <v>79.7</v>
      </c>
      <c r="AF145" s="35">
        <f t="shared" si="48"/>
        <v>0</v>
      </c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10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10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10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10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10"/>
      <c r="GC145" s="9"/>
      <c r="GD145" s="9"/>
    </row>
    <row r="146" spans="1:186" s="2" customFormat="1" ht="17" customHeight="1">
      <c r="A146" s="14" t="s">
        <v>145</v>
      </c>
      <c r="B146" s="35">
        <v>135</v>
      </c>
      <c r="C146" s="35">
        <v>136.80000000000001</v>
      </c>
      <c r="D146" s="4">
        <f t="shared" si="61"/>
        <v>1.0133333333333334</v>
      </c>
      <c r="E146" s="11">
        <v>10</v>
      </c>
      <c r="F146" s="5" t="s">
        <v>362</v>
      </c>
      <c r="G146" s="5" t="s">
        <v>362</v>
      </c>
      <c r="H146" s="5" t="s">
        <v>362</v>
      </c>
      <c r="I146" s="5" t="s">
        <v>362</v>
      </c>
      <c r="J146" s="5" t="s">
        <v>362</v>
      </c>
      <c r="K146" s="5" t="s">
        <v>362</v>
      </c>
      <c r="L146" s="5" t="s">
        <v>362</v>
      </c>
      <c r="M146" s="5" t="s">
        <v>362</v>
      </c>
      <c r="N146" s="35">
        <v>273.39999999999998</v>
      </c>
      <c r="O146" s="35">
        <v>427.1</v>
      </c>
      <c r="P146" s="4">
        <f t="shared" si="63"/>
        <v>1.2362179956108266</v>
      </c>
      <c r="Q146" s="11">
        <v>20</v>
      </c>
      <c r="R146" s="35">
        <v>0.2</v>
      </c>
      <c r="S146" s="35">
        <v>0.2</v>
      </c>
      <c r="T146" s="4">
        <f t="shared" si="64"/>
        <v>1</v>
      </c>
      <c r="U146" s="11">
        <v>15</v>
      </c>
      <c r="V146" s="35">
        <v>0.3</v>
      </c>
      <c r="W146" s="35">
        <v>0.3</v>
      </c>
      <c r="X146" s="4">
        <f t="shared" si="49"/>
        <v>1</v>
      </c>
      <c r="Y146" s="11">
        <v>35</v>
      </c>
      <c r="Z146" s="44">
        <f t="shared" si="50"/>
        <v>1.0607211655693733</v>
      </c>
      <c r="AA146" s="45">
        <v>594</v>
      </c>
      <c r="AB146" s="35">
        <f t="shared" si="47"/>
        <v>54</v>
      </c>
      <c r="AC146" s="35">
        <f t="shared" si="51"/>
        <v>57.3</v>
      </c>
      <c r="AD146" s="35">
        <f t="shared" si="52"/>
        <v>3.2999999999999972</v>
      </c>
      <c r="AE146" s="35">
        <v>57.3</v>
      </c>
      <c r="AF146" s="35">
        <f t="shared" si="48"/>
        <v>0</v>
      </c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10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10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10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10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10"/>
      <c r="GC146" s="9"/>
      <c r="GD146" s="9"/>
    </row>
    <row r="147" spans="1:186" s="2" customFormat="1" ht="17" customHeight="1">
      <c r="A147" s="14" t="s">
        <v>146</v>
      </c>
      <c r="B147" s="35">
        <v>1279</v>
      </c>
      <c r="C147" s="35">
        <v>1349.5</v>
      </c>
      <c r="D147" s="4">
        <f t="shared" si="61"/>
        <v>1.0551211884284597</v>
      </c>
      <c r="E147" s="11">
        <v>10</v>
      </c>
      <c r="F147" s="5" t="s">
        <v>362</v>
      </c>
      <c r="G147" s="5" t="s">
        <v>362</v>
      </c>
      <c r="H147" s="5" t="s">
        <v>362</v>
      </c>
      <c r="I147" s="5" t="s">
        <v>362</v>
      </c>
      <c r="J147" s="5" t="s">
        <v>362</v>
      </c>
      <c r="K147" s="5" t="s">
        <v>362</v>
      </c>
      <c r="L147" s="5" t="s">
        <v>362</v>
      </c>
      <c r="M147" s="5" t="s">
        <v>362</v>
      </c>
      <c r="N147" s="35">
        <v>344.3</v>
      </c>
      <c r="O147" s="35">
        <v>295.2</v>
      </c>
      <c r="P147" s="4">
        <f t="shared" si="63"/>
        <v>0.8573918094684867</v>
      </c>
      <c r="Q147" s="11">
        <v>20</v>
      </c>
      <c r="R147" s="35">
        <v>420</v>
      </c>
      <c r="S147" s="35">
        <v>703</v>
      </c>
      <c r="T147" s="4">
        <f t="shared" si="64"/>
        <v>1.2473809523809523</v>
      </c>
      <c r="U147" s="11">
        <v>10</v>
      </c>
      <c r="V147" s="35">
        <v>1</v>
      </c>
      <c r="W147" s="35">
        <v>8.4</v>
      </c>
      <c r="X147" s="4">
        <f t="shared" si="49"/>
        <v>1.3</v>
      </c>
      <c r="Y147" s="11">
        <v>40</v>
      </c>
      <c r="Z147" s="44">
        <f t="shared" si="50"/>
        <v>1.1521607199682982</v>
      </c>
      <c r="AA147" s="45">
        <v>1921</v>
      </c>
      <c r="AB147" s="35">
        <f t="shared" si="47"/>
        <v>174.63636363636363</v>
      </c>
      <c r="AC147" s="35">
        <f t="shared" si="51"/>
        <v>201.2</v>
      </c>
      <c r="AD147" s="35">
        <f t="shared" si="52"/>
        <v>26.563636363636363</v>
      </c>
      <c r="AE147" s="35">
        <v>201.2</v>
      </c>
      <c r="AF147" s="35">
        <f t="shared" si="48"/>
        <v>0</v>
      </c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10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10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10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10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10"/>
      <c r="GC147" s="9"/>
      <c r="GD147" s="9"/>
    </row>
    <row r="148" spans="1:186" s="2" customFormat="1" ht="17" customHeight="1">
      <c r="A148" s="14" t="s">
        <v>147</v>
      </c>
      <c r="B148" s="35">
        <v>6162</v>
      </c>
      <c r="C148" s="35">
        <v>6830</v>
      </c>
      <c r="D148" s="4">
        <f>IF(E148=0,0,IF(B148=0,1,IF(C148&lt;0,0,IF(C148/B148&gt;1.2,IF((C148/B148-1.2)*0.1+1.2&gt;1.3,1.3,(C148/B148-1.2)*0.1+1.2),C148/B148))))</f>
        <v>1.1084063615709185</v>
      </c>
      <c r="E148" s="11">
        <v>10</v>
      </c>
      <c r="F148" s="5" t="s">
        <v>362</v>
      </c>
      <c r="G148" s="5" t="s">
        <v>362</v>
      </c>
      <c r="H148" s="5" t="s">
        <v>362</v>
      </c>
      <c r="I148" s="5" t="s">
        <v>362</v>
      </c>
      <c r="J148" s="5" t="s">
        <v>362</v>
      </c>
      <c r="K148" s="5" t="s">
        <v>362</v>
      </c>
      <c r="L148" s="5" t="s">
        <v>362</v>
      </c>
      <c r="M148" s="5" t="s">
        <v>362</v>
      </c>
      <c r="N148" s="35">
        <v>418.6</v>
      </c>
      <c r="O148" s="35">
        <v>341.9</v>
      </c>
      <c r="P148" s="4">
        <f t="shared" si="63"/>
        <v>0.81677018633540366</v>
      </c>
      <c r="Q148" s="11">
        <v>20</v>
      </c>
      <c r="R148" s="35">
        <v>1.8</v>
      </c>
      <c r="S148" s="35">
        <v>1.8</v>
      </c>
      <c r="T148" s="4">
        <f t="shared" si="64"/>
        <v>1</v>
      </c>
      <c r="U148" s="11">
        <v>20</v>
      </c>
      <c r="V148" s="35">
        <v>2.2999999999999998</v>
      </c>
      <c r="W148" s="35">
        <v>2.2999999999999998</v>
      </c>
      <c r="X148" s="4">
        <f t="shared" si="49"/>
        <v>1</v>
      </c>
      <c r="Y148" s="11">
        <v>30</v>
      </c>
      <c r="Z148" s="44">
        <f t="shared" si="50"/>
        <v>0.96774334178021559</v>
      </c>
      <c r="AA148" s="45">
        <v>4243</v>
      </c>
      <c r="AB148" s="35">
        <f t="shared" si="47"/>
        <v>385.72727272727275</v>
      </c>
      <c r="AC148" s="35">
        <f t="shared" si="51"/>
        <v>373.3</v>
      </c>
      <c r="AD148" s="35">
        <f t="shared" si="52"/>
        <v>-12.427272727272737</v>
      </c>
      <c r="AE148" s="35">
        <v>373.3</v>
      </c>
      <c r="AF148" s="35">
        <f t="shared" si="48"/>
        <v>0</v>
      </c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10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10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10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10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10"/>
      <c r="GC148" s="9"/>
      <c r="GD148" s="9"/>
    </row>
    <row r="149" spans="1:186" s="2" customFormat="1" ht="17" customHeight="1">
      <c r="A149" s="14" t="s">
        <v>148</v>
      </c>
      <c r="B149" s="35">
        <v>139</v>
      </c>
      <c r="C149" s="35">
        <v>137.80000000000001</v>
      </c>
      <c r="D149" s="4">
        <f t="shared" ref="D149:D156" si="65">IF(E149=0,0,IF(B149=0,1,IF(C149&lt;0,0,IF(C149/B149&gt;1.2,IF((C149/B149-1.2)*0.1+1.2&gt;1.3,1.3,(C149/B149-1.2)*0.1+1.2),C149/B149))))</f>
        <v>0.99136690647482018</v>
      </c>
      <c r="E149" s="11">
        <v>10</v>
      </c>
      <c r="F149" s="5" t="s">
        <v>362</v>
      </c>
      <c r="G149" s="5" t="s">
        <v>362</v>
      </c>
      <c r="H149" s="5" t="s">
        <v>362</v>
      </c>
      <c r="I149" s="5" t="s">
        <v>362</v>
      </c>
      <c r="J149" s="5" t="s">
        <v>362</v>
      </c>
      <c r="K149" s="5" t="s">
        <v>362</v>
      </c>
      <c r="L149" s="5" t="s">
        <v>362</v>
      </c>
      <c r="M149" s="5" t="s">
        <v>362</v>
      </c>
      <c r="N149" s="35">
        <v>308.2</v>
      </c>
      <c r="O149" s="35">
        <v>506.3</v>
      </c>
      <c r="P149" s="4">
        <f t="shared" si="63"/>
        <v>1.2442764438676184</v>
      </c>
      <c r="Q149" s="11">
        <v>20</v>
      </c>
      <c r="R149" s="35">
        <v>111.6</v>
      </c>
      <c r="S149" s="35">
        <v>137.1</v>
      </c>
      <c r="T149" s="4">
        <f>IF(U149=0,0,IF(R149=0,1,IF(S149&lt;0,0,IF(S149/R149&gt;1.2,IF((S149/R149-1.2)*0.1+1.2&gt;1.3,1.3,(S149/R149-1.2)*0.1+1.2),S149/R149))))</f>
        <v>1.2028494623655914</v>
      </c>
      <c r="U149" s="11">
        <v>35</v>
      </c>
      <c r="V149" s="35">
        <v>2</v>
      </c>
      <c r="W149" s="35">
        <v>2</v>
      </c>
      <c r="X149" s="4">
        <f t="shared" si="49"/>
        <v>1</v>
      </c>
      <c r="Y149" s="11">
        <v>15</v>
      </c>
      <c r="Z149" s="44">
        <f t="shared" si="50"/>
        <v>1.1487366140612034</v>
      </c>
      <c r="AA149" s="45">
        <v>1571</v>
      </c>
      <c r="AB149" s="35">
        <f t="shared" si="47"/>
        <v>142.81818181818181</v>
      </c>
      <c r="AC149" s="35">
        <f t="shared" si="51"/>
        <v>164.1</v>
      </c>
      <c r="AD149" s="35">
        <f t="shared" si="52"/>
        <v>21.281818181818181</v>
      </c>
      <c r="AE149" s="35">
        <v>164.1</v>
      </c>
      <c r="AF149" s="35">
        <f t="shared" si="48"/>
        <v>0</v>
      </c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10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10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10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10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10"/>
      <c r="GC149" s="9"/>
      <c r="GD149" s="9"/>
    </row>
    <row r="150" spans="1:186" s="2" customFormat="1" ht="17" customHeight="1">
      <c r="A150" s="14" t="s">
        <v>149</v>
      </c>
      <c r="B150" s="35">
        <v>0</v>
      </c>
      <c r="C150" s="35">
        <v>0</v>
      </c>
      <c r="D150" s="4">
        <f t="shared" si="65"/>
        <v>0</v>
      </c>
      <c r="E150" s="11">
        <v>0</v>
      </c>
      <c r="F150" s="5" t="s">
        <v>362</v>
      </c>
      <c r="G150" s="5" t="s">
        <v>362</v>
      </c>
      <c r="H150" s="5" t="s">
        <v>362</v>
      </c>
      <c r="I150" s="5" t="s">
        <v>362</v>
      </c>
      <c r="J150" s="5" t="s">
        <v>362</v>
      </c>
      <c r="K150" s="5" t="s">
        <v>362</v>
      </c>
      <c r="L150" s="5" t="s">
        <v>362</v>
      </c>
      <c r="M150" s="5" t="s">
        <v>362</v>
      </c>
      <c r="N150" s="35">
        <v>289.3</v>
      </c>
      <c r="O150" s="35">
        <v>373</v>
      </c>
      <c r="P150" s="4">
        <f>IF(Q150=0,0,IF(N150=0,1,IF(O150&lt;0,0,IF(O150/N150&gt;1.2,IF((O150/N150-1.2)*0.1+1.2&gt;1.3,1.3,(O150/N150-1.2)*0.1+1.2),O150/N150))))</f>
        <v>1.2089319045973037</v>
      </c>
      <c r="Q150" s="11">
        <v>20</v>
      </c>
      <c r="R150" s="35">
        <v>2</v>
      </c>
      <c r="S150" s="35">
        <v>4.5</v>
      </c>
      <c r="T150" s="4">
        <f t="shared" ref="T150:T154" si="66">IF(U150=0,0,IF(R150=0,1,IF(S150&lt;0,0,IF(S150/R150&gt;1.2,IF((S150/R150-1.2)*0.1+1.2&gt;1.3,1.3,(S150/R150-1.2)*0.1+1.2),S150/R150))))</f>
        <v>1.3</v>
      </c>
      <c r="U150" s="11">
        <v>5</v>
      </c>
      <c r="V150" s="35">
        <v>21.5</v>
      </c>
      <c r="W150" s="35">
        <v>27.1</v>
      </c>
      <c r="X150" s="4">
        <f t="shared" si="49"/>
        <v>1.2060465116279069</v>
      </c>
      <c r="Y150" s="11">
        <v>45</v>
      </c>
      <c r="Z150" s="44">
        <f t="shared" si="50"/>
        <v>1.2135818730743124</v>
      </c>
      <c r="AA150" s="45">
        <v>822</v>
      </c>
      <c r="AB150" s="35">
        <f t="shared" si="47"/>
        <v>74.727272727272734</v>
      </c>
      <c r="AC150" s="35">
        <f t="shared" si="51"/>
        <v>90.7</v>
      </c>
      <c r="AD150" s="35">
        <f t="shared" si="52"/>
        <v>15.972727272727269</v>
      </c>
      <c r="AE150" s="35">
        <v>90.7</v>
      </c>
      <c r="AF150" s="35">
        <f t="shared" si="48"/>
        <v>0</v>
      </c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10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10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10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10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10"/>
      <c r="GC150" s="9"/>
      <c r="GD150" s="9"/>
    </row>
    <row r="151" spans="1:186" s="2" customFormat="1" ht="17" customHeight="1">
      <c r="A151" s="14" t="s">
        <v>150</v>
      </c>
      <c r="B151" s="35">
        <v>18308</v>
      </c>
      <c r="C151" s="35">
        <v>20178.599999999999</v>
      </c>
      <c r="D151" s="4">
        <f t="shared" si="65"/>
        <v>1.1021739130434782</v>
      </c>
      <c r="E151" s="11">
        <v>10</v>
      </c>
      <c r="F151" s="5" t="s">
        <v>362</v>
      </c>
      <c r="G151" s="5" t="s">
        <v>362</v>
      </c>
      <c r="H151" s="5" t="s">
        <v>362</v>
      </c>
      <c r="I151" s="5" t="s">
        <v>362</v>
      </c>
      <c r="J151" s="5" t="s">
        <v>362</v>
      </c>
      <c r="K151" s="5" t="s">
        <v>362</v>
      </c>
      <c r="L151" s="5" t="s">
        <v>362</v>
      </c>
      <c r="M151" s="5" t="s">
        <v>362</v>
      </c>
      <c r="N151" s="35">
        <v>455</v>
      </c>
      <c r="O151" s="35">
        <v>203.1</v>
      </c>
      <c r="P151" s="4">
        <f t="shared" ref="P151:P158" si="67">IF(Q151=0,0,IF(N151=0,1,IF(O151&lt;0,0,IF(O151/N151&gt;1.2,IF((O151/N151-1.2)*0.1+1.2&gt;1.3,1.3,(O151/N151-1.2)*0.1+1.2),O151/N151))))</f>
        <v>0.44637362637362638</v>
      </c>
      <c r="Q151" s="11">
        <v>20</v>
      </c>
      <c r="R151" s="35">
        <v>0.8</v>
      </c>
      <c r="S151" s="35">
        <v>0.8</v>
      </c>
      <c r="T151" s="4">
        <f t="shared" si="66"/>
        <v>1</v>
      </c>
      <c r="U151" s="11">
        <v>15</v>
      </c>
      <c r="V151" s="35">
        <v>11</v>
      </c>
      <c r="W151" s="35">
        <v>17.399999999999999</v>
      </c>
      <c r="X151" s="4">
        <f t="shared" si="49"/>
        <v>1.2381818181818181</v>
      </c>
      <c r="Y151" s="11">
        <v>35</v>
      </c>
      <c r="Z151" s="44">
        <f t="shared" si="50"/>
        <v>0.97856969117838677</v>
      </c>
      <c r="AA151" s="45">
        <v>2386</v>
      </c>
      <c r="AB151" s="35">
        <f t="shared" si="47"/>
        <v>216.90909090909091</v>
      </c>
      <c r="AC151" s="35">
        <f t="shared" si="51"/>
        <v>212.3</v>
      </c>
      <c r="AD151" s="35">
        <f t="shared" si="52"/>
        <v>-4.6090909090908951</v>
      </c>
      <c r="AE151" s="35">
        <v>212.3</v>
      </c>
      <c r="AF151" s="35">
        <f t="shared" si="48"/>
        <v>0</v>
      </c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10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10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10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10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10"/>
      <c r="GC151" s="9"/>
      <c r="GD151" s="9"/>
    </row>
    <row r="152" spans="1:186" s="2" customFormat="1" ht="17" customHeight="1">
      <c r="A152" s="14" t="s">
        <v>151</v>
      </c>
      <c r="B152" s="35">
        <v>115</v>
      </c>
      <c r="C152" s="35">
        <v>115.4</v>
      </c>
      <c r="D152" s="4">
        <f t="shared" si="65"/>
        <v>1.0034782608695654</v>
      </c>
      <c r="E152" s="11">
        <v>10</v>
      </c>
      <c r="F152" s="5" t="s">
        <v>362</v>
      </c>
      <c r="G152" s="5" t="s">
        <v>362</v>
      </c>
      <c r="H152" s="5" t="s">
        <v>362</v>
      </c>
      <c r="I152" s="5" t="s">
        <v>362</v>
      </c>
      <c r="J152" s="5" t="s">
        <v>362</v>
      </c>
      <c r="K152" s="5" t="s">
        <v>362</v>
      </c>
      <c r="L152" s="5" t="s">
        <v>362</v>
      </c>
      <c r="M152" s="5" t="s">
        <v>362</v>
      </c>
      <c r="N152" s="35">
        <v>81.3</v>
      </c>
      <c r="O152" s="35">
        <v>327.9</v>
      </c>
      <c r="P152" s="4">
        <f t="shared" si="67"/>
        <v>1.3</v>
      </c>
      <c r="Q152" s="11">
        <v>20</v>
      </c>
      <c r="R152" s="35">
        <v>245</v>
      </c>
      <c r="S152" s="35">
        <v>347.1</v>
      </c>
      <c r="T152" s="4">
        <f t="shared" si="66"/>
        <v>1.2216734693877551</v>
      </c>
      <c r="U152" s="11">
        <v>35</v>
      </c>
      <c r="V152" s="35">
        <v>7</v>
      </c>
      <c r="W152" s="35">
        <v>9.1</v>
      </c>
      <c r="X152" s="4">
        <f t="shared" si="49"/>
        <v>1.21</v>
      </c>
      <c r="Y152" s="11">
        <v>15</v>
      </c>
      <c r="Z152" s="44">
        <f t="shared" si="50"/>
        <v>1.2117919254658385</v>
      </c>
      <c r="AA152" s="45">
        <v>1988</v>
      </c>
      <c r="AB152" s="35">
        <f t="shared" si="47"/>
        <v>180.72727272727272</v>
      </c>
      <c r="AC152" s="35">
        <f t="shared" si="51"/>
        <v>219</v>
      </c>
      <c r="AD152" s="35">
        <f t="shared" si="52"/>
        <v>38.27272727272728</v>
      </c>
      <c r="AE152" s="35">
        <v>219</v>
      </c>
      <c r="AF152" s="35">
        <f t="shared" si="48"/>
        <v>0</v>
      </c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10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10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10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10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10"/>
      <c r="GC152" s="9"/>
      <c r="GD152" s="9"/>
    </row>
    <row r="153" spans="1:186" s="2" customFormat="1" ht="17" customHeight="1">
      <c r="A153" s="14" t="s">
        <v>152</v>
      </c>
      <c r="B153" s="35">
        <v>4376</v>
      </c>
      <c r="C153" s="35">
        <v>5752</v>
      </c>
      <c r="D153" s="4">
        <f>IF(E153=0,0,IF(B153=0,1,IF(C153&lt;0,0,IF(C153/B153&gt;1.2,IF((C153/B153-1.2)*0.1+1.2&gt;1.3,1.3,(C153/B153-1.2)*0.1+1.2),C153/B153))))</f>
        <v>1.2114442413162705</v>
      </c>
      <c r="E153" s="11">
        <v>10</v>
      </c>
      <c r="F153" s="5" t="s">
        <v>362</v>
      </c>
      <c r="G153" s="5" t="s">
        <v>362</v>
      </c>
      <c r="H153" s="5" t="s">
        <v>362</v>
      </c>
      <c r="I153" s="5" t="s">
        <v>362</v>
      </c>
      <c r="J153" s="5" t="s">
        <v>362</v>
      </c>
      <c r="K153" s="5" t="s">
        <v>362</v>
      </c>
      <c r="L153" s="5" t="s">
        <v>362</v>
      </c>
      <c r="M153" s="5" t="s">
        <v>362</v>
      </c>
      <c r="N153" s="35">
        <v>188.6</v>
      </c>
      <c r="O153" s="35">
        <v>215</v>
      </c>
      <c r="P153" s="4">
        <f t="shared" si="67"/>
        <v>1.1399787910922587</v>
      </c>
      <c r="Q153" s="11">
        <v>20</v>
      </c>
      <c r="R153" s="35">
        <v>3.2</v>
      </c>
      <c r="S153" s="35">
        <v>3.4</v>
      </c>
      <c r="T153" s="4">
        <f t="shared" si="66"/>
        <v>1.0625</v>
      </c>
      <c r="U153" s="11">
        <v>20</v>
      </c>
      <c r="V153" s="35">
        <v>0.6</v>
      </c>
      <c r="W153" s="35">
        <v>0.7</v>
      </c>
      <c r="X153" s="4">
        <f t="shared" si="49"/>
        <v>1.1666666666666667</v>
      </c>
      <c r="Y153" s="11">
        <v>30</v>
      </c>
      <c r="Z153" s="44">
        <f t="shared" si="50"/>
        <v>1.1395502279375986</v>
      </c>
      <c r="AA153" s="45">
        <v>2838</v>
      </c>
      <c r="AB153" s="35">
        <f t="shared" si="47"/>
        <v>258</v>
      </c>
      <c r="AC153" s="35">
        <f t="shared" si="51"/>
        <v>294</v>
      </c>
      <c r="AD153" s="35">
        <f t="shared" si="52"/>
        <v>36</v>
      </c>
      <c r="AE153" s="35">
        <v>294</v>
      </c>
      <c r="AF153" s="35">
        <f t="shared" si="48"/>
        <v>0</v>
      </c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10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10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10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10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10"/>
      <c r="GC153" s="9"/>
      <c r="GD153" s="9"/>
    </row>
    <row r="154" spans="1:186" s="2" customFormat="1" ht="17" customHeight="1">
      <c r="A154" s="14" t="s">
        <v>153</v>
      </c>
      <c r="B154" s="35">
        <v>58</v>
      </c>
      <c r="C154" s="35">
        <v>55</v>
      </c>
      <c r="D154" s="4">
        <f t="shared" si="65"/>
        <v>0.94827586206896552</v>
      </c>
      <c r="E154" s="11">
        <v>10</v>
      </c>
      <c r="F154" s="5" t="s">
        <v>362</v>
      </c>
      <c r="G154" s="5" t="s">
        <v>362</v>
      </c>
      <c r="H154" s="5" t="s">
        <v>362</v>
      </c>
      <c r="I154" s="5" t="s">
        <v>362</v>
      </c>
      <c r="J154" s="5" t="s">
        <v>362</v>
      </c>
      <c r="K154" s="5" t="s">
        <v>362</v>
      </c>
      <c r="L154" s="5" t="s">
        <v>362</v>
      </c>
      <c r="M154" s="5" t="s">
        <v>362</v>
      </c>
      <c r="N154" s="35">
        <v>43.1</v>
      </c>
      <c r="O154" s="35">
        <v>63</v>
      </c>
      <c r="P154" s="4">
        <f t="shared" si="67"/>
        <v>1.2261716937354987</v>
      </c>
      <c r="Q154" s="11">
        <v>20</v>
      </c>
      <c r="R154" s="35">
        <v>115</v>
      </c>
      <c r="S154" s="35">
        <v>115.4</v>
      </c>
      <c r="T154" s="4">
        <f t="shared" si="66"/>
        <v>1.0034782608695654</v>
      </c>
      <c r="U154" s="11">
        <v>30</v>
      </c>
      <c r="V154" s="35">
        <v>3.3</v>
      </c>
      <c r="W154" s="35">
        <v>3.9</v>
      </c>
      <c r="X154" s="4">
        <f t="shared" si="49"/>
        <v>1.1818181818181819</v>
      </c>
      <c r="Y154" s="11">
        <v>20</v>
      </c>
      <c r="Z154" s="44">
        <f t="shared" si="50"/>
        <v>1.096836299473128</v>
      </c>
      <c r="AA154" s="45">
        <v>1863</v>
      </c>
      <c r="AB154" s="35">
        <f t="shared" si="47"/>
        <v>169.36363636363637</v>
      </c>
      <c r="AC154" s="35">
        <f t="shared" si="51"/>
        <v>185.8</v>
      </c>
      <c r="AD154" s="35">
        <f t="shared" si="52"/>
        <v>16.436363636363637</v>
      </c>
      <c r="AE154" s="35">
        <v>185.8</v>
      </c>
      <c r="AF154" s="35">
        <f t="shared" si="48"/>
        <v>0</v>
      </c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10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10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10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10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10"/>
      <c r="GC154" s="9"/>
      <c r="GD154" s="9"/>
    </row>
    <row r="155" spans="1:186" s="2" customFormat="1" ht="17" customHeight="1">
      <c r="A155" s="14" t="s">
        <v>154</v>
      </c>
      <c r="B155" s="35">
        <v>189</v>
      </c>
      <c r="C155" s="35">
        <v>210.3</v>
      </c>
      <c r="D155" s="4">
        <f t="shared" si="65"/>
        <v>1.1126984126984127</v>
      </c>
      <c r="E155" s="11">
        <v>10</v>
      </c>
      <c r="F155" s="5" t="s">
        <v>362</v>
      </c>
      <c r="G155" s="5" t="s">
        <v>362</v>
      </c>
      <c r="H155" s="5" t="s">
        <v>362</v>
      </c>
      <c r="I155" s="5" t="s">
        <v>362</v>
      </c>
      <c r="J155" s="5" t="s">
        <v>362</v>
      </c>
      <c r="K155" s="5" t="s">
        <v>362</v>
      </c>
      <c r="L155" s="5" t="s">
        <v>362</v>
      </c>
      <c r="M155" s="5" t="s">
        <v>362</v>
      </c>
      <c r="N155" s="35">
        <v>45</v>
      </c>
      <c r="O155" s="35">
        <v>93.8</v>
      </c>
      <c r="P155" s="4">
        <f>IF(Q155=0,0,IF(N155=0,1,IF(O155&lt;0,0,IF(O155/N155&gt;1.2,IF((O155/N155-1.2)*0.1+1.2&gt;1.3,1.3,(O155/N155-1.2)*0.1+1.2),O155/N155))))</f>
        <v>1.2884444444444445</v>
      </c>
      <c r="Q155" s="11">
        <v>20</v>
      </c>
      <c r="R155" s="35">
        <v>0.3</v>
      </c>
      <c r="S155" s="35">
        <v>0.3</v>
      </c>
      <c r="T155" s="4">
        <f>IF(U155=0,0,IF(R155=0,1,IF(S155&lt;0,0,IF(S155/R155&gt;1.2,IF((S155/R155-1.2)*0.1+1.2&gt;1.3,1.3,(S155/R155-1.2)*0.1+1.2),S155/R155))))</f>
        <v>1</v>
      </c>
      <c r="U155" s="11">
        <v>15</v>
      </c>
      <c r="V155" s="35">
        <v>0.3</v>
      </c>
      <c r="W155" s="35">
        <v>0.4</v>
      </c>
      <c r="X155" s="4">
        <f t="shared" si="49"/>
        <v>1.2133333333333334</v>
      </c>
      <c r="Y155" s="11">
        <v>35</v>
      </c>
      <c r="Z155" s="44">
        <f t="shared" si="50"/>
        <v>1.179531746031746</v>
      </c>
      <c r="AA155" s="45">
        <v>1332</v>
      </c>
      <c r="AB155" s="35">
        <f t="shared" si="47"/>
        <v>121.09090909090909</v>
      </c>
      <c r="AC155" s="35">
        <f t="shared" si="51"/>
        <v>142.80000000000001</v>
      </c>
      <c r="AD155" s="35">
        <f t="shared" si="52"/>
        <v>21.709090909090918</v>
      </c>
      <c r="AE155" s="35">
        <v>142.80000000000001</v>
      </c>
      <c r="AF155" s="35">
        <f t="shared" si="48"/>
        <v>0</v>
      </c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10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10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10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10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10"/>
      <c r="GC155" s="9"/>
      <c r="GD155" s="9"/>
    </row>
    <row r="156" spans="1:186" s="2" customFormat="1" ht="17" customHeight="1">
      <c r="A156" s="14" t="s">
        <v>155</v>
      </c>
      <c r="B156" s="35">
        <v>1004116</v>
      </c>
      <c r="C156" s="35">
        <v>1121914.8999999999</v>
      </c>
      <c r="D156" s="4">
        <f t="shared" si="65"/>
        <v>1.1173160272319134</v>
      </c>
      <c r="E156" s="11">
        <v>10</v>
      </c>
      <c r="F156" s="5" t="s">
        <v>362</v>
      </c>
      <c r="G156" s="5" t="s">
        <v>362</v>
      </c>
      <c r="H156" s="5" t="s">
        <v>362</v>
      </c>
      <c r="I156" s="5" t="s">
        <v>362</v>
      </c>
      <c r="J156" s="5" t="s">
        <v>362</v>
      </c>
      <c r="K156" s="5" t="s">
        <v>362</v>
      </c>
      <c r="L156" s="5" t="s">
        <v>362</v>
      </c>
      <c r="M156" s="5" t="s">
        <v>362</v>
      </c>
      <c r="N156" s="35">
        <v>1148.7</v>
      </c>
      <c r="O156" s="35">
        <v>1237.7</v>
      </c>
      <c r="P156" s="4">
        <f t="shared" si="67"/>
        <v>1.0774788891790721</v>
      </c>
      <c r="Q156" s="11">
        <v>20</v>
      </c>
      <c r="R156" s="35">
        <v>0.3</v>
      </c>
      <c r="S156" s="35">
        <v>0.4</v>
      </c>
      <c r="T156" s="4">
        <f t="shared" ref="T156:T160" si="68">IF(U156=0,0,IF(R156=0,1,IF(S156&lt;0,0,IF(S156/R156&gt;1.2,IF((S156/R156-1.2)*0.1+1.2&gt;1.3,1.3,(S156/R156-1.2)*0.1+1.2),S156/R156))))</f>
        <v>1.2133333333333334</v>
      </c>
      <c r="U156" s="11">
        <v>20</v>
      </c>
      <c r="V156" s="35">
        <v>230</v>
      </c>
      <c r="W156" s="35">
        <v>278.5</v>
      </c>
      <c r="X156" s="4">
        <f t="shared" si="49"/>
        <v>1.201086956521739</v>
      </c>
      <c r="Y156" s="11">
        <v>30</v>
      </c>
      <c r="Z156" s="44">
        <f t="shared" si="50"/>
        <v>1.1627751677277427</v>
      </c>
      <c r="AA156" s="45">
        <v>1541</v>
      </c>
      <c r="AB156" s="35">
        <f t="shared" si="47"/>
        <v>140.09090909090909</v>
      </c>
      <c r="AC156" s="35">
        <f t="shared" si="51"/>
        <v>162.9</v>
      </c>
      <c r="AD156" s="35">
        <f t="shared" si="52"/>
        <v>22.809090909090912</v>
      </c>
      <c r="AE156" s="35">
        <v>162.9</v>
      </c>
      <c r="AF156" s="35">
        <f t="shared" si="48"/>
        <v>0</v>
      </c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10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10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10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10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10"/>
      <c r="GC156" s="9"/>
      <c r="GD156" s="9"/>
    </row>
    <row r="157" spans="1:186" s="2" customFormat="1" ht="17" customHeight="1">
      <c r="A157" s="18" t="s">
        <v>156</v>
      </c>
      <c r="B157" s="6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35"/>
      <c r="AF157" s="35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10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10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10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10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10"/>
      <c r="GC157" s="9"/>
      <c r="GD157" s="9"/>
    </row>
    <row r="158" spans="1:186" s="2" customFormat="1" ht="17" customHeight="1">
      <c r="A158" s="14" t="s">
        <v>71</v>
      </c>
      <c r="B158" s="35">
        <v>0</v>
      </c>
      <c r="C158" s="35">
        <v>0</v>
      </c>
      <c r="D158" s="4">
        <f t="shared" ref="D158:D165" si="69">IF(E158=0,0,IF(B158=0,1,IF(C158&lt;0,0,IF(C158/B158&gt;1.2,IF((C158/B158-1.2)*0.1+1.2&gt;1.3,1.3,(C158/B158-1.2)*0.1+1.2),C158/B158))))</f>
        <v>0</v>
      </c>
      <c r="E158" s="11">
        <v>0</v>
      </c>
      <c r="F158" s="5" t="s">
        <v>362</v>
      </c>
      <c r="G158" s="5" t="s">
        <v>362</v>
      </c>
      <c r="H158" s="5" t="s">
        <v>362</v>
      </c>
      <c r="I158" s="5" t="s">
        <v>362</v>
      </c>
      <c r="J158" s="5" t="s">
        <v>362</v>
      </c>
      <c r="K158" s="5" t="s">
        <v>362</v>
      </c>
      <c r="L158" s="5" t="s">
        <v>362</v>
      </c>
      <c r="M158" s="5" t="s">
        <v>362</v>
      </c>
      <c r="N158" s="35">
        <v>47.9</v>
      </c>
      <c r="O158" s="35">
        <v>60.6</v>
      </c>
      <c r="P158" s="4">
        <f t="shared" si="67"/>
        <v>1.2065135699373695</v>
      </c>
      <c r="Q158" s="11">
        <v>20</v>
      </c>
      <c r="R158" s="35">
        <v>0</v>
      </c>
      <c r="S158" s="35">
        <v>0</v>
      </c>
      <c r="T158" s="4">
        <f t="shared" si="68"/>
        <v>1</v>
      </c>
      <c r="U158" s="11">
        <v>25</v>
      </c>
      <c r="V158" s="35">
        <v>0</v>
      </c>
      <c r="W158" s="35">
        <v>0</v>
      </c>
      <c r="X158" s="4">
        <f t="shared" si="49"/>
        <v>1</v>
      </c>
      <c r="Y158" s="11">
        <v>25</v>
      </c>
      <c r="Z158" s="44">
        <f t="shared" si="50"/>
        <v>1.0590038771249628</v>
      </c>
      <c r="AA158" s="45">
        <v>1893</v>
      </c>
      <c r="AB158" s="35">
        <f t="shared" si="47"/>
        <v>172.09090909090909</v>
      </c>
      <c r="AC158" s="35">
        <f t="shared" si="51"/>
        <v>182.2</v>
      </c>
      <c r="AD158" s="35">
        <f t="shared" si="52"/>
        <v>10.109090909090895</v>
      </c>
      <c r="AE158" s="35">
        <v>182.2</v>
      </c>
      <c r="AF158" s="35">
        <f t="shared" si="48"/>
        <v>0</v>
      </c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10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10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10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10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10"/>
      <c r="GC158" s="9"/>
      <c r="GD158" s="9"/>
    </row>
    <row r="159" spans="1:186" s="2" customFormat="1" ht="17" customHeight="1">
      <c r="A159" s="14" t="s">
        <v>157</v>
      </c>
      <c r="B159" s="35">
        <v>0</v>
      </c>
      <c r="C159" s="35">
        <v>0</v>
      </c>
      <c r="D159" s="4">
        <f t="shared" si="69"/>
        <v>0</v>
      </c>
      <c r="E159" s="11">
        <v>0</v>
      </c>
      <c r="F159" s="5" t="s">
        <v>362</v>
      </c>
      <c r="G159" s="5" t="s">
        <v>362</v>
      </c>
      <c r="H159" s="5" t="s">
        <v>362</v>
      </c>
      <c r="I159" s="5" t="s">
        <v>362</v>
      </c>
      <c r="J159" s="5" t="s">
        <v>362</v>
      </c>
      <c r="K159" s="5" t="s">
        <v>362</v>
      </c>
      <c r="L159" s="5" t="s">
        <v>362</v>
      </c>
      <c r="M159" s="5" t="s">
        <v>362</v>
      </c>
      <c r="N159" s="35">
        <v>55.9</v>
      </c>
      <c r="O159" s="35">
        <v>116.3</v>
      </c>
      <c r="P159" s="4">
        <f>IF(Q159=0,0,IF(N159=0,1,IF(O159&lt;0,0,IF(O159/N159&gt;1.2,IF((O159/N159-1.2)*0.1+1.2&gt;1.3,1.3,(O159/N159-1.2)*0.1+1.2),O159/N159))))</f>
        <v>1.2880500894454383</v>
      </c>
      <c r="Q159" s="11">
        <v>20</v>
      </c>
      <c r="R159" s="35">
        <v>0</v>
      </c>
      <c r="S159" s="35">
        <v>0</v>
      </c>
      <c r="T159" s="4">
        <f t="shared" si="68"/>
        <v>1</v>
      </c>
      <c r="U159" s="11">
        <v>45</v>
      </c>
      <c r="V159" s="35">
        <v>0</v>
      </c>
      <c r="W159" s="35">
        <v>0.4</v>
      </c>
      <c r="X159" s="4">
        <f t="shared" si="49"/>
        <v>1</v>
      </c>
      <c r="Y159" s="11">
        <v>5</v>
      </c>
      <c r="Z159" s="44">
        <f t="shared" si="50"/>
        <v>1.0823000255558395</v>
      </c>
      <c r="AA159" s="45">
        <v>1439</v>
      </c>
      <c r="AB159" s="35">
        <f t="shared" si="47"/>
        <v>130.81818181818181</v>
      </c>
      <c r="AC159" s="35">
        <f t="shared" si="51"/>
        <v>141.6</v>
      </c>
      <c r="AD159" s="35">
        <f t="shared" si="52"/>
        <v>10.781818181818181</v>
      </c>
      <c r="AE159" s="35">
        <v>141.6</v>
      </c>
      <c r="AF159" s="35">
        <f t="shared" si="48"/>
        <v>0</v>
      </c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10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10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10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10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10"/>
      <c r="GC159" s="9"/>
      <c r="GD159" s="9"/>
    </row>
    <row r="160" spans="1:186" s="2" customFormat="1" ht="17" customHeight="1">
      <c r="A160" s="14" t="s">
        <v>158</v>
      </c>
      <c r="B160" s="35">
        <v>0</v>
      </c>
      <c r="C160" s="35">
        <v>0</v>
      </c>
      <c r="D160" s="4">
        <f t="shared" si="69"/>
        <v>0</v>
      </c>
      <c r="E160" s="11">
        <v>0</v>
      </c>
      <c r="F160" s="5" t="s">
        <v>362</v>
      </c>
      <c r="G160" s="5" t="s">
        <v>362</v>
      </c>
      <c r="H160" s="5" t="s">
        <v>362</v>
      </c>
      <c r="I160" s="5" t="s">
        <v>362</v>
      </c>
      <c r="J160" s="5" t="s">
        <v>362</v>
      </c>
      <c r="K160" s="5" t="s">
        <v>362</v>
      </c>
      <c r="L160" s="5" t="s">
        <v>362</v>
      </c>
      <c r="M160" s="5" t="s">
        <v>362</v>
      </c>
      <c r="N160" s="35">
        <v>39</v>
      </c>
      <c r="O160" s="35">
        <v>117.4</v>
      </c>
      <c r="P160" s="4">
        <f t="shared" ref="P160:P168" si="70">IF(Q160=0,0,IF(N160=0,1,IF(O160&lt;0,0,IF(O160/N160&gt;1.2,IF((O160/N160-1.2)*0.1+1.2&gt;1.3,1.3,(O160/N160-1.2)*0.1+1.2),O160/N160))))</f>
        <v>1.3</v>
      </c>
      <c r="Q160" s="11">
        <v>20</v>
      </c>
      <c r="R160" s="35">
        <v>0</v>
      </c>
      <c r="S160" s="35">
        <v>0</v>
      </c>
      <c r="T160" s="4">
        <f t="shared" si="68"/>
        <v>1</v>
      </c>
      <c r="U160" s="11">
        <v>20</v>
      </c>
      <c r="V160" s="35">
        <v>0</v>
      </c>
      <c r="W160" s="35">
        <v>0.2</v>
      </c>
      <c r="X160" s="4">
        <f t="shared" si="49"/>
        <v>1</v>
      </c>
      <c r="Y160" s="11">
        <v>30</v>
      </c>
      <c r="Z160" s="44">
        <f t="shared" si="50"/>
        <v>1.0857142857142856</v>
      </c>
      <c r="AA160" s="45">
        <v>2134</v>
      </c>
      <c r="AB160" s="35">
        <f t="shared" si="47"/>
        <v>194</v>
      </c>
      <c r="AC160" s="35">
        <f t="shared" si="51"/>
        <v>210.6</v>
      </c>
      <c r="AD160" s="35">
        <f t="shared" si="52"/>
        <v>16.599999999999994</v>
      </c>
      <c r="AE160" s="35">
        <v>210.6</v>
      </c>
      <c r="AF160" s="35">
        <f t="shared" si="48"/>
        <v>0</v>
      </c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10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10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10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10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10"/>
      <c r="GC160" s="9"/>
      <c r="GD160" s="9"/>
    </row>
    <row r="161" spans="1:186" s="2" customFormat="1" ht="17" customHeight="1">
      <c r="A161" s="14" t="s">
        <v>159</v>
      </c>
      <c r="B161" s="35">
        <v>0</v>
      </c>
      <c r="C161" s="35">
        <v>0</v>
      </c>
      <c r="D161" s="4">
        <f t="shared" si="69"/>
        <v>0</v>
      </c>
      <c r="E161" s="11">
        <v>0</v>
      </c>
      <c r="F161" s="5" t="s">
        <v>362</v>
      </c>
      <c r="G161" s="5" t="s">
        <v>362</v>
      </c>
      <c r="H161" s="5" t="s">
        <v>362</v>
      </c>
      <c r="I161" s="5" t="s">
        <v>362</v>
      </c>
      <c r="J161" s="5" t="s">
        <v>362</v>
      </c>
      <c r="K161" s="5" t="s">
        <v>362</v>
      </c>
      <c r="L161" s="5" t="s">
        <v>362</v>
      </c>
      <c r="M161" s="5" t="s">
        <v>362</v>
      </c>
      <c r="N161" s="35">
        <v>117.8</v>
      </c>
      <c r="O161" s="35">
        <v>171.4</v>
      </c>
      <c r="P161" s="4">
        <f t="shared" si="70"/>
        <v>1.2255008488964345</v>
      </c>
      <c r="Q161" s="11">
        <v>20</v>
      </c>
      <c r="R161" s="35">
        <v>0</v>
      </c>
      <c r="S161" s="35">
        <v>0</v>
      </c>
      <c r="T161" s="4">
        <f>IF(U161=0,0,IF(R161=0,1,IF(S161&lt;0,0,IF(S161/R161&gt;1.2,IF((S161/R161-1.2)*0.1+1.2&gt;1.3,1.3,(S161/R161-1.2)*0.1+1.2),S161/R161))))</f>
        <v>1</v>
      </c>
      <c r="U161" s="11">
        <v>25</v>
      </c>
      <c r="V161" s="35">
        <v>0</v>
      </c>
      <c r="W161" s="35">
        <v>0.5</v>
      </c>
      <c r="X161" s="4">
        <f t="shared" si="49"/>
        <v>1</v>
      </c>
      <c r="Y161" s="11">
        <v>25</v>
      </c>
      <c r="Z161" s="44">
        <f t="shared" si="50"/>
        <v>1.0644288139704099</v>
      </c>
      <c r="AA161" s="45">
        <v>2179</v>
      </c>
      <c r="AB161" s="35">
        <f t="shared" si="47"/>
        <v>198.09090909090909</v>
      </c>
      <c r="AC161" s="35">
        <f t="shared" si="51"/>
        <v>210.9</v>
      </c>
      <c r="AD161" s="35">
        <f t="shared" si="52"/>
        <v>12.809090909090912</v>
      </c>
      <c r="AE161" s="35">
        <v>210.9</v>
      </c>
      <c r="AF161" s="35">
        <f t="shared" si="48"/>
        <v>0</v>
      </c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10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10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10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10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10"/>
      <c r="GC161" s="9"/>
      <c r="GD161" s="9"/>
    </row>
    <row r="162" spans="1:186" s="2" customFormat="1" ht="17" customHeight="1">
      <c r="A162" s="14" t="s">
        <v>160</v>
      </c>
      <c r="B162" s="35">
        <v>80510</v>
      </c>
      <c r="C162" s="35">
        <v>126179.3</v>
      </c>
      <c r="D162" s="4">
        <f>IF(E162=0,0,IF(B162=0,1,IF(C162&lt;0,0,IF(C162/B162&gt;1.2,IF((C162/B162-1.2)*0.1+1.2&gt;1.3,1.3,(C162/B162-1.2)*0.1+1.2),C162/B162))))</f>
        <v>1.2367250031052044</v>
      </c>
      <c r="E162" s="11">
        <v>10</v>
      </c>
      <c r="F162" s="5" t="s">
        <v>362</v>
      </c>
      <c r="G162" s="5" t="s">
        <v>362</v>
      </c>
      <c r="H162" s="5" t="s">
        <v>362</v>
      </c>
      <c r="I162" s="5" t="s">
        <v>362</v>
      </c>
      <c r="J162" s="5" t="s">
        <v>362</v>
      </c>
      <c r="K162" s="5" t="s">
        <v>362</v>
      </c>
      <c r="L162" s="5" t="s">
        <v>362</v>
      </c>
      <c r="M162" s="5" t="s">
        <v>362</v>
      </c>
      <c r="N162" s="35">
        <v>1137.9000000000001</v>
      </c>
      <c r="O162" s="35">
        <v>1352.8</v>
      </c>
      <c r="P162" s="4">
        <f t="shared" si="70"/>
        <v>1.1888566657878548</v>
      </c>
      <c r="Q162" s="11">
        <v>20</v>
      </c>
      <c r="R162" s="35">
        <v>138</v>
      </c>
      <c r="S162" s="35">
        <v>139</v>
      </c>
      <c r="T162" s="4">
        <f t="shared" ref="T162:T168" si="71">IF(U162=0,0,IF(R162=0,1,IF(S162&lt;0,0,IF(S162/R162&gt;1.2,IF((S162/R162-1.2)*0.1+1.2&gt;1.3,1.3,(S162/R162-1.2)*0.1+1.2),S162/R162))))</f>
        <v>1.0072463768115942</v>
      </c>
      <c r="U162" s="11">
        <v>25</v>
      </c>
      <c r="V162" s="35">
        <v>3</v>
      </c>
      <c r="W162" s="35">
        <v>3.2</v>
      </c>
      <c r="X162" s="4">
        <f t="shared" si="49"/>
        <v>1.0666666666666667</v>
      </c>
      <c r="Y162" s="11">
        <v>25</v>
      </c>
      <c r="Z162" s="44">
        <f t="shared" si="50"/>
        <v>1.0999026179220708</v>
      </c>
      <c r="AA162" s="45">
        <v>3142</v>
      </c>
      <c r="AB162" s="35">
        <f t="shared" si="47"/>
        <v>285.63636363636363</v>
      </c>
      <c r="AC162" s="35">
        <f t="shared" si="51"/>
        <v>314.2</v>
      </c>
      <c r="AD162" s="35">
        <f t="shared" si="52"/>
        <v>28.563636363636363</v>
      </c>
      <c r="AE162" s="35">
        <v>314.2</v>
      </c>
      <c r="AF162" s="35">
        <f t="shared" si="48"/>
        <v>0</v>
      </c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10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10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10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10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10"/>
      <c r="GC162" s="9"/>
      <c r="GD162" s="9"/>
    </row>
    <row r="163" spans="1:186" s="2" customFormat="1" ht="17" customHeight="1">
      <c r="A163" s="14" t="s">
        <v>161</v>
      </c>
      <c r="B163" s="35">
        <v>0</v>
      </c>
      <c r="C163" s="35">
        <v>0</v>
      </c>
      <c r="D163" s="4">
        <f t="shared" si="69"/>
        <v>0</v>
      </c>
      <c r="E163" s="11">
        <v>0</v>
      </c>
      <c r="F163" s="5" t="s">
        <v>362</v>
      </c>
      <c r="G163" s="5" t="s">
        <v>362</v>
      </c>
      <c r="H163" s="5" t="s">
        <v>362</v>
      </c>
      <c r="I163" s="5" t="s">
        <v>362</v>
      </c>
      <c r="J163" s="5" t="s">
        <v>362</v>
      </c>
      <c r="K163" s="5" t="s">
        <v>362</v>
      </c>
      <c r="L163" s="5" t="s">
        <v>362</v>
      </c>
      <c r="M163" s="5" t="s">
        <v>362</v>
      </c>
      <c r="N163" s="35">
        <v>40.200000000000003</v>
      </c>
      <c r="O163" s="35">
        <v>22.9</v>
      </c>
      <c r="P163" s="4">
        <f t="shared" si="70"/>
        <v>0.56965174129353224</v>
      </c>
      <c r="Q163" s="11">
        <v>20</v>
      </c>
      <c r="R163" s="35">
        <v>0</v>
      </c>
      <c r="S163" s="35">
        <v>0</v>
      </c>
      <c r="T163" s="4">
        <f t="shared" si="71"/>
        <v>1</v>
      </c>
      <c r="U163" s="11">
        <v>25</v>
      </c>
      <c r="V163" s="35">
        <v>0</v>
      </c>
      <c r="W163" s="35">
        <v>0.2</v>
      </c>
      <c r="X163" s="4">
        <f t="shared" si="49"/>
        <v>1</v>
      </c>
      <c r="Y163" s="11">
        <v>25</v>
      </c>
      <c r="Z163" s="44">
        <f t="shared" si="50"/>
        <v>0.87704335465529493</v>
      </c>
      <c r="AA163" s="45">
        <v>1514</v>
      </c>
      <c r="AB163" s="35">
        <f t="shared" si="47"/>
        <v>137.63636363636363</v>
      </c>
      <c r="AC163" s="35">
        <f t="shared" si="51"/>
        <v>120.7</v>
      </c>
      <c r="AD163" s="35">
        <f t="shared" si="52"/>
        <v>-16.936363636363623</v>
      </c>
      <c r="AE163" s="35">
        <v>120.7</v>
      </c>
      <c r="AF163" s="35">
        <f t="shared" si="48"/>
        <v>0</v>
      </c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10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10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10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10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10"/>
      <c r="GC163" s="9"/>
      <c r="GD163" s="9"/>
    </row>
    <row r="164" spans="1:186" s="2" customFormat="1" ht="17" customHeight="1">
      <c r="A164" s="14" t="s">
        <v>162</v>
      </c>
      <c r="B164" s="35">
        <v>5450</v>
      </c>
      <c r="C164" s="35">
        <v>4111.8999999999996</v>
      </c>
      <c r="D164" s="4">
        <f t="shared" si="69"/>
        <v>0.75447706422018346</v>
      </c>
      <c r="E164" s="11">
        <v>10</v>
      </c>
      <c r="F164" s="5" t="s">
        <v>362</v>
      </c>
      <c r="G164" s="5" t="s">
        <v>362</v>
      </c>
      <c r="H164" s="5" t="s">
        <v>362</v>
      </c>
      <c r="I164" s="5" t="s">
        <v>362</v>
      </c>
      <c r="J164" s="5" t="s">
        <v>362</v>
      </c>
      <c r="K164" s="5" t="s">
        <v>362</v>
      </c>
      <c r="L164" s="5" t="s">
        <v>362</v>
      </c>
      <c r="M164" s="5" t="s">
        <v>362</v>
      </c>
      <c r="N164" s="35">
        <v>851.7</v>
      </c>
      <c r="O164" s="35">
        <v>957.2</v>
      </c>
      <c r="P164" s="4">
        <f>IF(Q164=0,0,IF(N164=0,1,IF(O164&lt;0,0,IF(O164/N164&gt;1.2,IF((O164/N164-1.2)*0.1+1.2&gt;1.3,1.3,(O164/N164-1.2)*0.1+1.2),O164/N164))))</f>
        <v>1.1238699072443348</v>
      </c>
      <c r="Q164" s="11">
        <v>20</v>
      </c>
      <c r="R164" s="35">
        <v>0</v>
      </c>
      <c r="S164" s="35">
        <v>0</v>
      </c>
      <c r="T164" s="4">
        <f t="shared" si="71"/>
        <v>1</v>
      </c>
      <c r="U164" s="11">
        <v>35</v>
      </c>
      <c r="V164" s="35">
        <v>0</v>
      </c>
      <c r="W164" s="35">
        <v>0</v>
      </c>
      <c r="X164" s="4">
        <f t="shared" si="49"/>
        <v>1</v>
      </c>
      <c r="Y164" s="11">
        <v>15</v>
      </c>
      <c r="Z164" s="44">
        <f t="shared" si="50"/>
        <v>1.0002771098386067</v>
      </c>
      <c r="AA164" s="45">
        <v>2525</v>
      </c>
      <c r="AB164" s="35">
        <f t="shared" si="47"/>
        <v>229.54545454545453</v>
      </c>
      <c r="AC164" s="35">
        <f t="shared" si="51"/>
        <v>229.6</v>
      </c>
      <c r="AD164" s="35">
        <f t="shared" si="52"/>
        <v>5.454545454546178E-2</v>
      </c>
      <c r="AE164" s="35">
        <v>229.6</v>
      </c>
      <c r="AF164" s="35">
        <f t="shared" si="48"/>
        <v>0</v>
      </c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10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10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10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10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10"/>
      <c r="GC164" s="9"/>
      <c r="GD164" s="9"/>
    </row>
    <row r="165" spans="1:186" s="2" customFormat="1" ht="17" customHeight="1">
      <c r="A165" s="14" t="s">
        <v>163</v>
      </c>
      <c r="B165" s="35">
        <v>0</v>
      </c>
      <c r="C165" s="35">
        <v>0</v>
      </c>
      <c r="D165" s="4">
        <f t="shared" si="69"/>
        <v>0</v>
      </c>
      <c r="E165" s="11">
        <v>0</v>
      </c>
      <c r="F165" s="5" t="s">
        <v>362</v>
      </c>
      <c r="G165" s="5" t="s">
        <v>362</v>
      </c>
      <c r="H165" s="5" t="s">
        <v>362</v>
      </c>
      <c r="I165" s="5" t="s">
        <v>362</v>
      </c>
      <c r="J165" s="5" t="s">
        <v>362</v>
      </c>
      <c r="K165" s="5" t="s">
        <v>362</v>
      </c>
      <c r="L165" s="5" t="s">
        <v>362</v>
      </c>
      <c r="M165" s="5" t="s">
        <v>362</v>
      </c>
      <c r="N165" s="35">
        <v>118.1</v>
      </c>
      <c r="O165" s="35">
        <v>292.5</v>
      </c>
      <c r="P165" s="4">
        <f t="shared" si="70"/>
        <v>1.3</v>
      </c>
      <c r="Q165" s="11">
        <v>20</v>
      </c>
      <c r="R165" s="35">
        <v>0</v>
      </c>
      <c r="S165" s="35">
        <v>0</v>
      </c>
      <c r="T165" s="4">
        <f t="shared" si="71"/>
        <v>1</v>
      </c>
      <c r="U165" s="11">
        <v>15</v>
      </c>
      <c r="V165" s="35">
        <v>0</v>
      </c>
      <c r="W165" s="35">
        <v>0</v>
      </c>
      <c r="X165" s="4">
        <f t="shared" si="49"/>
        <v>1</v>
      </c>
      <c r="Y165" s="11">
        <v>35</v>
      </c>
      <c r="Z165" s="44">
        <f t="shared" si="50"/>
        <v>1.0857142857142856</v>
      </c>
      <c r="AA165" s="45">
        <v>1092</v>
      </c>
      <c r="AB165" s="35">
        <f t="shared" si="47"/>
        <v>99.272727272727266</v>
      </c>
      <c r="AC165" s="35">
        <f t="shared" si="51"/>
        <v>107.8</v>
      </c>
      <c r="AD165" s="35">
        <f t="shared" si="52"/>
        <v>8.5272727272727309</v>
      </c>
      <c r="AE165" s="35">
        <v>107.8</v>
      </c>
      <c r="AF165" s="35">
        <f t="shared" si="48"/>
        <v>0</v>
      </c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10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10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10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10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10"/>
      <c r="GC165" s="9"/>
      <c r="GD165" s="9"/>
    </row>
    <row r="166" spans="1:186" s="2" customFormat="1" ht="17" customHeight="1">
      <c r="A166" s="14" t="s">
        <v>164</v>
      </c>
      <c r="B166" s="35">
        <v>0</v>
      </c>
      <c r="C166" s="35">
        <v>0</v>
      </c>
      <c r="D166" s="4">
        <f>IF(E166=0,0,IF(B166=0,1,IF(C166&lt;0,0,IF(C166/B166&gt;1.2,IF((C166/B166-1.2)*0.1+1.2&gt;1.3,1.3,(C166/B166-1.2)*0.1+1.2),C166/B166))))</f>
        <v>0</v>
      </c>
      <c r="E166" s="11">
        <v>0</v>
      </c>
      <c r="F166" s="5" t="s">
        <v>362</v>
      </c>
      <c r="G166" s="5" t="s">
        <v>362</v>
      </c>
      <c r="H166" s="5" t="s">
        <v>362</v>
      </c>
      <c r="I166" s="5" t="s">
        <v>362</v>
      </c>
      <c r="J166" s="5" t="s">
        <v>362</v>
      </c>
      <c r="K166" s="5" t="s">
        <v>362</v>
      </c>
      <c r="L166" s="5" t="s">
        <v>362</v>
      </c>
      <c r="M166" s="5" t="s">
        <v>362</v>
      </c>
      <c r="N166" s="35">
        <v>35.1</v>
      </c>
      <c r="O166" s="35">
        <v>24.2</v>
      </c>
      <c r="P166" s="4">
        <f t="shared" si="70"/>
        <v>0.68945868945868938</v>
      </c>
      <c r="Q166" s="11">
        <v>20</v>
      </c>
      <c r="R166" s="35">
        <v>0</v>
      </c>
      <c r="S166" s="35">
        <v>0</v>
      </c>
      <c r="T166" s="4">
        <f t="shared" si="71"/>
        <v>1</v>
      </c>
      <c r="U166" s="11">
        <v>35</v>
      </c>
      <c r="V166" s="35">
        <v>0</v>
      </c>
      <c r="W166" s="35">
        <v>0.4</v>
      </c>
      <c r="X166" s="4">
        <f t="shared" si="49"/>
        <v>1</v>
      </c>
      <c r="Y166" s="11">
        <v>15</v>
      </c>
      <c r="Z166" s="44">
        <f t="shared" si="50"/>
        <v>0.91127391127391122</v>
      </c>
      <c r="AA166" s="45">
        <v>1745</v>
      </c>
      <c r="AB166" s="35">
        <f t="shared" si="47"/>
        <v>158.63636363636363</v>
      </c>
      <c r="AC166" s="35">
        <f t="shared" si="51"/>
        <v>144.6</v>
      </c>
      <c r="AD166" s="35">
        <f t="shared" si="52"/>
        <v>-14.036363636363632</v>
      </c>
      <c r="AE166" s="35">
        <v>144.6</v>
      </c>
      <c r="AF166" s="35">
        <f t="shared" si="48"/>
        <v>0</v>
      </c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10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10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10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10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10"/>
      <c r="GC166" s="9"/>
      <c r="GD166" s="9"/>
    </row>
    <row r="167" spans="1:186" s="2" customFormat="1" ht="17" customHeight="1">
      <c r="A167" s="14" t="s">
        <v>99</v>
      </c>
      <c r="B167" s="35">
        <v>9100</v>
      </c>
      <c r="C167" s="35">
        <v>10096.799999999999</v>
      </c>
      <c r="D167" s="4">
        <f t="shared" ref="D167:D175" si="72">IF(E167=0,0,IF(B167=0,1,IF(C167&lt;0,0,IF(C167/B167&gt;1.2,IF((C167/B167-1.2)*0.1+1.2&gt;1.3,1.3,(C167/B167-1.2)*0.1+1.2),C167/B167))))</f>
        <v>1.1095384615384614</v>
      </c>
      <c r="E167" s="11">
        <v>10</v>
      </c>
      <c r="F167" s="5" t="s">
        <v>362</v>
      </c>
      <c r="G167" s="5" t="s">
        <v>362</v>
      </c>
      <c r="H167" s="5" t="s">
        <v>362</v>
      </c>
      <c r="I167" s="5" t="s">
        <v>362</v>
      </c>
      <c r="J167" s="5" t="s">
        <v>362</v>
      </c>
      <c r="K167" s="5" t="s">
        <v>362</v>
      </c>
      <c r="L167" s="5" t="s">
        <v>362</v>
      </c>
      <c r="M167" s="5" t="s">
        <v>362</v>
      </c>
      <c r="N167" s="35">
        <v>55.9</v>
      </c>
      <c r="O167" s="35">
        <v>21.9</v>
      </c>
      <c r="P167" s="4">
        <f t="shared" si="70"/>
        <v>0.39177101967799638</v>
      </c>
      <c r="Q167" s="11">
        <v>20</v>
      </c>
      <c r="R167" s="35">
        <v>0</v>
      </c>
      <c r="S167" s="35">
        <v>0</v>
      </c>
      <c r="T167" s="4">
        <f t="shared" si="71"/>
        <v>1</v>
      </c>
      <c r="U167" s="11">
        <v>25</v>
      </c>
      <c r="V167" s="35">
        <v>0</v>
      </c>
      <c r="W167" s="35">
        <v>0.2</v>
      </c>
      <c r="X167" s="4">
        <f t="shared" si="49"/>
        <v>1</v>
      </c>
      <c r="Y167" s="11">
        <v>25</v>
      </c>
      <c r="Z167" s="44">
        <f t="shared" si="50"/>
        <v>0.86163506261180678</v>
      </c>
      <c r="AA167" s="45">
        <v>1630</v>
      </c>
      <c r="AB167" s="35">
        <f t="shared" si="47"/>
        <v>148.18181818181819</v>
      </c>
      <c r="AC167" s="35">
        <f t="shared" si="51"/>
        <v>127.7</v>
      </c>
      <c r="AD167" s="35">
        <f t="shared" si="52"/>
        <v>-20.481818181818184</v>
      </c>
      <c r="AE167" s="35">
        <v>127.7</v>
      </c>
      <c r="AF167" s="35">
        <f t="shared" si="48"/>
        <v>0</v>
      </c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10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10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10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10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10"/>
      <c r="GC167" s="9"/>
      <c r="GD167" s="9"/>
    </row>
    <row r="168" spans="1:186" s="2" customFormat="1" ht="17" customHeight="1">
      <c r="A168" s="14" t="s">
        <v>165</v>
      </c>
      <c r="B168" s="35">
        <v>196410</v>
      </c>
      <c r="C168" s="35">
        <v>269157</v>
      </c>
      <c r="D168" s="4">
        <f t="shared" si="72"/>
        <v>1.2170383381701542</v>
      </c>
      <c r="E168" s="11">
        <v>10</v>
      </c>
      <c r="F168" s="5" t="s">
        <v>362</v>
      </c>
      <c r="G168" s="5" t="s">
        <v>362</v>
      </c>
      <c r="H168" s="5" t="s">
        <v>362</v>
      </c>
      <c r="I168" s="5" t="s">
        <v>362</v>
      </c>
      <c r="J168" s="5" t="s">
        <v>362</v>
      </c>
      <c r="K168" s="5" t="s">
        <v>362</v>
      </c>
      <c r="L168" s="5" t="s">
        <v>362</v>
      </c>
      <c r="M168" s="5" t="s">
        <v>362</v>
      </c>
      <c r="N168" s="35">
        <v>79.5</v>
      </c>
      <c r="O168" s="35">
        <v>217.6</v>
      </c>
      <c r="P168" s="4">
        <f t="shared" si="70"/>
        <v>1.3</v>
      </c>
      <c r="Q168" s="11">
        <v>20</v>
      </c>
      <c r="R168" s="35">
        <v>206</v>
      </c>
      <c r="S168" s="35">
        <v>210.1</v>
      </c>
      <c r="T168" s="4">
        <f t="shared" si="71"/>
        <v>1.0199029126213592</v>
      </c>
      <c r="U168" s="11">
        <v>5</v>
      </c>
      <c r="V168" s="35">
        <v>2300</v>
      </c>
      <c r="W168" s="35">
        <v>3554.5</v>
      </c>
      <c r="X168" s="4">
        <f t="shared" si="49"/>
        <v>1.2345434782608695</v>
      </c>
      <c r="Y168" s="11">
        <v>45</v>
      </c>
      <c r="Z168" s="44">
        <f t="shared" si="50"/>
        <v>1.2353044308318433</v>
      </c>
      <c r="AA168" s="45">
        <v>1880</v>
      </c>
      <c r="AB168" s="35">
        <f t="shared" si="47"/>
        <v>170.90909090909091</v>
      </c>
      <c r="AC168" s="35">
        <f t="shared" si="51"/>
        <v>211.1</v>
      </c>
      <c r="AD168" s="35">
        <f t="shared" si="52"/>
        <v>40.190909090909088</v>
      </c>
      <c r="AE168" s="35">
        <v>211.1</v>
      </c>
      <c r="AF168" s="35">
        <f t="shared" si="48"/>
        <v>0</v>
      </c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10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10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10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10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10"/>
      <c r="GC168" s="9"/>
      <c r="GD168" s="9"/>
    </row>
    <row r="169" spans="1:186" s="2" customFormat="1" ht="17" customHeight="1">
      <c r="A169" s="14" t="s">
        <v>166</v>
      </c>
      <c r="B169" s="35">
        <v>12720</v>
      </c>
      <c r="C169" s="35">
        <v>17455.900000000001</v>
      </c>
      <c r="D169" s="4">
        <f t="shared" si="72"/>
        <v>1.2172319182389937</v>
      </c>
      <c r="E169" s="11">
        <v>10</v>
      </c>
      <c r="F169" s="5" t="s">
        <v>362</v>
      </c>
      <c r="G169" s="5" t="s">
        <v>362</v>
      </c>
      <c r="H169" s="5" t="s">
        <v>362</v>
      </c>
      <c r="I169" s="5" t="s">
        <v>362</v>
      </c>
      <c r="J169" s="5" t="s">
        <v>362</v>
      </c>
      <c r="K169" s="5" t="s">
        <v>362</v>
      </c>
      <c r="L169" s="5" t="s">
        <v>362</v>
      </c>
      <c r="M169" s="5" t="s">
        <v>362</v>
      </c>
      <c r="N169" s="35">
        <v>180</v>
      </c>
      <c r="O169" s="35">
        <v>298.7</v>
      </c>
      <c r="P169" s="4">
        <f>IF(Q169=0,0,IF(N169=0,1,IF(O169&lt;0,0,IF(O169/N169&gt;1.2,IF((O169/N169-1.2)*0.1+1.2&gt;1.3,1.3,(O169/N169-1.2)*0.1+1.2),O169/N169))))</f>
        <v>1.2459444444444443</v>
      </c>
      <c r="Q169" s="11">
        <v>20</v>
      </c>
      <c r="R169" s="35">
        <v>53</v>
      </c>
      <c r="S169" s="35">
        <v>53.9</v>
      </c>
      <c r="T169" s="4">
        <f>IF(U169=0,0,IF(R169=0,1,IF(S169&lt;0,0,IF(S169/R169&gt;1.2,IF((S169/R169-1.2)*0.1+1.2&gt;1.3,1.3,(S169/R169-1.2)*0.1+1.2),S169/R169))))</f>
        <v>1.0169811320754716</v>
      </c>
      <c r="U169" s="11">
        <v>45</v>
      </c>
      <c r="V169" s="35">
        <v>0</v>
      </c>
      <c r="W169" s="35">
        <v>0</v>
      </c>
      <c r="X169" s="4">
        <f t="shared" si="49"/>
        <v>1</v>
      </c>
      <c r="Y169" s="11">
        <v>5</v>
      </c>
      <c r="Z169" s="44">
        <f t="shared" si="50"/>
        <v>1.0981919876834383</v>
      </c>
      <c r="AA169" s="45">
        <v>3145</v>
      </c>
      <c r="AB169" s="35">
        <f t="shared" si="47"/>
        <v>285.90909090909093</v>
      </c>
      <c r="AC169" s="35">
        <f t="shared" si="51"/>
        <v>314</v>
      </c>
      <c r="AD169" s="35">
        <f t="shared" si="52"/>
        <v>28.090909090909065</v>
      </c>
      <c r="AE169" s="35">
        <v>314</v>
      </c>
      <c r="AF169" s="35">
        <f t="shared" si="48"/>
        <v>0</v>
      </c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10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10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10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10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10"/>
      <c r="GC169" s="9"/>
      <c r="GD169" s="9"/>
    </row>
    <row r="170" spans="1:186" s="2" customFormat="1" ht="17" customHeight="1">
      <c r="A170" s="14" t="s">
        <v>167</v>
      </c>
      <c r="B170" s="35">
        <v>1540</v>
      </c>
      <c r="C170" s="35">
        <v>1913</v>
      </c>
      <c r="D170" s="4">
        <f t="shared" si="72"/>
        <v>1.2042207792207793</v>
      </c>
      <c r="E170" s="11">
        <v>10</v>
      </c>
      <c r="F170" s="5" t="s">
        <v>362</v>
      </c>
      <c r="G170" s="5" t="s">
        <v>362</v>
      </c>
      <c r="H170" s="5" t="s">
        <v>362</v>
      </c>
      <c r="I170" s="5" t="s">
        <v>362</v>
      </c>
      <c r="J170" s="5" t="s">
        <v>362</v>
      </c>
      <c r="K170" s="5" t="s">
        <v>362</v>
      </c>
      <c r="L170" s="5" t="s">
        <v>362</v>
      </c>
      <c r="M170" s="5" t="s">
        <v>362</v>
      </c>
      <c r="N170" s="35">
        <v>134.30000000000001</v>
      </c>
      <c r="O170" s="35">
        <v>151</v>
      </c>
      <c r="P170" s="4">
        <f>IF(Q170=0,0,IF(N170=0,1,IF(O170&lt;0,0,IF(O170/N170&gt;1.2,IF((O170/N170-1.2)*0.1+1.2&gt;1.3,1.3,(O170/N170-1.2)*0.1+1.2),O170/N170))))</f>
        <v>1.1243484735666418</v>
      </c>
      <c r="Q170" s="11">
        <v>20</v>
      </c>
      <c r="R170" s="35">
        <v>0</v>
      </c>
      <c r="S170" s="35">
        <v>0</v>
      </c>
      <c r="T170" s="4">
        <f t="shared" ref="T170:T176" si="73">IF(U170=0,0,IF(R170=0,1,IF(S170&lt;0,0,IF(S170/R170&gt;1.2,IF((S170/R170-1.2)*0.1+1.2&gt;1.3,1.3,(S170/R170-1.2)*0.1+1.2),S170/R170))))</f>
        <v>1</v>
      </c>
      <c r="U170" s="11">
        <v>45</v>
      </c>
      <c r="V170" s="35">
        <v>0</v>
      </c>
      <c r="W170" s="35">
        <v>0</v>
      </c>
      <c r="X170" s="4">
        <f t="shared" si="49"/>
        <v>1</v>
      </c>
      <c r="Y170" s="11">
        <v>5</v>
      </c>
      <c r="Z170" s="44">
        <f t="shared" si="50"/>
        <v>1.0566147157942578</v>
      </c>
      <c r="AA170" s="45">
        <v>2089</v>
      </c>
      <c r="AB170" s="35">
        <f t="shared" si="47"/>
        <v>189.90909090909091</v>
      </c>
      <c r="AC170" s="35">
        <f t="shared" si="51"/>
        <v>200.7</v>
      </c>
      <c r="AD170" s="35">
        <f t="shared" si="52"/>
        <v>10.790909090909082</v>
      </c>
      <c r="AE170" s="35">
        <v>200.7</v>
      </c>
      <c r="AF170" s="35">
        <f t="shared" si="48"/>
        <v>0</v>
      </c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10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10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10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10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10"/>
      <c r="GC170" s="9"/>
      <c r="GD170" s="9"/>
    </row>
    <row r="171" spans="1:186" s="2" customFormat="1" ht="17" customHeight="1">
      <c r="A171" s="18" t="s">
        <v>168</v>
      </c>
      <c r="B171" s="6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35"/>
      <c r="AF171" s="35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10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10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10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10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10"/>
      <c r="GC171" s="9"/>
      <c r="GD171" s="9"/>
    </row>
    <row r="172" spans="1:186" s="2" customFormat="1" ht="17" customHeight="1">
      <c r="A172" s="14" t="s">
        <v>169</v>
      </c>
      <c r="B172" s="35">
        <v>0</v>
      </c>
      <c r="C172" s="35">
        <v>0</v>
      </c>
      <c r="D172" s="4">
        <f t="shared" si="72"/>
        <v>0</v>
      </c>
      <c r="E172" s="11">
        <v>0</v>
      </c>
      <c r="F172" s="5" t="s">
        <v>362</v>
      </c>
      <c r="G172" s="5" t="s">
        <v>362</v>
      </c>
      <c r="H172" s="5" t="s">
        <v>362</v>
      </c>
      <c r="I172" s="5" t="s">
        <v>362</v>
      </c>
      <c r="J172" s="5" t="s">
        <v>362</v>
      </c>
      <c r="K172" s="5" t="s">
        <v>362</v>
      </c>
      <c r="L172" s="5" t="s">
        <v>362</v>
      </c>
      <c r="M172" s="5" t="s">
        <v>362</v>
      </c>
      <c r="N172" s="35">
        <v>34.1</v>
      </c>
      <c r="O172" s="35">
        <v>121.2</v>
      </c>
      <c r="P172" s="4">
        <f t="shared" ref="P172:P176" si="74">IF(Q172=0,0,IF(N172=0,1,IF(O172&lt;0,0,IF(O172/N172&gt;1.2,IF((O172/N172-1.2)*0.1+1.2&gt;1.3,1.3,(O172/N172-1.2)*0.1+1.2),O172/N172))))</f>
        <v>1.3</v>
      </c>
      <c r="Q172" s="11">
        <v>20</v>
      </c>
      <c r="R172" s="35">
        <v>98</v>
      </c>
      <c r="S172" s="35">
        <v>82.8</v>
      </c>
      <c r="T172" s="4">
        <f t="shared" si="73"/>
        <v>0.84489795918367339</v>
      </c>
      <c r="U172" s="11">
        <v>35</v>
      </c>
      <c r="V172" s="35">
        <v>1.2</v>
      </c>
      <c r="W172" s="35">
        <v>2.1</v>
      </c>
      <c r="X172" s="4">
        <f t="shared" si="49"/>
        <v>1.2549999999999999</v>
      </c>
      <c r="Y172" s="11">
        <v>15</v>
      </c>
      <c r="Z172" s="44">
        <f t="shared" si="50"/>
        <v>1.0628061224489795</v>
      </c>
      <c r="AA172" s="45">
        <v>1189</v>
      </c>
      <c r="AB172" s="35">
        <f t="shared" si="47"/>
        <v>108.09090909090909</v>
      </c>
      <c r="AC172" s="35">
        <f t="shared" si="51"/>
        <v>114.9</v>
      </c>
      <c r="AD172" s="35">
        <f t="shared" si="52"/>
        <v>6.8090909090909122</v>
      </c>
      <c r="AE172" s="35">
        <v>114.9</v>
      </c>
      <c r="AF172" s="35">
        <f t="shared" si="48"/>
        <v>0</v>
      </c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10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10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10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10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10"/>
      <c r="GC172" s="9"/>
      <c r="GD172" s="9"/>
    </row>
    <row r="173" spans="1:186" s="2" customFormat="1" ht="17" customHeight="1">
      <c r="A173" s="14" t="s">
        <v>170</v>
      </c>
      <c r="B173" s="35">
        <v>19060</v>
      </c>
      <c r="C173" s="35">
        <v>19142.3</v>
      </c>
      <c r="D173" s="4">
        <f t="shared" si="72"/>
        <v>1.004317943336831</v>
      </c>
      <c r="E173" s="11">
        <v>10</v>
      </c>
      <c r="F173" s="5" t="s">
        <v>362</v>
      </c>
      <c r="G173" s="5" t="s">
        <v>362</v>
      </c>
      <c r="H173" s="5" t="s">
        <v>362</v>
      </c>
      <c r="I173" s="5" t="s">
        <v>362</v>
      </c>
      <c r="J173" s="5" t="s">
        <v>362</v>
      </c>
      <c r="K173" s="5" t="s">
        <v>362</v>
      </c>
      <c r="L173" s="5" t="s">
        <v>362</v>
      </c>
      <c r="M173" s="5" t="s">
        <v>362</v>
      </c>
      <c r="N173" s="35">
        <v>576.1</v>
      </c>
      <c r="O173" s="35">
        <v>544.20000000000005</v>
      </c>
      <c r="P173" s="4">
        <f t="shared" si="74"/>
        <v>0.94462766880749871</v>
      </c>
      <c r="Q173" s="11">
        <v>20</v>
      </c>
      <c r="R173" s="35">
        <v>36</v>
      </c>
      <c r="S173" s="35">
        <v>42.6</v>
      </c>
      <c r="T173" s="4">
        <f t="shared" si="73"/>
        <v>1.1833333333333333</v>
      </c>
      <c r="U173" s="11">
        <v>25</v>
      </c>
      <c r="V173" s="35">
        <v>2.4</v>
      </c>
      <c r="W173" s="35">
        <v>3.5</v>
      </c>
      <c r="X173" s="4">
        <f t="shared" si="49"/>
        <v>1.2258333333333333</v>
      </c>
      <c r="Y173" s="11">
        <v>25</v>
      </c>
      <c r="Z173" s="44">
        <f t="shared" si="50"/>
        <v>1.1145612434523118</v>
      </c>
      <c r="AA173" s="45">
        <v>2139</v>
      </c>
      <c r="AB173" s="35">
        <f t="shared" si="47"/>
        <v>194.45454545454547</v>
      </c>
      <c r="AC173" s="35">
        <f t="shared" si="51"/>
        <v>216.7</v>
      </c>
      <c r="AD173" s="35">
        <f t="shared" si="52"/>
        <v>22.245454545454521</v>
      </c>
      <c r="AE173" s="35">
        <v>216.7</v>
      </c>
      <c r="AF173" s="35">
        <f t="shared" si="48"/>
        <v>0</v>
      </c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10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10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10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10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10"/>
      <c r="GC173" s="9"/>
      <c r="GD173" s="9"/>
    </row>
    <row r="174" spans="1:186" s="2" customFormat="1" ht="17" customHeight="1">
      <c r="A174" s="14" t="s">
        <v>171</v>
      </c>
      <c r="B174" s="35">
        <v>0</v>
      </c>
      <c r="C174" s="35">
        <v>0</v>
      </c>
      <c r="D174" s="4">
        <f t="shared" si="72"/>
        <v>0</v>
      </c>
      <c r="E174" s="11">
        <v>0</v>
      </c>
      <c r="F174" s="5" t="s">
        <v>362</v>
      </c>
      <c r="G174" s="5" t="s">
        <v>362</v>
      </c>
      <c r="H174" s="5" t="s">
        <v>362</v>
      </c>
      <c r="I174" s="5" t="s">
        <v>362</v>
      </c>
      <c r="J174" s="5" t="s">
        <v>362</v>
      </c>
      <c r="K174" s="5" t="s">
        <v>362</v>
      </c>
      <c r="L174" s="5" t="s">
        <v>362</v>
      </c>
      <c r="M174" s="5" t="s">
        <v>362</v>
      </c>
      <c r="N174" s="35">
        <v>23.6</v>
      </c>
      <c r="O174" s="35">
        <v>72.5</v>
      </c>
      <c r="P174" s="4">
        <f t="shared" si="74"/>
        <v>1.3</v>
      </c>
      <c r="Q174" s="11">
        <v>20</v>
      </c>
      <c r="R174" s="35">
        <v>0</v>
      </c>
      <c r="S174" s="35">
        <v>0</v>
      </c>
      <c r="T174" s="4">
        <f t="shared" si="73"/>
        <v>1</v>
      </c>
      <c r="U174" s="11">
        <v>20</v>
      </c>
      <c r="V174" s="35">
        <v>0.2</v>
      </c>
      <c r="W174" s="35">
        <v>0.3</v>
      </c>
      <c r="X174" s="4">
        <f t="shared" si="49"/>
        <v>1.23</v>
      </c>
      <c r="Y174" s="11">
        <v>30</v>
      </c>
      <c r="Z174" s="44">
        <f t="shared" si="50"/>
        <v>1.1842857142857144</v>
      </c>
      <c r="AA174" s="45">
        <v>1083</v>
      </c>
      <c r="AB174" s="35">
        <f t="shared" si="47"/>
        <v>98.454545454545453</v>
      </c>
      <c r="AC174" s="35">
        <f t="shared" si="51"/>
        <v>116.6</v>
      </c>
      <c r="AD174" s="35">
        <f t="shared" si="52"/>
        <v>18.145454545454541</v>
      </c>
      <c r="AE174" s="35">
        <v>116.6</v>
      </c>
      <c r="AF174" s="35">
        <f t="shared" si="48"/>
        <v>0</v>
      </c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10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10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10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10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10"/>
      <c r="GC174" s="9"/>
      <c r="GD174" s="9"/>
    </row>
    <row r="175" spans="1:186" s="2" customFormat="1" ht="17" customHeight="1">
      <c r="A175" s="14" t="s">
        <v>172</v>
      </c>
      <c r="B175" s="35">
        <v>0</v>
      </c>
      <c r="C175" s="35">
        <v>0</v>
      </c>
      <c r="D175" s="4">
        <f t="shared" si="72"/>
        <v>0</v>
      </c>
      <c r="E175" s="11">
        <v>0</v>
      </c>
      <c r="F175" s="5" t="s">
        <v>362</v>
      </c>
      <c r="G175" s="5" t="s">
        <v>362</v>
      </c>
      <c r="H175" s="5" t="s">
        <v>362</v>
      </c>
      <c r="I175" s="5" t="s">
        <v>362</v>
      </c>
      <c r="J175" s="5" t="s">
        <v>362</v>
      </c>
      <c r="K175" s="5" t="s">
        <v>362</v>
      </c>
      <c r="L175" s="5" t="s">
        <v>362</v>
      </c>
      <c r="M175" s="5" t="s">
        <v>362</v>
      </c>
      <c r="N175" s="35">
        <v>12.5</v>
      </c>
      <c r="O175" s="35">
        <v>37.1</v>
      </c>
      <c r="P175" s="4">
        <f>IF(Q175=0,0,IF(N175=0,1,IF(O175&lt;0,0,IF(O175/N175&gt;1.2,IF((O175/N175-1.2)*0.1+1.2&gt;1.3,1.3,(O175/N175-1.2)*0.1+1.2),O175/N175))))</f>
        <v>1.3</v>
      </c>
      <c r="Q175" s="11">
        <v>20</v>
      </c>
      <c r="R175" s="35">
        <v>36</v>
      </c>
      <c r="S175" s="35">
        <v>11.4</v>
      </c>
      <c r="T175" s="4">
        <f t="shared" si="73"/>
        <v>0.31666666666666665</v>
      </c>
      <c r="U175" s="11">
        <v>35</v>
      </c>
      <c r="V175" s="35">
        <v>1</v>
      </c>
      <c r="W175" s="35">
        <v>0.8</v>
      </c>
      <c r="X175" s="4">
        <f t="shared" si="49"/>
        <v>0.8</v>
      </c>
      <c r="Y175" s="11">
        <v>15</v>
      </c>
      <c r="Z175" s="44">
        <f t="shared" si="50"/>
        <v>0.70119047619047614</v>
      </c>
      <c r="AA175" s="45">
        <v>587</v>
      </c>
      <c r="AB175" s="35">
        <f t="shared" ref="AB175:AB237" si="75">AA175/11</f>
        <v>53.363636363636367</v>
      </c>
      <c r="AC175" s="35">
        <f t="shared" si="51"/>
        <v>37.4</v>
      </c>
      <c r="AD175" s="35">
        <f t="shared" si="52"/>
        <v>-15.963636363636368</v>
      </c>
      <c r="AE175" s="35">
        <v>37.4</v>
      </c>
      <c r="AF175" s="35">
        <f t="shared" ref="AF175:AF237" si="76">AC175-AE175</f>
        <v>0</v>
      </c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10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10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10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10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10"/>
      <c r="GC175" s="9"/>
      <c r="GD175" s="9"/>
    </row>
    <row r="176" spans="1:186" s="2" customFormat="1" ht="17" customHeight="1">
      <c r="A176" s="14" t="s">
        <v>173</v>
      </c>
      <c r="B176" s="35">
        <v>0</v>
      </c>
      <c r="C176" s="35">
        <v>0</v>
      </c>
      <c r="D176" s="4">
        <f>IF(E176=0,0,IF(B176=0,1,IF(C176&lt;0,0,IF(C176/B176&gt;1.2,IF((C176/B176-1.2)*0.1+1.2&gt;1.3,1.3,(C176/B176-1.2)*0.1+1.2),C176/B176))))</f>
        <v>0</v>
      </c>
      <c r="E176" s="11">
        <v>0</v>
      </c>
      <c r="F176" s="5" t="s">
        <v>362</v>
      </c>
      <c r="G176" s="5" t="s">
        <v>362</v>
      </c>
      <c r="H176" s="5" t="s">
        <v>362</v>
      </c>
      <c r="I176" s="5" t="s">
        <v>362</v>
      </c>
      <c r="J176" s="5" t="s">
        <v>362</v>
      </c>
      <c r="K176" s="5" t="s">
        <v>362</v>
      </c>
      <c r="L176" s="5" t="s">
        <v>362</v>
      </c>
      <c r="M176" s="5" t="s">
        <v>362</v>
      </c>
      <c r="N176" s="35">
        <v>98.7</v>
      </c>
      <c r="O176" s="35">
        <v>53.8</v>
      </c>
      <c r="P176" s="4">
        <f t="shared" si="74"/>
        <v>0.54508611955420461</v>
      </c>
      <c r="Q176" s="11">
        <v>20</v>
      </c>
      <c r="R176" s="35">
        <v>0</v>
      </c>
      <c r="S176" s="35">
        <v>0</v>
      </c>
      <c r="T176" s="4">
        <f t="shared" si="73"/>
        <v>1</v>
      </c>
      <c r="U176" s="11">
        <v>20</v>
      </c>
      <c r="V176" s="35">
        <v>0.2</v>
      </c>
      <c r="W176" s="35">
        <v>0.7</v>
      </c>
      <c r="X176" s="4">
        <f t="shared" ref="X176:X239" si="77">IF(Y176=0,0,IF(V176=0,1,IF(W176&lt;0,0,IF(W176/V176&gt;1.2,IF((W176/V176-1.2)*0.1+1.2&gt;1.3,1.3,(W176/V176-1.2)*0.1+1.2),W176/V176))))</f>
        <v>1.3</v>
      </c>
      <c r="Y176" s="11">
        <v>30</v>
      </c>
      <c r="Z176" s="44">
        <f t="shared" ref="Z176:Z239" si="78">(D176*E176+P176*Q176+T176*U176+X176*Y176)/(E176+Q176+U176+Y176)</f>
        <v>0.99859603415834419</v>
      </c>
      <c r="AA176" s="45">
        <v>687</v>
      </c>
      <c r="AB176" s="35">
        <f t="shared" si="75"/>
        <v>62.454545454545453</v>
      </c>
      <c r="AC176" s="35">
        <f t="shared" ref="AC176:AC239" si="79">ROUND(Z176*AB176,1)</f>
        <v>62.4</v>
      </c>
      <c r="AD176" s="35">
        <f t="shared" ref="AD176:AD239" si="80">AC176-AB176</f>
        <v>-5.4545454545454675E-2</v>
      </c>
      <c r="AE176" s="35">
        <v>62.4</v>
      </c>
      <c r="AF176" s="35">
        <f t="shared" si="76"/>
        <v>0</v>
      </c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10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10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10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10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10"/>
      <c r="GC176" s="9"/>
      <c r="GD176" s="9"/>
    </row>
    <row r="177" spans="1:186" s="2" customFormat="1" ht="17" customHeight="1">
      <c r="A177" s="14" t="s">
        <v>174</v>
      </c>
      <c r="B177" s="35">
        <v>0</v>
      </c>
      <c r="C177" s="35">
        <v>0</v>
      </c>
      <c r="D177" s="4">
        <f t="shared" ref="D177:D185" si="81">IF(E177=0,0,IF(B177=0,1,IF(C177&lt;0,0,IF(C177/B177&gt;1.2,IF((C177/B177-1.2)*0.1+1.2&gt;1.3,1.3,(C177/B177-1.2)*0.1+1.2),C177/B177))))</f>
        <v>0</v>
      </c>
      <c r="E177" s="11">
        <v>0</v>
      </c>
      <c r="F177" s="5" t="s">
        <v>362</v>
      </c>
      <c r="G177" s="5" t="s">
        <v>362</v>
      </c>
      <c r="H177" s="5" t="s">
        <v>362</v>
      </c>
      <c r="I177" s="5" t="s">
        <v>362</v>
      </c>
      <c r="J177" s="5" t="s">
        <v>362</v>
      </c>
      <c r="K177" s="5" t="s">
        <v>362</v>
      </c>
      <c r="L177" s="5" t="s">
        <v>362</v>
      </c>
      <c r="M177" s="5" t="s">
        <v>362</v>
      </c>
      <c r="N177" s="35">
        <v>106.4</v>
      </c>
      <c r="O177" s="35">
        <v>40.9</v>
      </c>
      <c r="P177" s="4">
        <f>IF(Q177=0,0,IF(N177=0,1,IF(O177&lt;0,0,IF(O177/N177&gt;1.2,IF((O177/N177-1.2)*0.1+1.2&gt;1.3,1.3,(O177/N177-1.2)*0.1+1.2),O177/N177))))</f>
        <v>0.38439849624060146</v>
      </c>
      <c r="Q177" s="11">
        <v>20</v>
      </c>
      <c r="R177" s="35">
        <v>10</v>
      </c>
      <c r="S177" s="35">
        <v>11</v>
      </c>
      <c r="T177" s="4">
        <f>IF(U177=0,0,IF(R177=0,1,IF(S177&lt;0,0,IF(S177/R177&gt;1.2,IF((S177/R177-1.2)*0.1+1.2&gt;1.3,1.3,(S177/R177-1.2)*0.1+1.2),S177/R177))))</f>
        <v>1.1000000000000001</v>
      </c>
      <c r="U177" s="11">
        <v>20</v>
      </c>
      <c r="V177" s="35">
        <v>5.5</v>
      </c>
      <c r="W177" s="35">
        <v>3</v>
      </c>
      <c r="X177" s="4">
        <f t="shared" si="77"/>
        <v>0.54545454545454541</v>
      </c>
      <c r="Y177" s="11">
        <v>30</v>
      </c>
      <c r="Z177" s="44">
        <f t="shared" si="78"/>
        <v>0.65788008983497714</v>
      </c>
      <c r="AA177" s="45">
        <v>1394</v>
      </c>
      <c r="AB177" s="35">
        <f t="shared" si="75"/>
        <v>126.72727272727273</v>
      </c>
      <c r="AC177" s="35">
        <f t="shared" si="79"/>
        <v>83.4</v>
      </c>
      <c r="AD177" s="35">
        <f t="shared" si="80"/>
        <v>-43.327272727272728</v>
      </c>
      <c r="AE177" s="35">
        <v>83.4</v>
      </c>
      <c r="AF177" s="35">
        <f t="shared" si="76"/>
        <v>0</v>
      </c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10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10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10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10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10"/>
      <c r="GC177" s="9"/>
      <c r="GD177" s="9"/>
    </row>
    <row r="178" spans="1:186" s="2" customFormat="1" ht="17" customHeight="1">
      <c r="A178" s="18" t="s">
        <v>175</v>
      </c>
      <c r="B178" s="6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35"/>
      <c r="AF178" s="35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10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10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10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10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10"/>
      <c r="GC178" s="9"/>
      <c r="GD178" s="9"/>
    </row>
    <row r="179" spans="1:186" s="2" customFormat="1" ht="17.850000000000001" customHeight="1">
      <c r="A179" s="14" t="s">
        <v>176</v>
      </c>
      <c r="B179" s="35">
        <v>0</v>
      </c>
      <c r="C179" s="35">
        <v>0</v>
      </c>
      <c r="D179" s="4">
        <f t="shared" si="81"/>
        <v>0</v>
      </c>
      <c r="E179" s="11">
        <v>0</v>
      </c>
      <c r="F179" s="5" t="s">
        <v>362</v>
      </c>
      <c r="G179" s="5" t="s">
        <v>362</v>
      </c>
      <c r="H179" s="5" t="s">
        <v>362</v>
      </c>
      <c r="I179" s="5" t="s">
        <v>362</v>
      </c>
      <c r="J179" s="5" t="s">
        <v>362</v>
      </c>
      <c r="K179" s="5" t="s">
        <v>362</v>
      </c>
      <c r="L179" s="5" t="s">
        <v>362</v>
      </c>
      <c r="M179" s="5" t="s">
        <v>362</v>
      </c>
      <c r="N179" s="35">
        <v>8.1999999999999993</v>
      </c>
      <c r="O179" s="35">
        <v>10.3</v>
      </c>
      <c r="P179" s="4">
        <f t="shared" ref="P179:P186" si="82">IF(Q179=0,0,IF(N179=0,1,IF(O179&lt;0,0,IF(O179/N179&gt;1.2,IF((O179/N179-1.2)*0.1+1.2&gt;1.3,1.3,(O179/N179-1.2)*0.1+1.2),O179/N179))))</f>
        <v>1.2056097560975609</v>
      </c>
      <c r="Q179" s="11">
        <v>20</v>
      </c>
      <c r="R179" s="35">
        <v>9</v>
      </c>
      <c r="S179" s="35">
        <v>9</v>
      </c>
      <c r="T179" s="4">
        <f t="shared" ref="T179:T185" si="83">IF(U179=0,0,IF(R179=0,1,IF(S179&lt;0,0,IF(S179/R179&gt;1.2,IF((S179/R179-1.2)*0.1+1.2&gt;1.3,1.3,(S179/R179-1.2)*0.1+1.2),S179/R179))))</f>
        <v>1</v>
      </c>
      <c r="U179" s="11">
        <v>25</v>
      </c>
      <c r="V179" s="35">
        <v>0.5</v>
      </c>
      <c r="W179" s="35">
        <v>0.5</v>
      </c>
      <c r="X179" s="4">
        <f t="shared" si="77"/>
        <v>1</v>
      </c>
      <c r="Y179" s="11">
        <v>25</v>
      </c>
      <c r="Z179" s="44">
        <f t="shared" si="78"/>
        <v>1.0587456445993031</v>
      </c>
      <c r="AA179" s="45">
        <v>1045</v>
      </c>
      <c r="AB179" s="35">
        <f t="shared" si="75"/>
        <v>95</v>
      </c>
      <c r="AC179" s="35">
        <f t="shared" si="79"/>
        <v>100.6</v>
      </c>
      <c r="AD179" s="35">
        <f t="shared" si="80"/>
        <v>5.5999999999999943</v>
      </c>
      <c r="AE179" s="35">
        <v>100.6</v>
      </c>
      <c r="AF179" s="35">
        <f t="shared" si="76"/>
        <v>0</v>
      </c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10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10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10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10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10"/>
      <c r="GC179" s="9"/>
      <c r="GD179" s="9"/>
    </row>
    <row r="180" spans="1:186" s="2" customFormat="1" ht="17" customHeight="1">
      <c r="A180" s="14" t="s">
        <v>177</v>
      </c>
      <c r="B180" s="35">
        <v>0</v>
      </c>
      <c r="C180" s="35">
        <v>0</v>
      </c>
      <c r="D180" s="4">
        <f t="shared" si="81"/>
        <v>0</v>
      </c>
      <c r="E180" s="11">
        <v>0</v>
      </c>
      <c r="F180" s="5" t="s">
        <v>362</v>
      </c>
      <c r="G180" s="5" t="s">
        <v>362</v>
      </c>
      <c r="H180" s="5" t="s">
        <v>362</v>
      </c>
      <c r="I180" s="5" t="s">
        <v>362</v>
      </c>
      <c r="J180" s="5" t="s">
        <v>362</v>
      </c>
      <c r="K180" s="5" t="s">
        <v>362</v>
      </c>
      <c r="L180" s="5" t="s">
        <v>362</v>
      </c>
      <c r="M180" s="5" t="s">
        <v>362</v>
      </c>
      <c r="N180" s="35">
        <v>145.80000000000001</v>
      </c>
      <c r="O180" s="35">
        <v>23.9</v>
      </c>
      <c r="P180" s="4">
        <f t="shared" si="82"/>
        <v>0.16392318244170093</v>
      </c>
      <c r="Q180" s="11">
        <v>20</v>
      </c>
      <c r="R180" s="35">
        <v>5</v>
      </c>
      <c r="S180" s="35">
        <v>5</v>
      </c>
      <c r="T180" s="4">
        <f t="shared" si="83"/>
        <v>1</v>
      </c>
      <c r="U180" s="11">
        <v>20</v>
      </c>
      <c r="V180" s="35">
        <v>1</v>
      </c>
      <c r="W180" s="35">
        <v>1.1000000000000001</v>
      </c>
      <c r="X180" s="4">
        <f t="shared" si="77"/>
        <v>1.1000000000000001</v>
      </c>
      <c r="Y180" s="11">
        <v>30</v>
      </c>
      <c r="Z180" s="44">
        <f t="shared" si="78"/>
        <v>0.80397805212620033</v>
      </c>
      <c r="AA180" s="45">
        <v>900</v>
      </c>
      <c r="AB180" s="35">
        <f t="shared" si="75"/>
        <v>81.818181818181813</v>
      </c>
      <c r="AC180" s="35">
        <f t="shared" si="79"/>
        <v>65.8</v>
      </c>
      <c r="AD180" s="35">
        <f t="shared" si="80"/>
        <v>-16.018181818181816</v>
      </c>
      <c r="AE180" s="35">
        <v>65.8</v>
      </c>
      <c r="AF180" s="35">
        <f t="shared" si="76"/>
        <v>0</v>
      </c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10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10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10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10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10"/>
      <c r="GC180" s="9"/>
      <c r="GD180" s="9"/>
    </row>
    <row r="181" spans="1:186" s="2" customFormat="1" ht="17" customHeight="1">
      <c r="A181" s="14" t="s">
        <v>178</v>
      </c>
      <c r="B181" s="35">
        <v>0</v>
      </c>
      <c r="C181" s="35">
        <v>0</v>
      </c>
      <c r="D181" s="4">
        <f>IF(E181=0,0,IF(B181=0,1,IF(C181&lt;0,0,IF(C181/B181&gt;1.2,IF((C181/B181-1.2)*0.1+1.2&gt;1.3,1.3,(C181/B181-1.2)*0.1+1.2),C181/B181))))</f>
        <v>0</v>
      </c>
      <c r="E181" s="11">
        <v>0</v>
      </c>
      <c r="F181" s="5" t="s">
        <v>362</v>
      </c>
      <c r="G181" s="5" t="s">
        <v>362</v>
      </c>
      <c r="H181" s="5" t="s">
        <v>362</v>
      </c>
      <c r="I181" s="5" t="s">
        <v>362</v>
      </c>
      <c r="J181" s="5" t="s">
        <v>362</v>
      </c>
      <c r="K181" s="5" t="s">
        <v>362</v>
      </c>
      <c r="L181" s="5" t="s">
        <v>362</v>
      </c>
      <c r="M181" s="5" t="s">
        <v>362</v>
      </c>
      <c r="N181" s="35">
        <v>60.3</v>
      </c>
      <c r="O181" s="35">
        <v>11.2</v>
      </c>
      <c r="P181" s="4">
        <f t="shared" si="82"/>
        <v>0.18573797678275289</v>
      </c>
      <c r="Q181" s="11">
        <v>20</v>
      </c>
      <c r="R181" s="35">
        <v>26</v>
      </c>
      <c r="S181" s="35">
        <v>28.3</v>
      </c>
      <c r="T181" s="4">
        <f t="shared" si="83"/>
        <v>1.0884615384615386</v>
      </c>
      <c r="U181" s="11">
        <v>30</v>
      </c>
      <c r="V181" s="35">
        <v>1</v>
      </c>
      <c r="W181" s="35">
        <v>1</v>
      </c>
      <c r="X181" s="4">
        <f t="shared" si="77"/>
        <v>1</v>
      </c>
      <c r="Y181" s="11">
        <v>20</v>
      </c>
      <c r="Z181" s="44">
        <f t="shared" si="78"/>
        <v>0.80526579556430311</v>
      </c>
      <c r="AA181" s="45">
        <v>1698</v>
      </c>
      <c r="AB181" s="35">
        <f t="shared" si="75"/>
        <v>154.36363636363637</v>
      </c>
      <c r="AC181" s="35">
        <f t="shared" si="79"/>
        <v>124.3</v>
      </c>
      <c r="AD181" s="35">
        <f t="shared" si="80"/>
        <v>-30.063636363636377</v>
      </c>
      <c r="AE181" s="35">
        <v>124.3</v>
      </c>
      <c r="AF181" s="35">
        <f t="shared" si="76"/>
        <v>0</v>
      </c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10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10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10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10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10"/>
      <c r="GC181" s="9"/>
      <c r="GD181" s="9"/>
    </row>
    <row r="182" spans="1:186" s="2" customFormat="1" ht="17" customHeight="1">
      <c r="A182" s="14" t="s">
        <v>179</v>
      </c>
      <c r="B182" s="35">
        <v>183403</v>
      </c>
      <c r="C182" s="35">
        <v>206671</v>
      </c>
      <c r="D182" s="4">
        <f t="shared" si="81"/>
        <v>1.1268681537379432</v>
      </c>
      <c r="E182" s="11">
        <v>10</v>
      </c>
      <c r="F182" s="5" t="s">
        <v>362</v>
      </c>
      <c r="G182" s="5" t="s">
        <v>362</v>
      </c>
      <c r="H182" s="5" t="s">
        <v>362</v>
      </c>
      <c r="I182" s="5" t="s">
        <v>362</v>
      </c>
      <c r="J182" s="5" t="s">
        <v>362</v>
      </c>
      <c r="K182" s="5" t="s">
        <v>362</v>
      </c>
      <c r="L182" s="5" t="s">
        <v>362</v>
      </c>
      <c r="M182" s="5" t="s">
        <v>362</v>
      </c>
      <c r="N182" s="35">
        <v>801.9</v>
      </c>
      <c r="O182" s="35">
        <v>683.7</v>
      </c>
      <c r="P182" s="4">
        <f>IF(Q182=0,0,IF(N182=0,1,IF(O182&lt;0,0,IF(O182/N182&gt;1.2,IF((O182/N182-1.2)*0.1+1.2&gt;1.3,1.3,(O182/N182-1.2)*0.1+1.2),O182/N182))))</f>
        <v>0.85260007482229716</v>
      </c>
      <c r="Q182" s="11">
        <v>20</v>
      </c>
      <c r="R182" s="35">
        <v>3</v>
      </c>
      <c r="S182" s="35">
        <v>3.2</v>
      </c>
      <c r="T182" s="4">
        <f t="shared" si="83"/>
        <v>1.0666666666666667</v>
      </c>
      <c r="U182" s="11">
        <v>10</v>
      </c>
      <c r="V182" s="35">
        <v>5</v>
      </c>
      <c r="W182" s="35">
        <v>7.3</v>
      </c>
      <c r="X182" s="4">
        <f t="shared" si="77"/>
        <v>1.226</v>
      </c>
      <c r="Y182" s="11">
        <v>40</v>
      </c>
      <c r="Z182" s="44">
        <f t="shared" si="78"/>
        <v>1.1003418712561506</v>
      </c>
      <c r="AA182" s="45">
        <v>685</v>
      </c>
      <c r="AB182" s="35">
        <f t="shared" si="75"/>
        <v>62.272727272727273</v>
      </c>
      <c r="AC182" s="35">
        <f t="shared" si="79"/>
        <v>68.5</v>
      </c>
      <c r="AD182" s="35">
        <f t="shared" si="80"/>
        <v>6.2272727272727266</v>
      </c>
      <c r="AE182" s="35">
        <v>68.5</v>
      </c>
      <c r="AF182" s="35">
        <f t="shared" si="76"/>
        <v>0</v>
      </c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10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10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10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10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10"/>
      <c r="GC182" s="9"/>
      <c r="GD182" s="9"/>
    </row>
    <row r="183" spans="1:186" s="2" customFormat="1" ht="17" customHeight="1">
      <c r="A183" s="14" t="s">
        <v>180</v>
      </c>
      <c r="B183" s="35">
        <v>0</v>
      </c>
      <c r="C183" s="35">
        <v>0</v>
      </c>
      <c r="D183" s="4">
        <f t="shared" si="81"/>
        <v>0</v>
      </c>
      <c r="E183" s="11">
        <v>0</v>
      </c>
      <c r="F183" s="5" t="s">
        <v>362</v>
      </c>
      <c r="G183" s="5" t="s">
        <v>362</v>
      </c>
      <c r="H183" s="5" t="s">
        <v>362</v>
      </c>
      <c r="I183" s="5" t="s">
        <v>362</v>
      </c>
      <c r="J183" s="5" t="s">
        <v>362</v>
      </c>
      <c r="K183" s="5" t="s">
        <v>362</v>
      </c>
      <c r="L183" s="5" t="s">
        <v>362</v>
      </c>
      <c r="M183" s="5" t="s">
        <v>362</v>
      </c>
      <c r="N183" s="35">
        <v>263</v>
      </c>
      <c r="O183" s="35">
        <v>55</v>
      </c>
      <c r="P183" s="4">
        <f t="shared" si="82"/>
        <v>0.20912547528517111</v>
      </c>
      <c r="Q183" s="11">
        <v>20</v>
      </c>
      <c r="R183" s="35">
        <v>180</v>
      </c>
      <c r="S183" s="35">
        <v>181.1</v>
      </c>
      <c r="T183" s="4">
        <f t="shared" si="83"/>
        <v>1.0061111111111112</v>
      </c>
      <c r="U183" s="11">
        <v>35</v>
      </c>
      <c r="V183" s="35">
        <v>8</v>
      </c>
      <c r="W183" s="35">
        <v>14.2</v>
      </c>
      <c r="X183" s="4">
        <f t="shared" si="77"/>
        <v>1.2574999999999998</v>
      </c>
      <c r="Y183" s="11">
        <v>15</v>
      </c>
      <c r="Z183" s="44">
        <f t="shared" si="78"/>
        <v>0.83226997706560435</v>
      </c>
      <c r="AA183" s="45">
        <v>1011</v>
      </c>
      <c r="AB183" s="35">
        <f t="shared" si="75"/>
        <v>91.909090909090907</v>
      </c>
      <c r="AC183" s="35">
        <f t="shared" si="79"/>
        <v>76.5</v>
      </c>
      <c r="AD183" s="35">
        <f t="shared" si="80"/>
        <v>-15.409090909090907</v>
      </c>
      <c r="AE183" s="35">
        <v>76.5</v>
      </c>
      <c r="AF183" s="35">
        <f t="shared" si="76"/>
        <v>0</v>
      </c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10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10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10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10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10"/>
      <c r="GC183" s="9"/>
      <c r="GD183" s="9"/>
    </row>
    <row r="184" spans="1:186" s="2" customFormat="1" ht="17" customHeight="1">
      <c r="A184" s="14" t="s">
        <v>181</v>
      </c>
      <c r="B184" s="35">
        <v>0</v>
      </c>
      <c r="C184" s="35">
        <v>0</v>
      </c>
      <c r="D184" s="4">
        <f t="shared" si="81"/>
        <v>0</v>
      </c>
      <c r="E184" s="11">
        <v>0</v>
      </c>
      <c r="F184" s="5" t="s">
        <v>362</v>
      </c>
      <c r="G184" s="5" t="s">
        <v>362</v>
      </c>
      <c r="H184" s="5" t="s">
        <v>362</v>
      </c>
      <c r="I184" s="5" t="s">
        <v>362</v>
      </c>
      <c r="J184" s="5" t="s">
        <v>362</v>
      </c>
      <c r="K184" s="5" t="s">
        <v>362</v>
      </c>
      <c r="L184" s="5" t="s">
        <v>362</v>
      </c>
      <c r="M184" s="5" t="s">
        <v>362</v>
      </c>
      <c r="N184" s="35">
        <v>156.6</v>
      </c>
      <c r="O184" s="35">
        <v>47.9</v>
      </c>
      <c r="P184" s="4">
        <f t="shared" si="82"/>
        <v>0.30587484035759899</v>
      </c>
      <c r="Q184" s="11">
        <v>20</v>
      </c>
      <c r="R184" s="35">
        <v>25</v>
      </c>
      <c r="S184" s="35">
        <v>25.5</v>
      </c>
      <c r="T184" s="4">
        <f t="shared" si="83"/>
        <v>1.02</v>
      </c>
      <c r="U184" s="11">
        <v>25</v>
      </c>
      <c r="V184" s="35">
        <v>2</v>
      </c>
      <c r="W184" s="35">
        <v>2.1</v>
      </c>
      <c r="X184" s="4">
        <f t="shared" si="77"/>
        <v>1.05</v>
      </c>
      <c r="Y184" s="11">
        <v>25</v>
      </c>
      <c r="Z184" s="44">
        <f t="shared" si="78"/>
        <v>0.82667852581645684</v>
      </c>
      <c r="AA184" s="45">
        <v>940</v>
      </c>
      <c r="AB184" s="35">
        <f t="shared" si="75"/>
        <v>85.454545454545453</v>
      </c>
      <c r="AC184" s="35">
        <f t="shared" si="79"/>
        <v>70.599999999999994</v>
      </c>
      <c r="AD184" s="35">
        <f t="shared" si="80"/>
        <v>-14.854545454545459</v>
      </c>
      <c r="AE184" s="35">
        <v>70.599999999999994</v>
      </c>
      <c r="AF184" s="35">
        <f t="shared" si="76"/>
        <v>0</v>
      </c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10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10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10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10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10"/>
      <c r="GC184" s="9"/>
      <c r="GD184" s="9"/>
    </row>
    <row r="185" spans="1:186" s="2" customFormat="1" ht="17" customHeight="1">
      <c r="A185" s="14" t="s">
        <v>182</v>
      </c>
      <c r="B185" s="35">
        <v>0</v>
      </c>
      <c r="C185" s="35">
        <v>0</v>
      </c>
      <c r="D185" s="4">
        <f t="shared" si="81"/>
        <v>0</v>
      </c>
      <c r="E185" s="11">
        <v>0</v>
      </c>
      <c r="F185" s="5" t="s">
        <v>362</v>
      </c>
      <c r="G185" s="5" t="s">
        <v>362</v>
      </c>
      <c r="H185" s="5" t="s">
        <v>362</v>
      </c>
      <c r="I185" s="5" t="s">
        <v>362</v>
      </c>
      <c r="J185" s="5" t="s">
        <v>362</v>
      </c>
      <c r="K185" s="5" t="s">
        <v>362</v>
      </c>
      <c r="L185" s="5" t="s">
        <v>362</v>
      </c>
      <c r="M185" s="5" t="s">
        <v>362</v>
      </c>
      <c r="N185" s="35">
        <v>59</v>
      </c>
      <c r="O185" s="35">
        <v>35.5</v>
      </c>
      <c r="P185" s="4">
        <f t="shared" si="82"/>
        <v>0.60169491525423724</v>
      </c>
      <c r="Q185" s="11">
        <v>20</v>
      </c>
      <c r="R185" s="35">
        <v>40</v>
      </c>
      <c r="S185" s="35">
        <v>36.6</v>
      </c>
      <c r="T185" s="4">
        <f t="shared" si="83"/>
        <v>0.91500000000000004</v>
      </c>
      <c r="U185" s="11">
        <v>25</v>
      </c>
      <c r="V185" s="35">
        <v>1.5</v>
      </c>
      <c r="W185" s="35">
        <v>1.7</v>
      </c>
      <c r="X185" s="4">
        <f t="shared" si="77"/>
        <v>1.1333333333333333</v>
      </c>
      <c r="Y185" s="11">
        <v>25</v>
      </c>
      <c r="Z185" s="44">
        <f t="shared" si="78"/>
        <v>0.9034604519774011</v>
      </c>
      <c r="AA185" s="45">
        <v>1253</v>
      </c>
      <c r="AB185" s="35">
        <f t="shared" si="75"/>
        <v>113.90909090909091</v>
      </c>
      <c r="AC185" s="35">
        <f t="shared" si="79"/>
        <v>102.9</v>
      </c>
      <c r="AD185" s="35">
        <f t="shared" si="80"/>
        <v>-11.009090909090901</v>
      </c>
      <c r="AE185" s="35">
        <v>102.9</v>
      </c>
      <c r="AF185" s="35">
        <f t="shared" si="76"/>
        <v>0</v>
      </c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10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10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10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10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10"/>
      <c r="GC185" s="9"/>
      <c r="GD185" s="9"/>
    </row>
    <row r="186" spans="1:186" s="2" customFormat="1" ht="17" customHeight="1">
      <c r="A186" s="14" t="s">
        <v>183</v>
      </c>
      <c r="B186" s="35">
        <v>12697</v>
      </c>
      <c r="C186" s="35">
        <v>13807</v>
      </c>
      <c r="D186" s="4">
        <f>IF(E186=0,0,IF(B186=0,1,IF(C186&lt;0,0,IF(C186/B186&gt;1.2,IF((C186/B186-1.2)*0.1+1.2&gt;1.3,1.3,(C186/B186-1.2)*0.1+1.2),C186/B186))))</f>
        <v>1.0874222257226116</v>
      </c>
      <c r="E186" s="11">
        <v>10</v>
      </c>
      <c r="F186" s="5" t="s">
        <v>362</v>
      </c>
      <c r="G186" s="5" t="s">
        <v>362</v>
      </c>
      <c r="H186" s="5" t="s">
        <v>362</v>
      </c>
      <c r="I186" s="5" t="s">
        <v>362</v>
      </c>
      <c r="J186" s="5" t="s">
        <v>362</v>
      </c>
      <c r="K186" s="5" t="s">
        <v>362</v>
      </c>
      <c r="L186" s="5" t="s">
        <v>362</v>
      </c>
      <c r="M186" s="5" t="s">
        <v>362</v>
      </c>
      <c r="N186" s="35">
        <v>200.6</v>
      </c>
      <c r="O186" s="35">
        <v>160.69999999999999</v>
      </c>
      <c r="P186" s="4">
        <f t="shared" si="82"/>
        <v>0.80109670987038883</v>
      </c>
      <c r="Q186" s="11">
        <v>20</v>
      </c>
      <c r="R186" s="35">
        <v>310</v>
      </c>
      <c r="S186" s="35">
        <v>334.6</v>
      </c>
      <c r="T186" s="4">
        <f>IF(U186=0,0,IF(R186=0,1,IF(S186&lt;0,0,IF(S186/R186&gt;1.2,IF((S186/R186-1.2)*0.1+1.2&gt;1.3,1.3,(S186/R186-1.2)*0.1+1.2),S186/R186))))</f>
        <v>1.0793548387096774</v>
      </c>
      <c r="U186" s="11">
        <v>35</v>
      </c>
      <c r="V186" s="35">
        <v>16</v>
      </c>
      <c r="W186" s="35">
        <v>17.3</v>
      </c>
      <c r="X186" s="4">
        <f t="shared" si="77"/>
        <v>1.08125</v>
      </c>
      <c r="Y186" s="11">
        <v>15</v>
      </c>
      <c r="Z186" s="44">
        <f t="shared" si="78"/>
        <v>1.0111540726184074</v>
      </c>
      <c r="AA186" s="45">
        <v>792</v>
      </c>
      <c r="AB186" s="35">
        <f t="shared" si="75"/>
        <v>72</v>
      </c>
      <c r="AC186" s="35">
        <f t="shared" si="79"/>
        <v>72.8</v>
      </c>
      <c r="AD186" s="35">
        <f t="shared" si="80"/>
        <v>0.79999999999999716</v>
      </c>
      <c r="AE186" s="35">
        <v>72.8</v>
      </c>
      <c r="AF186" s="35">
        <f t="shared" si="76"/>
        <v>0</v>
      </c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10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10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10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10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10"/>
      <c r="GC186" s="9"/>
      <c r="GD186" s="9"/>
    </row>
    <row r="187" spans="1:186" s="2" customFormat="1" ht="17" customHeight="1">
      <c r="A187" s="14" t="s">
        <v>184</v>
      </c>
      <c r="B187" s="35">
        <v>0</v>
      </c>
      <c r="C187" s="35">
        <v>0</v>
      </c>
      <c r="D187" s="4">
        <f t="shared" ref="D187:D194" si="84">IF(E187=0,0,IF(B187=0,1,IF(C187&lt;0,0,IF(C187/B187&gt;1.2,IF((C187/B187-1.2)*0.1+1.2&gt;1.3,1.3,(C187/B187-1.2)*0.1+1.2),C187/B187))))</f>
        <v>0</v>
      </c>
      <c r="E187" s="11">
        <v>0</v>
      </c>
      <c r="F187" s="5" t="s">
        <v>362</v>
      </c>
      <c r="G187" s="5" t="s">
        <v>362</v>
      </c>
      <c r="H187" s="5" t="s">
        <v>362</v>
      </c>
      <c r="I187" s="5" t="s">
        <v>362</v>
      </c>
      <c r="J187" s="5" t="s">
        <v>362</v>
      </c>
      <c r="K187" s="5" t="s">
        <v>362</v>
      </c>
      <c r="L187" s="5" t="s">
        <v>362</v>
      </c>
      <c r="M187" s="5" t="s">
        <v>362</v>
      </c>
      <c r="N187" s="35">
        <v>108.1</v>
      </c>
      <c r="O187" s="35">
        <v>23.3</v>
      </c>
      <c r="P187" s="4">
        <f>IF(Q187=0,0,IF(N187=0,1,IF(O187&lt;0,0,IF(O187/N187&gt;1.2,IF((O187/N187-1.2)*0.1+1.2&gt;1.3,1.3,(O187/N187-1.2)*0.1+1.2),O187/N187))))</f>
        <v>0.21554116558741906</v>
      </c>
      <c r="Q187" s="11">
        <v>20</v>
      </c>
      <c r="R187" s="35">
        <v>60</v>
      </c>
      <c r="S187" s="35">
        <v>59</v>
      </c>
      <c r="T187" s="4">
        <f>IF(U187=0,0,IF(R187=0,1,IF(S187&lt;0,0,IF(S187/R187&gt;1.2,IF((S187/R187-1.2)*0.1+1.2&gt;1.3,1.3,(S187/R187-1.2)*0.1+1.2),S187/R187))))</f>
        <v>0.98333333333333328</v>
      </c>
      <c r="U187" s="11">
        <v>30</v>
      </c>
      <c r="V187" s="35">
        <v>6</v>
      </c>
      <c r="W187" s="35">
        <v>6.2</v>
      </c>
      <c r="X187" s="4">
        <f t="shared" si="77"/>
        <v>1.0333333333333334</v>
      </c>
      <c r="Y187" s="11">
        <v>20</v>
      </c>
      <c r="Z187" s="44">
        <f t="shared" si="78"/>
        <v>0.77824985683450076</v>
      </c>
      <c r="AA187" s="45">
        <v>1691</v>
      </c>
      <c r="AB187" s="35">
        <f t="shared" si="75"/>
        <v>153.72727272727272</v>
      </c>
      <c r="AC187" s="35">
        <f t="shared" si="79"/>
        <v>119.6</v>
      </c>
      <c r="AD187" s="35">
        <f t="shared" si="80"/>
        <v>-34.127272727272725</v>
      </c>
      <c r="AE187" s="35">
        <v>119.6</v>
      </c>
      <c r="AF187" s="35">
        <f t="shared" si="76"/>
        <v>0</v>
      </c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10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10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10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10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10"/>
      <c r="GC187" s="9"/>
      <c r="GD187" s="9"/>
    </row>
    <row r="188" spans="1:186" s="2" customFormat="1" ht="17" customHeight="1">
      <c r="A188" s="14" t="s">
        <v>185</v>
      </c>
      <c r="B188" s="35">
        <v>0</v>
      </c>
      <c r="C188" s="35">
        <v>0</v>
      </c>
      <c r="D188" s="4">
        <f t="shared" si="84"/>
        <v>0</v>
      </c>
      <c r="E188" s="11">
        <v>0</v>
      </c>
      <c r="F188" s="5" t="s">
        <v>362</v>
      </c>
      <c r="G188" s="5" t="s">
        <v>362</v>
      </c>
      <c r="H188" s="5" t="s">
        <v>362</v>
      </c>
      <c r="I188" s="5" t="s">
        <v>362</v>
      </c>
      <c r="J188" s="5" t="s">
        <v>362</v>
      </c>
      <c r="K188" s="5" t="s">
        <v>362</v>
      </c>
      <c r="L188" s="5" t="s">
        <v>362</v>
      </c>
      <c r="M188" s="5" t="s">
        <v>362</v>
      </c>
      <c r="N188" s="35">
        <v>23.4</v>
      </c>
      <c r="O188" s="35">
        <v>11.6</v>
      </c>
      <c r="P188" s="4">
        <f t="shared" ref="P188:P191" si="85">IF(Q188=0,0,IF(N188=0,1,IF(O188&lt;0,0,IF(O188/N188&gt;1.2,IF((O188/N188-1.2)*0.1+1.2&gt;1.3,1.3,(O188/N188-1.2)*0.1+1.2),O188/N188))))</f>
        <v>0.49572649572649574</v>
      </c>
      <c r="Q188" s="11">
        <v>20</v>
      </c>
      <c r="R188" s="35">
        <v>115</v>
      </c>
      <c r="S188" s="35">
        <v>135.6</v>
      </c>
      <c r="T188" s="4">
        <f t="shared" ref="T188:T194" si="86">IF(U188=0,0,IF(R188=0,1,IF(S188&lt;0,0,IF(S188/R188&gt;1.2,IF((S188/R188-1.2)*0.1+1.2&gt;1.3,1.3,(S188/R188-1.2)*0.1+1.2),S188/R188))))</f>
        <v>1.1791304347826086</v>
      </c>
      <c r="U188" s="11">
        <v>30</v>
      </c>
      <c r="V188" s="35">
        <v>9</v>
      </c>
      <c r="W188" s="35">
        <v>9</v>
      </c>
      <c r="X188" s="4">
        <f t="shared" si="77"/>
        <v>1</v>
      </c>
      <c r="Y188" s="11">
        <v>20</v>
      </c>
      <c r="Z188" s="44">
        <f t="shared" si="78"/>
        <v>0.93269204225725966</v>
      </c>
      <c r="AA188" s="45">
        <v>1185</v>
      </c>
      <c r="AB188" s="35">
        <f t="shared" si="75"/>
        <v>107.72727272727273</v>
      </c>
      <c r="AC188" s="35">
        <f t="shared" si="79"/>
        <v>100.5</v>
      </c>
      <c r="AD188" s="35">
        <f t="shared" si="80"/>
        <v>-7.2272727272727337</v>
      </c>
      <c r="AE188" s="35">
        <v>100.5</v>
      </c>
      <c r="AF188" s="35">
        <f t="shared" si="76"/>
        <v>0</v>
      </c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10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10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10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10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10"/>
      <c r="GC188" s="9"/>
      <c r="GD188" s="9"/>
    </row>
    <row r="189" spans="1:186" s="2" customFormat="1" ht="17" customHeight="1">
      <c r="A189" s="14" t="s">
        <v>186</v>
      </c>
      <c r="B189" s="35">
        <v>0</v>
      </c>
      <c r="C189" s="35">
        <v>0</v>
      </c>
      <c r="D189" s="4">
        <f t="shared" si="84"/>
        <v>0</v>
      </c>
      <c r="E189" s="11">
        <v>0</v>
      </c>
      <c r="F189" s="5" t="s">
        <v>362</v>
      </c>
      <c r="G189" s="5" t="s">
        <v>362</v>
      </c>
      <c r="H189" s="5" t="s">
        <v>362</v>
      </c>
      <c r="I189" s="5" t="s">
        <v>362</v>
      </c>
      <c r="J189" s="5" t="s">
        <v>362</v>
      </c>
      <c r="K189" s="5" t="s">
        <v>362</v>
      </c>
      <c r="L189" s="5" t="s">
        <v>362</v>
      </c>
      <c r="M189" s="5" t="s">
        <v>362</v>
      </c>
      <c r="N189" s="35">
        <v>22.6</v>
      </c>
      <c r="O189" s="35">
        <v>45.4</v>
      </c>
      <c r="P189" s="4">
        <f t="shared" si="85"/>
        <v>1.2808849557522124</v>
      </c>
      <c r="Q189" s="11">
        <v>20</v>
      </c>
      <c r="R189" s="35">
        <v>15</v>
      </c>
      <c r="S189" s="35">
        <v>16.100000000000001</v>
      </c>
      <c r="T189" s="4">
        <f t="shared" si="86"/>
        <v>1.0733333333333335</v>
      </c>
      <c r="U189" s="11">
        <v>25</v>
      </c>
      <c r="V189" s="35">
        <v>3</v>
      </c>
      <c r="W189" s="35">
        <v>6.2</v>
      </c>
      <c r="X189" s="4">
        <f t="shared" si="77"/>
        <v>1.2866666666666666</v>
      </c>
      <c r="Y189" s="11">
        <v>25</v>
      </c>
      <c r="Z189" s="44">
        <f t="shared" si="78"/>
        <v>1.2088242730720606</v>
      </c>
      <c r="AA189" s="45">
        <v>1149</v>
      </c>
      <c r="AB189" s="35">
        <f t="shared" si="75"/>
        <v>104.45454545454545</v>
      </c>
      <c r="AC189" s="35">
        <f t="shared" si="79"/>
        <v>126.3</v>
      </c>
      <c r="AD189" s="35">
        <f t="shared" si="80"/>
        <v>21.845454545454544</v>
      </c>
      <c r="AE189" s="35">
        <v>126.3</v>
      </c>
      <c r="AF189" s="35">
        <f t="shared" si="76"/>
        <v>0</v>
      </c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10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10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10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10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10"/>
      <c r="GC189" s="9"/>
      <c r="GD189" s="9"/>
    </row>
    <row r="190" spans="1:186" s="2" customFormat="1" ht="17" customHeight="1">
      <c r="A190" s="14" t="s">
        <v>187</v>
      </c>
      <c r="B190" s="35">
        <v>0</v>
      </c>
      <c r="C190" s="35">
        <v>0</v>
      </c>
      <c r="D190" s="4">
        <f t="shared" si="84"/>
        <v>0</v>
      </c>
      <c r="E190" s="11">
        <v>0</v>
      </c>
      <c r="F190" s="5" t="s">
        <v>362</v>
      </c>
      <c r="G190" s="5" t="s">
        <v>362</v>
      </c>
      <c r="H190" s="5" t="s">
        <v>362</v>
      </c>
      <c r="I190" s="5" t="s">
        <v>362</v>
      </c>
      <c r="J190" s="5" t="s">
        <v>362</v>
      </c>
      <c r="K190" s="5" t="s">
        <v>362</v>
      </c>
      <c r="L190" s="5" t="s">
        <v>362</v>
      </c>
      <c r="M190" s="5" t="s">
        <v>362</v>
      </c>
      <c r="N190" s="35">
        <v>46.2</v>
      </c>
      <c r="O190" s="35">
        <v>26.4</v>
      </c>
      <c r="P190" s="4">
        <f t="shared" si="85"/>
        <v>0.5714285714285714</v>
      </c>
      <c r="Q190" s="11">
        <v>20</v>
      </c>
      <c r="R190" s="35">
        <v>394</v>
      </c>
      <c r="S190" s="35">
        <v>430</v>
      </c>
      <c r="T190" s="4">
        <f t="shared" si="86"/>
        <v>1.0913705583756346</v>
      </c>
      <c r="U190" s="11">
        <v>35</v>
      </c>
      <c r="V190" s="35">
        <v>14</v>
      </c>
      <c r="W190" s="35">
        <v>14.5</v>
      </c>
      <c r="X190" s="4">
        <f t="shared" si="77"/>
        <v>1.0357142857142858</v>
      </c>
      <c r="Y190" s="11">
        <v>15</v>
      </c>
      <c r="Z190" s="44">
        <f t="shared" si="78"/>
        <v>0.93088936082047047</v>
      </c>
      <c r="AA190" s="45">
        <v>1127</v>
      </c>
      <c r="AB190" s="35">
        <f t="shared" si="75"/>
        <v>102.45454545454545</v>
      </c>
      <c r="AC190" s="35">
        <f t="shared" si="79"/>
        <v>95.4</v>
      </c>
      <c r="AD190" s="35">
        <f t="shared" si="80"/>
        <v>-7.0545454545454476</v>
      </c>
      <c r="AE190" s="35">
        <v>95.4</v>
      </c>
      <c r="AF190" s="35">
        <f t="shared" si="76"/>
        <v>0</v>
      </c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10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10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10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10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10"/>
      <c r="GC190" s="9"/>
      <c r="GD190" s="9"/>
    </row>
    <row r="191" spans="1:186" s="2" customFormat="1" ht="17" customHeight="1">
      <c r="A191" s="14" t="s">
        <v>188</v>
      </c>
      <c r="B191" s="35">
        <v>0</v>
      </c>
      <c r="C191" s="35">
        <v>0</v>
      </c>
      <c r="D191" s="4">
        <f>IF(E191=0,0,IF(B191=0,1,IF(C191&lt;0,0,IF(C191/B191&gt;1.2,IF((C191/B191-1.2)*0.1+1.2&gt;1.3,1.3,(C191/B191-1.2)*0.1+1.2),C191/B191))))</f>
        <v>0</v>
      </c>
      <c r="E191" s="11">
        <v>0</v>
      </c>
      <c r="F191" s="5" t="s">
        <v>362</v>
      </c>
      <c r="G191" s="5" t="s">
        <v>362</v>
      </c>
      <c r="H191" s="5" t="s">
        <v>362</v>
      </c>
      <c r="I191" s="5" t="s">
        <v>362</v>
      </c>
      <c r="J191" s="5" t="s">
        <v>362</v>
      </c>
      <c r="K191" s="5" t="s">
        <v>362</v>
      </c>
      <c r="L191" s="5" t="s">
        <v>362</v>
      </c>
      <c r="M191" s="5" t="s">
        <v>362</v>
      </c>
      <c r="N191" s="35">
        <v>65.900000000000006</v>
      </c>
      <c r="O191" s="35">
        <v>28.8</v>
      </c>
      <c r="P191" s="4">
        <f t="shared" si="85"/>
        <v>0.43702579666160846</v>
      </c>
      <c r="Q191" s="11">
        <v>20</v>
      </c>
      <c r="R191" s="35">
        <v>30</v>
      </c>
      <c r="S191" s="35">
        <v>30</v>
      </c>
      <c r="T191" s="4">
        <f t="shared" si="86"/>
        <v>1</v>
      </c>
      <c r="U191" s="11">
        <v>25</v>
      </c>
      <c r="V191" s="35">
        <v>4</v>
      </c>
      <c r="W191" s="35">
        <v>7.9</v>
      </c>
      <c r="X191" s="4">
        <f t="shared" si="77"/>
        <v>1.2774999999999999</v>
      </c>
      <c r="Y191" s="11">
        <v>25</v>
      </c>
      <c r="Z191" s="44">
        <f t="shared" si="78"/>
        <v>0.93825737047474511</v>
      </c>
      <c r="AA191" s="45">
        <v>1398</v>
      </c>
      <c r="AB191" s="35">
        <f t="shared" si="75"/>
        <v>127.09090909090909</v>
      </c>
      <c r="AC191" s="35">
        <f t="shared" si="79"/>
        <v>119.2</v>
      </c>
      <c r="AD191" s="35">
        <f t="shared" si="80"/>
        <v>-7.8909090909090907</v>
      </c>
      <c r="AE191" s="35">
        <v>119.2</v>
      </c>
      <c r="AF191" s="35">
        <f t="shared" si="76"/>
        <v>0</v>
      </c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10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10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10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10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10"/>
      <c r="GC191" s="9"/>
      <c r="GD191" s="9"/>
    </row>
    <row r="192" spans="1:186" s="2" customFormat="1" ht="17" customHeight="1">
      <c r="A192" s="18" t="s">
        <v>189</v>
      </c>
      <c r="B192" s="6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35"/>
      <c r="AF192" s="35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10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10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10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10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10"/>
      <c r="GC192" s="9"/>
      <c r="GD192" s="9"/>
    </row>
    <row r="193" spans="1:186" s="2" customFormat="1" ht="17" customHeight="1">
      <c r="A193" s="14" t="s">
        <v>190</v>
      </c>
      <c r="B193" s="35">
        <v>0</v>
      </c>
      <c r="C193" s="35">
        <v>0</v>
      </c>
      <c r="D193" s="4">
        <f t="shared" si="84"/>
        <v>0</v>
      </c>
      <c r="E193" s="11">
        <v>0</v>
      </c>
      <c r="F193" s="5" t="s">
        <v>362</v>
      </c>
      <c r="G193" s="5" t="s">
        <v>362</v>
      </c>
      <c r="H193" s="5" t="s">
        <v>362</v>
      </c>
      <c r="I193" s="5" t="s">
        <v>362</v>
      </c>
      <c r="J193" s="5" t="s">
        <v>362</v>
      </c>
      <c r="K193" s="5" t="s">
        <v>362</v>
      </c>
      <c r="L193" s="5" t="s">
        <v>362</v>
      </c>
      <c r="M193" s="5" t="s">
        <v>362</v>
      </c>
      <c r="N193" s="35">
        <v>84.5</v>
      </c>
      <c r="O193" s="35">
        <v>355</v>
      </c>
      <c r="P193" s="4">
        <f>IF(Q193=0,0,IF(N193=0,1,IF(O193&lt;0,0,IF(O193/N193&gt;1.2,IF((O193/N193-1.2)*0.1+1.2&gt;1.3,1.3,(O193/N193-1.2)*0.1+1.2),O193/N193))))</f>
        <v>1.3</v>
      </c>
      <c r="Q193" s="11">
        <v>20</v>
      </c>
      <c r="R193" s="35">
        <v>3</v>
      </c>
      <c r="S193" s="35">
        <v>3.4</v>
      </c>
      <c r="T193" s="4">
        <f t="shared" si="86"/>
        <v>1.1333333333333333</v>
      </c>
      <c r="U193" s="11">
        <v>35</v>
      </c>
      <c r="V193" s="35">
        <v>0.3</v>
      </c>
      <c r="W193" s="35">
        <v>0.4</v>
      </c>
      <c r="X193" s="4">
        <f t="shared" si="77"/>
        <v>1.2133333333333334</v>
      </c>
      <c r="Y193" s="11">
        <v>15</v>
      </c>
      <c r="Z193" s="44">
        <f t="shared" si="78"/>
        <v>1.1980952380952381</v>
      </c>
      <c r="AA193" s="45">
        <v>1172</v>
      </c>
      <c r="AB193" s="35">
        <f t="shared" si="75"/>
        <v>106.54545454545455</v>
      </c>
      <c r="AC193" s="35">
        <f t="shared" si="79"/>
        <v>127.7</v>
      </c>
      <c r="AD193" s="35">
        <f t="shared" si="80"/>
        <v>21.154545454545456</v>
      </c>
      <c r="AE193" s="35">
        <v>127.7</v>
      </c>
      <c r="AF193" s="35">
        <f t="shared" si="76"/>
        <v>0</v>
      </c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10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10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10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10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10"/>
      <c r="GC193" s="9"/>
      <c r="GD193" s="9"/>
    </row>
    <row r="194" spans="1:186" s="2" customFormat="1" ht="17" customHeight="1">
      <c r="A194" s="14" t="s">
        <v>191</v>
      </c>
      <c r="B194" s="35">
        <v>0</v>
      </c>
      <c r="C194" s="35">
        <v>0</v>
      </c>
      <c r="D194" s="4">
        <f t="shared" si="84"/>
        <v>0</v>
      </c>
      <c r="E194" s="11">
        <v>0</v>
      </c>
      <c r="F194" s="5" t="s">
        <v>362</v>
      </c>
      <c r="G194" s="5" t="s">
        <v>362</v>
      </c>
      <c r="H194" s="5" t="s">
        <v>362</v>
      </c>
      <c r="I194" s="5" t="s">
        <v>362</v>
      </c>
      <c r="J194" s="5" t="s">
        <v>362</v>
      </c>
      <c r="K194" s="5" t="s">
        <v>362</v>
      </c>
      <c r="L194" s="5" t="s">
        <v>362</v>
      </c>
      <c r="M194" s="5" t="s">
        <v>362</v>
      </c>
      <c r="N194" s="35">
        <v>61.6</v>
      </c>
      <c r="O194" s="35">
        <v>84.4</v>
      </c>
      <c r="P194" s="4">
        <f t="shared" ref="P194:P202" si="87">IF(Q194=0,0,IF(N194=0,1,IF(O194&lt;0,0,IF(O194/N194&gt;1.2,IF((O194/N194-1.2)*0.1+1.2&gt;1.3,1.3,(O194/N194-1.2)*0.1+1.2),O194/N194))))</f>
        <v>1.2170129870129869</v>
      </c>
      <c r="Q194" s="11">
        <v>20</v>
      </c>
      <c r="R194" s="35">
        <v>0</v>
      </c>
      <c r="S194" s="35">
        <v>0</v>
      </c>
      <c r="T194" s="4">
        <f t="shared" si="86"/>
        <v>1</v>
      </c>
      <c r="U194" s="11">
        <v>30</v>
      </c>
      <c r="V194" s="35">
        <v>0.1</v>
      </c>
      <c r="W194" s="35">
        <v>0</v>
      </c>
      <c r="X194" s="4">
        <f t="shared" si="77"/>
        <v>0</v>
      </c>
      <c r="Y194" s="11">
        <v>20</v>
      </c>
      <c r="Z194" s="44">
        <f t="shared" si="78"/>
        <v>0.77628942486085339</v>
      </c>
      <c r="AA194" s="45">
        <v>733</v>
      </c>
      <c r="AB194" s="35">
        <f t="shared" si="75"/>
        <v>66.63636363636364</v>
      </c>
      <c r="AC194" s="35">
        <f t="shared" si="79"/>
        <v>51.7</v>
      </c>
      <c r="AD194" s="35">
        <f t="shared" si="80"/>
        <v>-14.936363636363637</v>
      </c>
      <c r="AE194" s="35">
        <v>51.7</v>
      </c>
      <c r="AF194" s="35">
        <f t="shared" si="76"/>
        <v>0</v>
      </c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10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10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10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10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10"/>
      <c r="GC194" s="9"/>
      <c r="GD194" s="9"/>
    </row>
    <row r="195" spans="1:186" s="2" customFormat="1" ht="17" customHeight="1">
      <c r="A195" s="14" t="s">
        <v>192</v>
      </c>
      <c r="B195" s="35">
        <v>0</v>
      </c>
      <c r="C195" s="35">
        <v>0</v>
      </c>
      <c r="D195" s="4">
        <f>IF(E195=0,0,IF(B195=0,1,IF(C195&lt;0,0,IF(C195/B195&gt;1.2,IF((C195/B195-1.2)*0.1+1.2&gt;1.3,1.3,(C195/B195-1.2)*0.1+1.2),C195/B195))))</f>
        <v>0</v>
      </c>
      <c r="E195" s="11">
        <v>0</v>
      </c>
      <c r="F195" s="5" t="s">
        <v>362</v>
      </c>
      <c r="G195" s="5" t="s">
        <v>362</v>
      </c>
      <c r="H195" s="5" t="s">
        <v>362</v>
      </c>
      <c r="I195" s="5" t="s">
        <v>362</v>
      </c>
      <c r="J195" s="5" t="s">
        <v>362</v>
      </c>
      <c r="K195" s="5" t="s">
        <v>362</v>
      </c>
      <c r="L195" s="5" t="s">
        <v>362</v>
      </c>
      <c r="M195" s="5" t="s">
        <v>362</v>
      </c>
      <c r="N195" s="35">
        <v>40.700000000000003</v>
      </c>
      <c r="O195" s="35">
        <v>572</v>
      </c>
      <c r="P195" s="4">
        <f t="shared" si="87"/>
        <v>1.3</v>
      </c>
      <c r="Q195" s="11">
        <v>20</v>
      </c>
      <c r="R195" s="35">
        <v>63</v>
      </c>
      <c r="S195" s="35">
        <v>76.900000000000006</v>
      </c>
      <c r="T195" s="4">
        <f>IF(U195=0,0,IF(R195=0,1,IF(S195&lt;0,0,IF(S195/R195&gt;1.2,IF((S195/R195-1.2)*0.1+1.2&gt;1.3,1.3,(S195/R195-1.2)*0.1+1.2),S195/R195))))</f>
        <v>1.2020634920634921</v>
      </c>
      <c r="U195" s="11">
        <v>30</v>
      </c>
      <c r="V195" s="35">
        <v>7.2</v>
      </c>
      <c r="W195" s="35">
        <v>7.8</v>
      </c>
      <c r="X195" s="4">
        <f t="shared" si="77"/>
        <v>1.0833333333333333</v>
      </c>
      <c r="Y195" s="11">
        <v>20</v>
      </c>
      <c r="Z195" s="44">
        <f t="shared" si="78"/>
        <v>1.1961224489795919</v>
      </c>
      <c r="AA195" s="45">
        <v>1939</v>
      </c>
      <c r="AB195" s="35">
        <f t="shared" si="75"/>
        <v>176.27272727272728</v>
      </c>
      <c r="AC195" s="35">
        <f t="shared" si="79"/>
        <v>210.8</v>
      </c>
      <c r="AD195" s="35">
        <f t="shared" si="80"/>
        <v>34.527272727272731</v>
      </c>
      <c r="AE195" s="35">
        <v>210.8</v>
      </c>
      <c r="AF195" s="35">
        <f t="shared" si="76"/>
        <v>0</v>
      </c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10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10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10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10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10"/>
      <c r="GC195" s="9"/>
      <c r="GD195" s="9"/>
    </row>
    <row r="196" spans="1:186" s="2" customFormat="1" ht="17" customHeight="1">
      <c r="A196" s="14" t="s">
        <v>193</v>
      </c>
      <c r="B196" s="35">
        <v>0</v>
      </c>
      <c r="C196" s="35">
        <v>0</v>
      </c>
      <c r="D196" s="4">
        <f t="shared" ref="D196:D204" si="88">IF(E196=0,0,IF(B196=0,1,IF(C196&lt;0,0,IF(C196/B196&gt;1.2,IF((C196/B196-1.2)*0.1+1.2&gt;1.3,1.3,(C196/B196-1.2)*0.1+1.2),C196/B196))))</f>
        <v>0</v>
      </c>
      <c r="E196" s="11">
        <v>0</v>
      </c>
      <c r="F196" s="5" t="s">
        <v>362</v>
      </c>
      <c r="G196" s="5" t="s">
        <v>362</v>
      </c>
      <c r="H196" s="5" t="s">
        <v>362</v>
      </c>
      <c r="I196" s="5" t="s">
        <v>362</v>
      </c>
      <c r="J196" s="5" t="s">
        <v>362</v>
      </c>
      <c r="K196" s="5" t="s">
        <v>362</v>
      </c>
      <c r="L196" s="5" t="s">
        <v>362</v>
      </c>
      <c r="M196" s="5" t="s">
        <v>362</v>
      </c>
      <c r="N196" s="35">
        <v>56</v>
      </c>
      <c r="O196" s="35">
        <v>95.3</v>
      </c>
      <c r="P196" s="4">
        <f t="shared" si="87"/>
        <v>1.2501785714285714</v>
      </c>
      <c r="Q196" s="11">
        <v>20</v>
      </c>
      <c r="R196" s="35">
        <v>0</v>
      </c>
      <c r="S196" s="35">
        <v>0.1</v>
      </c>
      <c r="T196" s="4">
        <f t="shared" ref="T196:T204" si="89">IF(U196=0,0,IF(R196=0,1,IF(S196&lt;0,0,IF(S196/R196&gt;1.2,IF((S196/R196-1.2)*0.1+1.2&gt;1.3,1.3,(S196/R196-1.2)*0.1+1.2),S196/R196))))</f>
        <v>1</v>
      </c>
      <c r="U196" s="11">
        <v>30</v>
      </c>
      <c r="V196" s="35">
        <v>0.1</v>
      </c>
      <c r="W196" s="35">
        <v>0.4</v>
      </c>
      <c r="X196" s="4">
        <f t="shared" si="77"/>
        <v>1.3</v>
      </c>
      <c r="Y196" s="11">
        <v>20</v>
      </c>
      <c r="Z196" s="44">
        <f t="shared" si="78"/>
        <v>1.1571938775510204</v>
      </c>
      <c r="AA196" s="45">
        <v>472</v>
      </c>
      <c r="AB196" s="35">
        <f t="shared" si="75"/>
        <v>42.909090909090907</v>
      </c>
      <c r="AC196" s="35">
        <f t="shared" si="79"/>
        <v>49.7</v>
      </c>
      <c r="AD196" s="35">
        <f t="shared" si="80"/>
        <v>6.7909090909090963</v>
      </c>
      <c r="AE196" s="35">
        <v>49.7</v>
      </c>
      <c r="AF196" s="35">
        <f t="shared" si="76"/>
        <v>0</v>
      </c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10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10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10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10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10"/>
      <c r="GC196" s="9"/>
      <c r="GD196" s="9"/>
    </row>
    <row r="197" spans="1:186" s="2" customFormat="1" ht="17" customHeight="1">
      <c r="A197" s="14" t="s">
        <v>194</v>
      </c>
      <c r="B197" s="35">
        <v>0</v>
      </c>
      <c r="C197" s="35">
        <v>0</v>
      </c>
      <c r="D197" s="4">
        <f t="shared" si="88"/>
        <v>0</v>
      </c>
      <c r="E197" s="11">
        <v>0</v>
      </c>
      <c r="F197" s="5" t="s">
        <v>362</v>
      </c>
      <c r="G197" s="5" t="s">
        <v>362</v>
      </c>
      <c r="H197" s="5" t="s">
        <v>362</v>
      </c>
      <c r="I197" s="5" t="s">
        <v>362</v>
      </c>
      <c r="J197" s="5" t="s">
        <v>362</v>
      </c>
      <c r="K197" s="5" t="s">
        <v>362</v>
      </c>
      <c r="L197" s="5" t="s">
        <v>362</v>
      </c>
      <c r="M197" s="5" t="s">
        <v>362</v>
      </c>
      <c r="N197" s="35">
        <v>174.5</v>
      </c>
      <c r="O197" s="35">
        <v>87.8</v>
      </c>
      <c r="P197" s="4">
        <f t="shared" si="87"/>
        <v>0.50315186246418342</v>
      </c>
      <c r="Q197" s="11">
        <v>20</v>
      </c>
      <c r="R197" s="35">
        <v>2</v>
      </c>
      <c r="S197" s="35">
        <v>2.2999999999999998</v>
      </c>
      <c r="T197" s="4">
        <f t="shared" si="89"/>
        <v>1.1499999999999999</v>
      </c>
      <c r="U197" s="11">
        <v>5</v>
      </c>
      <c r="V197" s="35">
        <v>2</v>
      </c>
      <c r="W197" s="35">
        <v>2.1</v>
      </c>
      <c r="X197" s="4">
        <f t="shared" si="77"/>
        <v>1.05</v>
      </c>
      <c r="Y197" s="11">
        <v>45</v>
      </c>
      <c r="Z197" s="44">
        <f t="shared" si="78"/>
        <v>0.90090053213262378</v>
      </c>
      <c r="AA197" s="45">
        <v>913</v>
      </c>
      <c r="AB197" s="35">
        <f t="shared" si="75"/>
        <v>83</v>
      </c>
      <c r="AC197" s="35">
        <f t="shared" si="79"/>
        <v>74.8</v>
      </c>
      <c r="AD197" s="35">
        <f t="shared" si="80"/>
        <v>-8.2000000000000028</v>
      </c>
      <c r="AE197" s="35">
        <v>74.8</v>
      </c>
      <c r="AF197" s="35">
        <f t="shared" si="76"/>
        <v>0</v>
      </c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10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10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10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10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10"/>
      <c r="GC197" s="9"/>
      <c r="GD197" s="9"/>
    </row>
    <row r="198" spans="1:186" s="2" customFormat="1" ht="17" customHeight="1">
      <c r="A198" s="14" t="s">
        <v>195</v>
      </c>
      <c r="B198" s="35">
        <v>132</v>
      </c>
      <c r="C198" s="35">
        <v>333.1</v>
      </c>
      <c r="D198" s="4">
        <f t="shared" si="88"/>
        <v>1.3</v>
      </c>
      <c r="E198" s="11">
        <v>10</v>
      </c>
      <c r="F198" s="5" t="s">
        <v>362</v>
      </c>
      <c r="G198" s="5" t="s">
        <v>362</v>
      </c>
      <c r="H198" s="5" t="s">
        <v>362</v>
      </c>
      <c r="I198" s="5" t="s">
        <v>362</v>
      </c>
      <c r="J198" s="5" t="s">
        <v>362</v>
      </c>
      <c r="K198" s="5" t="s">
        <v>362</v>
      </c>
      <c r="L198" s="5" t="s">
        <v>362</v>
      </c>
      <c r="M198" s="5" t="s">
        <v>362</v>
      </c>
      <c r="N198" s="35">
        <v>52.5</v>
      </c>
      <c r="O198" s="35">
        <v>43.9</v>
      </c>
      <c r="P198" s="4">
        <f>IF(Q198=0,0,IF(N198=0,1,IF(O198&lt;0,0,IF(O198/N198&gt;1.2,IF((O198/N198-1.2)*0.1+1.2&gt;1.3,1.3,(O198/N198-1.2)*0.1+1.2),O198/N198))))</f>
        <v>0.83619047619047615</v>
      </c>
      <c r="Q198" s="11">
        <v>20</v>
      </c>
      <c r="R198" s="35">
        <v>10.3</v>
      </c>
      <c r="S198" s="35">
        <v>11.2</v>
      </c>
      <c r="T198" s="4">
        <f t="shared" si="89"/>
        <v>1.087378640776699</v>
      </c>
      <c r="U198" s="11">
        <v>35</v>
      </c>
      <c r="V198" s="35">
        <v>4.2</v>
      </c>
      <c r="W198" s="35">
        <v>4.5999999999999996</v>
      </c>
      <c r="X198" s="4">
        <f t="shared" si="77"/>
        <v>1.0952380952380951</v>
      </c>
      <c r="Y198" s="11">
        <v>15</v>
      </c>
      <c r="Z198" s="44">
        <f t="shared" si="78"/>
        <v>1.0526329172445676</v>
      </c>
      <c r="AA198" s="45">
        <v>1319</v>
      </c>
      <c r="AB198" s="35">
        <f t="shared" si="75"/>
        <v>119.90909090909091</v>
      </c>
      <c r="AC198" s="35">
        <f t="shared" si="79"/>
        <v>126.2</v>
      </c>
      <c r="AD198" s="35">
        <f t="shared" si="80"/>
        <v>6.2909090909090963</v>
      </c>
      <c r="AE198" s="35">
        <v>126.2</v>
      </c>
      <c r="AF198" s="35">
        <f t="shared" si="76"/>
        <v>0</v>
      </c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10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10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10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10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10"/>
      <c r="GC198" s="9"/>
      <c r="GD198" s="9"/>
    </row>
    <row r="199" spans="1:186" s="2" customFormat="1" ht="17" customHeight="1">
      <c r="A199" s="14" t="s">
        <v>196</v>
      </c>
      <c r="B199" s="35">
        <v>13391</v>
      </c>
      <c r="C199" s="35">
        <v>13064.4</v>
      </c>
      <c r="D199" s="4">
        <f t="shared" si="88"/>
        <v>0.97561048465387201</v>
      </c>
      <c r="E199" s="11">
        <v>10</v>
      </c>
      <c r="F199" s="5" t="s">
        <v>362</v>
      </c>
      <c r="G199" s="5" t="s">
        <v>362</v>
      </c>
      <c r="H199" s="5" t="s">
        <v>362</v>
      </c>
      <c r="I199" s="5" t="s">
        <v>362</v>
      </c>
      <c r="J199" s="5" t="s">
        <v>362</v>
      </c>
      <c r="K199" s="5" t="s">
        <v>362</v>
      </c>
      <c r="L199" s="5" t="s">
        <v>362</v>
      </c>
      <c r="M199" s="5" t="s">
        <v>362</v>
      </c>
      <c r="N199" s="35">
        <v>554</v>
      </c>
      <c r="O199" s="35">
        <v>358.6</v>
      </c>
      <c r="P199" s="4">
        <f t="shared" si="87"/>
        <v>0.64729241877256327</v>
      </c>
      <c r="Q199" s="11">
        <v>20</v>
      </c>
      <c r="R199" s="35">
        <v>35</v>
      </c>
      <c r="S199" s="35">
        <v>41.8</v>
      </c>
      <c r="T199" s="4">
        <f t="shared" si="89"/>
        <v>1.1942857142857142</v>
      </c>
      <c r="U199" s="11">
        <v>30</v>
      </c>
      <c r="V199" s="35">
        <v>1.7</v>
      </c>
      <c r="W199" s="35">
        <v>2.7</v>
      </c>
      <c r="X199" s="4">
        <f t="shared" si="77"/>
        <v>1.2388235294117647</v>
      </c>
      <c r="Y199" s="11">
        <v>20</v>
      </c>
      <c r="Z199" s="44">
        <f t="shared" si="78"/>
        <v>1.0413374404849587</v>
      </c>
      <c r="AA199" s="45">
        <v>1033</v>
      </c>
      <c r="AB199" s="35">
        <f t="shared" si="75"/>
        <v>93.909090909090907</v>
      </c>
      <c r="AC199" s="35">
        <f t="shared" si="79"/>
        <v>97.8</v>
      </c>
      <c r="AD199" s="35">
        <f t="shared" si="80"/>
        <v>3.8909090909090907</v>
      </c>
      <c r="AE199" s="35">
        <v>97.8</v>
      </c>
      <c r="AF199" s="35">
        <f t="shared" si="76"/>
        <v>0</v>
      </c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10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10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10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10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10"/>
      <c r="GC199" s="9"/>
      <c r="GD199" s="9"/>
    </row>
    <row r="200" spans="1:186" s="2" customFormat="1" ht="17" customHeight="1">
      <c r="A200" s="14" t="s">
        <v>197</v>
      </c>
      <c r="B200" s="35">
        <v>0</v>
      </c>
      <c r="C200" s="35">
        <v>0</v>
      </c>
      <c r="D200" s="4">
        <f>IF(E200=0,0,IF(B200=0,1,IF(C200&lt;0,0,IF(C200/B200&gt;1.2,IF((C200/B200-1.2)*0.1+1.2&gt;1.3,1.3,(C200/B200-1.2)*0.1+1.2),C200/B200))))</f>
        <v>0</v>
      </c>
      <c r="E200" s="11">
        <v>0</v>
      </c>
      <c r="F200" s="5" t="s">
        <v>362</v>
      </c>
      <c r="G200" s="5" t="s">
        <v>362</v>
      </c>
      <c r="H200" s="5" t="s">
        <v>362</v>
      </c>
      <c r="I200" s="5" t="s">
        <v>362</v>
      </c>
      <c r="J200" s="5" t="s">
        <v>362</v>
      </c>
      <c r="K200" s="5" t="s">
        <v>362</v>
      </c>
      <c r="L200" s="5" t="s">
        <v>362</v>
      </c>
      <c r="M200" s="5" t="s">
        <v>362</v>
      </c>
      <c r="N200" s="35">
        <v>115.1</v>
      </c>
      <c r="O200" s="35">
        <v>9.8000000000000007</v>
      </c>
      <c r="P200" s="4">
        <f t="shared" si="87"/>
        <v>8.5143353605560398E-2</v>
      </c>
      <c r="Q200" s="11">
        <v>20</v>
      </c>
      <c r="R200" s="35">
        <v>10</v>
      </c>
      <c r="S200" s="35">
        <v>18</v>
      </c>
      <c r="T200" s="4">
        <f t="shared" si="89"/>
        <v>1.26</v>
      </c>
      <c r="U200" s="11">
        <v>30</v>
      </c>
      <c r="V200" s="35">
        <v>2</v>
      </c>
      <c r="W200" s="35">
        <v>2</v>
      </c>
      <c r="X200" s="4">
        <f t="shared" si="77"/>
        <v>1</v>
      </c>
      <c r="Y200" s="11">
        <v>20</v>
      </c>
      <c r="Z200" s="44">
        <f t="shared" si="78"/>
        <v>0.85004095817301728</v>
      </c>
      <c r="AA200" s="45">
        <v>786</v>
      </c>
      <c r="AB200" s="35">
        <f t="shared" si="75"/>
        <v>71.454545454545453</v>
      </c>
      <c r="AC200" s="35">
        <f t="shared" si="79"/>
        <v>60.7</v>
      </c>
      <c r="AD200" s="35">
        <f t="shared" si="80"/>
        <v>-10.75454545454545</v>
      </c>
      <c r="AE200" s="35">
        <v>60.7</v>
      </c>
      <c r="AF200" s="35">
        <f t="shared" si="76"/>
        <v>0</v>
      </c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10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10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10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10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10"/>
      <c r="GC200" s="9"/>
      <c r="GD200" s="9"/>
    </row>
    <row r="201" spans="1:186" s="2" customFormat="1" ht="17" customHeight="1">
      <c r="A201" s="14" t="s">
        <v>198</v>
      </c>
      <c r="B201" s="35">
        <v>0</v>
      </c>
      <c r="C201" s="35">
        <v>0</v>
      </c>
      <c r="D201" s="4">
        <f t="shared" si="88"/>
        <v>0</v>
      </c>
      <c r="E201" s="11">
        <v>0</v>
      </c>
      <c r="F201" s="5" t="s">
        <v>362</v>
      </c>
      <c r="G201" s="5" t="s">
        <v>362</v>
      </c>
      <c r="H201" s="5" t="s">
        <v>362</v>
      </c>
      <c r="I201" s="5" t="s">
        <v>362</v>
      </c>
      <c r="J201" s="5" t="s">
        <v>362</v>
      </c>
      <c r="K201" s="5" t="s">
        <v>362</v>
      </c>
      <c r="L201" s="5" t="s">
        <v>362</v>
      </c>
      <c r="M201" s="5" t="s">
        <v>362</v>
      </c>
      <c r="N201" s="35">
        <v>50.8</v>
      </c>
      <c r="O201" s="35">
        <v>10.6</v>
      </c>
      <c r="P201" s="4">
        <f t="shared" si="87"/>
        <v>0.20866141732283466</v>
      </c>
      <c r="Q201" s="11">
        <v>20</v>
      </c>
      <c r="R201" s="35">
        <v>0</v>
      </c>
      <c r="S201" s="35">
        <v>0.5</v>
      </c>
      <c r="T201" s="4">
        <f t="shared" si="89"/>
        <v>1</v>
      </c>
      <c r="U201" s="11">
        <v>30</v>
      </c>
      <c r="V201" s="35">
        <v>0.3</v>
      </c>
      <c r="W201" s="35">
        <v>0.4</v>
      </c>
      <c r="X201" s="4">
        <f t="shared" si="77"/>
        <v>1.2133333333333334</v>
      </c>
      <c r="Y201" s="11">
        <v>20</v>
      </c>
      <c r="Z201" s="44">
        <f t="shared" si="78"/>
        <v>0.83485564304461946</v>
      </c>
      <c r="AA201" s="45">
        <v>516</v>
      </c>
      <c r="AB201" s="35">
        <f t="shared" si="75"/>
        <v>46.909090909090907</v>
      </c>
      <c r="AC201" s="35">
        <f t="shared" si="79"/>
        <v>39.200000000000003</v>
      </c>
      <c r="AD201" s="35">
        <f t="shared" si="80"/>
        <v>-7.7090909090909037</v>
      </c>
      <c r="AE201" s="35">
        <v>39.200000000000003</v>
      </c>
      <c r="AF201" s="35">
        <f t="shared" si="76"/>
        <v>0</v>
      </c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10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10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10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10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10"/>
      <c r="GC201" s="9"/>
      <c r="GD201" s="9"/>
    </row>
    <row r="202" spans="1:186" s="2" customFormat="1" ht="17" customHeight="1">
      <c r="A202" s="14" t="s">
        <v>199</v>
      </c>
      <c r="B202" s="35">
        <v>0</v>
      </c>
      <c r="C202" s="35">
        <v>0</v>
      </c>
      <c r="D202" s="4">
        <f t="shared" si="88"/>
        <v>0</v>
      </c>
      <c r="E202" s="11">
        <v>0</v>
      </c>
      <c r="F202" s="5" t="s">
        <v>362</v>
      </c>
      <c r="G202" s="5" t="s">
        <v>362</v>
      </c>
      <c r="H202" s="5" t="s">
        <v>362</v>
      </c>
      <c r="I202" s="5" t="s">
        <v>362</v>
      </c>
      <c r="J202" s="5" t="s">
        <v>362</v>
      </c>
      <c r="K202" s="5" t="s">
        <v>362</v>
      </c>
      <c r="L202" s="5" t="s">
        <v>362</v>
      </c>
      <c r="M202" s="5" t="s">
        <v>362</v>
      </c>
      <c r="N202" s="35">
        <v>258.39999999999998</v>
      </c>
      <c r="O202" s="35">
        <v>96.9</v>
      </c>
      <c r="P202" s="4">
        <f t="shared" si="87"/>
        <v>0.37500000000000006</v>
      </c>
      <c r="Q202" s="11">
        <v>20</v>
      </c>
      <c r="R202" s="35">
        <v>101</v>
      </c>
      <c r="S202" s="35">
        <v>76.099999999999994</v>
      </c>
      <c r="T202" s="4">
        <f t="shared" si="89"/>
        <v>0.75346534653465336</v>
      </c>
      <c r="U202" s="11">
        <v>35</v>
      </c>
      <c r="V202" s="35">
        <v>3</v>
      </c>
      <c r="W202" s="35">
        <v>2.9</v>
      </c>
      <c r="X202" s="4">
        <f t="shared" si="77"/>
        <v>0.96666666666666667</v>
      </c>
      <c r="Y202" s="11">
        <v>15</v>
      </c>
      <c r="Z202" s="44">
        <f t="shared" si="78"/>
        <v>0.69101838755304101</v>
      </c>
      <c r="AA202" s="45">
        <v>1433</v>
      </c>
      <c r="AB202" s="35">
        <f t="shared" si="75"/>
        <v>130.27272727272728</v>
      </c>
      <c r="AC202" s="35">
        <f t="shared" si="79"/>
        <v>90</v>
      </c>
      <c r="AD202" s="35">
        <f t="shared" si="80"/>
        <v>-40.27272727272728</v>
      </c>
      <c r="AE202" s="35">
        <v>90</v>
      </c>
      <c r="AF202" s="35">
        <f t="shared" si="76"/>
        <v>0</v>
      </c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10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10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10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10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10"/>
      <c r="GC202" s="9"/>
      <c r="GD202" s="9"/>
    </row>
    <row r="203" spans="1:186" s="2" customFormat="1" ht="17" customHeight="1">
      <c r="A203" s="14" t="s">
        <v>200</v>
      </c>
      <c r="B203" s="35">
        <v>0</v>
      </c>
      <c r="C203" s="35">
        <v>0</v>
      </c>
      <c r="D203" s="4">
        <f t="shared" si="88"/>
        <v>0</v>
      </c>
      <c r="E203" s="11">
        <v>0</v>
      </c>
      <c r="F203" s="5" t="s">
        <v>362</v>
      </c>
      <c r="G203" s="5" t="s">
        <v>362</v>
      </c>
      <c r="H203" s="5" t="s">
        <v>362</v>
      </c>
      <c r="I203" s="5" t="s">
        <v>362</v>
      </c>
      <c r="J203" s="5" t="s">
        <v>362</v>
      </c>
      <c r="K203" s="5" t="s">
        <v>362</v>
      </c>
      <c r="L203" s="5" t="s">
        <v>362</v>
      </c>
      <c r="M203" s="5" t="s">
        <v>362</v>
      </c>
      <c r="N203" s="35">
        <v>29.5</v>
      </c>
      <c r="O203" s="35">
        <v>5.0999999999999996</v>
      </c>
      <c r="P203" s="4">
        <f>IF(Q203=0,0,IF(N203=0,1,IF(O203&lt;0,0,IF(O203/N203&gt;1.2,IF((O203/N203-1.2)*0.1+1.2&gt;1.3,1.3,(O203/N203-1.2)*0.1+1.2),O203/N203))))</f>
        <v>0.17288135593220338</v>
      </c>
      <c r="Q203" s="11">
        <v>20</v>
      </c>
      <c r="R203" s="35">
        <v>4</v>
      </c>
      <c r="S203" s="35">
        <v>2.9</v>
      </c>
      <c r="T203" s="4">
        <f>IF(U203=0,0,IF(R203=0,1,IF(S203&lt;0,0,IF(S203/R203&gt;1.2,IF((S203/R203-1.2)*0.1+1.2&gt;1.3,1.3,(S203/R203-1.2)*0.1+1.2),S203/R203))))</f>
        <v>0.72499999999999998</v>
      </c>
      <c r="U203" s="11">
        <v>35</v>
      </c>
      <c r="V203" s="35">
        <v>0</v>
      </c>
      <c r="W203" s="35">
        <v>0</v>
      </c>
      <c r="X203" s="4">
        <f t="shared" si="77"/>
        <v>1</v>
      </c>
      <c r="Y203" s="11">
        <v>15</v>
      </c>
      <c r="Z203" s="44">
        <f t="shared" si="78"/>
        <v>0.62618038740920101</v>
      </c>
      <c r="AA203" s="45">
        <v>449</v>
      </c>
      <c r="AB203" s="35">
        <f t="shared" si="75"/>
        <v>40.81818181818182</v>
      </c>
      <c r="AC203" s="35">
        <f t="shared" si="79"/>
        <v>25.6</v>
      </c>
      <c r="AD203" s="35">
        <f t="shared" si="80"/>
        <v>-15.218181818181819</v>
      </c>
      <c r="AE203" s="35">
        <v>25.6</v>
      </c>
      <c r="AF203" s="35">
        <f t="shared" si="76"/>
        <v>0</v>
      </c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10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10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10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10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10"/>
      <c r="GC203" s="9"/>
      <c r="GD203" s="9"/>
    </row>
    <row r="204" spans="1:186" s="2" customFormat="1" ht="17" customHeight="1">
      <c r="A204" s="14" t="s">
        <v>201</v>
      </c>
      <c r="B204" s="35">
        <v>0</v>
      </c>
      <c r="C204" s="35">
        <v>0</v>
      </c>
      <c r="D204" s="4">
        <f t="shared" si="88"/>
        <v>0</v>
      </c>
      <c r="E204" s="11">
        <v>0</v>
      </c>
      <c r="F204" s="5" t="s">
        <v>362</v>
      </c>
      <c r="G204" s="5" t="s">
        <v>362</v>
      </c>
      <c r="H204" s="5" t="s">
        <v>362</v>
      </c>
      <c r="I204" s="5" t="s">
        <v>362</v>
      </c>
      <c r="J204" s="5" t="s">
        <v>362</v>
      </c>
      <c r="K204" s="5" t="s">
        <v>362</v>
      </c>
      <c r="L204" s="5" t="s">
        <v>362</v>
      </c>
      <c r="M204" s="5" t="s">
        <v>362</v>
      </c>
      <c r="N204" s="35">
        <v>57.5</v>
      </c>
      <c r="O204" s="35">
        <v>20.7</v>
      </c>
      <c r="P204" s="4">
        <f t="shared" ref="P204:P211" si="90">IF(Q204=0,0,IF(N204=0,1,IF(O204&lt;0,0,IF(O204/N204&gt;1.2,IF((O204/N204-1.2)*0.1+1.2&gt;1.3,1.3,(O204/N204-1.2)*0.1+1.2),O204/N204))))</f>
        <v>0.36</v>
      </c>
      <c r="Q204" s="11">
        <v>20</v>
      </c>
      <c r="R204" s="35">
        <v>0</v>
      </c>
      <c r="S204" s="35">
        <v>0</v>
      </c>
      <c r="T204" s="4">
        <f t="shared" si="89"/>
        <v>1</v>
      </c>
      <c r="U204" s="11">
        <v>35</v>
      </c>
      <c r="V204" s="35">
        <v>0</v>
      </c>
      <c r="W204" s="35">
        <v>0</v>
      </c>
      <c r="X204" s="4">
        <f t="shared" si="77"/>
        <v>1</v>
      </c>
      <c r="Y204" s="11">
        <v>15</v>
      </c>
      <c r="Z204" s="44">
        <f t="shared" si="78"/>
        <v>0.81714285714285717</v>
      </c>
      <c r="AA204" s="45">
        <v>676</v>
      </c>
      <c r="AB204" s="35">
        <f t="shared" si="75"/>
        <v>61.454545454545453</v>
      </c>
      <c r="AC204" s="35">
        <f t="shared" si="79"/>
        <v>50.2</v>
      </c>
      <c r="AD204" s="35">
        <f t="shared" si="80"/>
        <v>-11.25454545454545</v>
      </c>
      <c r="AE204" s="35">
        <v>50.2</v>
      </c>
      <c r="AF204" s="35">
        <f t="shared" si="76"/>
        <v>0</v>
      </c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10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10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10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10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10"/>
      <c r="GC204" s="9"/>
      <c r="GD204" s="9"/>
    </row>
    <row r="205" spans="1:186" s="2" customFormat="1" ht="17" customHeight="1">
      <c r="A205" s="18" t="s">
        <v>202</v>
      </c>
      <c r="B205" s="6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35"/>
      <c r="AF205" s="35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10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10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10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10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10"/>
      <c r="GC205" s="9"/>
      <c r="GD205" s="9"/>
    </row>
    <row r="206" spans="1:186" s="2" customFormat="1" ht="16.7" customHeight="1">
      <c r="A206" s="46" t="s">
        <v>203</v>
      </c>
      <c r="B206" s="35">
        <v>57</v>
      </c>
      <c r="C206" s="35">
        <v>0</v>
      </c>
      <c r="D206" s="4">
        <f>IF(E206=0,0,IF(B206=0,1,IF(C206&lt;0,0,IF(C206/B206&gt;1.2,IF((C206/B206-1.2)*0.1+1.2&gt;1.3,1.3,(C206/B206-1.2)*0.1+1.2),C206/B206))))</f>
        <v>0</v>
      </c>
      <c r="E206" s="11">
        <v>10</v>
      </c>
      <c r="F206" s="5" t="s">
        <v>362</v>
      </c>
      <c r="G206" s="5" t="s">
        <v>362</v>
      </c>
      <c r="H206" s="5" t="s">
        <v>362</v>
      </c>
      <c r="I206" s="5" t="s">
        <v>362</v>
      </c>
      <c r="J206" s="5" t="s">
        <v>362</v>
      </c>
      <c r="K206" s="5" t="s">
        <v>362</v>
      </c>
      <c r="L206" s="5" t="s">
        <v>362</v>
      </c>
      <c r="M206" s="5" t="s">
        <v>362</v>
      </c>
      <c r="N206" s="35">
        <v>131.5</v>
      </c>
      <c r="O206" s="35">
        <v>37</v>
      </c>
      <c r="P206" s="4">
        <f t="shared" si="90"/>
        <v>0.28136882129277568</v>
      </c>
      <c r="Q206" s="11">
        <v>20</v>
      </c>
      <c r="R206" s="35">
        <v>81</v>
      </c>
      <c r="S206" s="35">
        <v>79.900000000000006</v>
      </c>
      <c r="T206" s="4">
        <f t="shared" ref="T206:T210" si="91">IF(U206=0,0,IF(R206=0,1,IF(S206&lt;0,0,IF(S206/R206&gt;1.2,IF((S206/R206-1.2)*0.1+1.2&gt;1.3,1.3,(S206/R206-1.2)*0.1+1.2),S206/R206))))</f>
        <v>0.98641975308641983</v>
      </c>
      <c r="U206" s="11">
        <v>15</v>
      </c>
      <c r="V206" s="35">
        <v>0.2</v>
      </c>
      <c r="W206" s="35">
        <v>0.4</v>
      </c>
      <c r="X206" s="4">
        <f t="shared" si="77"/>
        <v>1.28</v>
      </c>
      <c r="Y206" s="11">
        <v>35</v>
      </c>
      <c r="Z206" s="44">
        <f t="shared" si="78"/>
        <v>0.81529590902689775</v>
      </c>
      <c r="AA206" s="45">
        <v>904</v>
      </c>
      <c r="AB206" s="35">
        <f t="shared" si="75"/>
        <v>82.181818181818187</v>
      </c>
      <c r="AC206" s="35">
        <f t="shared" si="79"/>
        <v>67</v>
      </c>
      <c r="AD206" s="35">
        <f t="shared" si="80"/>
        <v>-15.181818181818187</v>
      </c>
      <c r="AE206" s="35">
        <v>67</v>
      </c>
      <c r="AF206" s="35">
        <f t="shared" si="76"/>
        <v>0</v>
      </c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10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10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10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10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10"/>
      <c r="GC206" s="9"/>
      <c r="GD206" s="9"/>
    </row>
    <row r="207" spans="1:186" s="2" customFormat="1" ht="17" customHeight="1">
      <c r="A207" s="46" t="s">
        <v>204</v>
      </c>
      <c r="B207" s="35">
        <v>0</v>
      </c>
      <c r="C207" s="35">
        <v>0</v>
      </c>
      <c r="D207" s="4">
        <f t="shared" ref="D207:D216" si="92">IF(E207=0,0,IF(B207=0,1,IF(C207&lt;0,0,IF(C207/B207&gt;1.2,IF((C207/B207-1.2)*0.1+1.2&gt;1.3,1.3,(C207/B207-1.2)*0.1+1.2),C207/B207))))</f>
        <v>0</v>
      </c>
      <c r="E207" s="11">
        <v>0</v>
      </c>
      <c r="F207" s="5" t="s">
        <v>362</v>
      </c>
      <c r="G207" s="5" t="s">
        <v>362</v>
      </c>
      <c r="H207" s="5" t="s">
        <v>362</v>
      </c>
      <c r="I207" s="5" t="s">
        <v>362</v>
      </c>
      <c r="J207" s="5" t="s">
        <v>362</v>
      </c>
      <c r="K207" s="5" t="s">
        <v>362</v>
      </c>
      <c r="L207" s="5" t="s">
        <v>362</v>
      </c>
      <c r="M207" s="5" t="s">
        <v>362</v>
      </c>
      <c r="N207" s="35">
        <v>89.8</v>
      </c>
      <c r="O207" s="35">
        <v>21.4</v>
      </c>
      <c r="P207" s="4">
        <f t="shared" si="90"/>
        <v>0.23830734966592426</v>
      </c>
      <c r="Q207" s="11">
        <v>20</v>
      </c>
      <c r="R207" s="35">
        <v>4</v>
      </c>
      <c r="S207" s="35">
        <v>3.7</v>
      </c>
      <c r="T207" s="4">
        <f t="shared" si="91"/>
        <v>0.92500000000000004</v>
      </c>
      <c r="U207" s="11">
        <v>20</v>
      </c>
      <c r="V207" s="35">
        <v>0.2</v>
      </c>
      <c r="W207" s="35">
        <v>0.2</v>
      </c>
      <c r="X207" s="4">
        <f t="shared" si="77"/>
        <v>1</v>
      </c>
      <c r="Y207" s="11">
        <v>30</v>
      </c>
      <c r="Z207" s="44">
        <f t="shared" si="78"/>
        <v>0.76094495704740694</v>
      </c>
      <c r="AA207" s="45">
        <v>1867</v>
      </c>
      <c r="AB207" s="35">
        <f t="shared" si="75"/>
        <v>169.72727272727272</v>
      </c>
      <c r="AC207" s="35">
        <f t="shared" si="79"/>
        <v>129.19999999999999</v>
      </c>
      <c r="AD207" s="35">
        <f t="shared" si="80"/>
        <v>-40.527272727272731</v>
      </c>
      <c r="AE207" s="35">
        <v>129.19999999999999</v>
      </c>
      <c r="AF207" s="35">
        <f t="shared" si="76"/>
        <v>0</v>
      </c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10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10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10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10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10"/>
      <c r="GC207" s="9"/>
      <c r="GD207" s="9"/>
    </row>
    <row r="208" spans="1:186" s="2" customFormat="1" ht="17" customHeight="1">
      <c r="A208" s="46" t="s">
        <v>205</v>
      </c>
      <c r="B208" s="35">
        <v>22184</v>
      </c>
      <c r="C208" s="35">
        <v>21737.1</v>
      </c>
      <c r="D208" s="4">
        <f t="shared" si="92"/>
        <v>0.97985485034258923</v>
      </c>
      <c r="E208" s="11">
        <v>10</v>
      </c>
      <c r="F208" s="5" t="s">
        <v>362</v>
      </c>
      <c r="G208" s="5" t="s">
        <v>362</v>
      </c>
      <c r="H208" s="5" t="s">
        <v>362</v>
      </c>
      <c r="I208" s="5" t="s">
        <v>362</v>
      </c>
      <c r="J208" s="5" t="s">
        <v>362</v>
      </c>
      <c r="K208" s="5" t="s">
        <v>362</v>
      </c>
      <c r="L208" s="5" t="s">
        <v>362</v>
      </c>
      <c r="M208" s="5" t="s">
        <v>362</v>
      </c>
      <c r="N208" s="35">
        <v>983.7</v>
      </c>
      <c r="O208" s="35">
        <v>1712.8</v>
      </c>
      <c r="P208" s="4">
        <f>IF(Q208=0,0,IF(N208=0,1,IF(O208&lt;0,0,IF(O208/N208&gt;1.2,IF((O208/N208-1.2)*0.1+1.2&gt;1.3,1.3,(O208/N208-1.2)*0.1+1.2),O208/N208))))</f>
        <v>1.2541181254447493</v>
      </c>
      <c r="Q208" s="11">
        <v>20</v>
      </c>
      <c r="R208" s="35">
        <v>0</v>
      </c>
      <c r="S208" s="35">
        <v>0</v>
      </c>
      <c r="T208" s="4">
        <f t="shared" si="91"/>
        <v>1</v>
      </c>
      <c r="U208" s="11">
        <v>5</v>
      </c>
      <c r="V208" s="35">
        <v>0.5</v>
      </c>
      <c r="W208" s="35">
        <v>0.5</v>
      </c>
      <c r="X208" s="4">
        <f t="shared" si="77"/>
        <v>1</v>
      </c>
      <c r="Y208" s="11">
        <v>45</v>
      </c>
      <c r="Z208" s="44">
        <f t="shared" si="78"/>
        <v>1.061011387654011</v>
      </c>
      <c r="AA208" s="45">
        <v>12</v>
      </c>
      <c r="AB208" s="35">
        <f t="shared" si="75"/>
        <v>1.0909090909090908</v>
      </c>
      <c r="AC208" s="35">
        <f t="shared" si="79"/>
        <v>1.2</v>
      </c>
      <c r="AD208" s="35">
        <f t="shared" si="80"/>
        <v>0.10909090909090913</v>
      </c>
      <c r="AE208" s="35">
        <v>1.2</v>
      </c>
      <c r="AF208" s="35">
        <f t="shared" si="76"/>
        <v>0</v>
      </c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10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10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10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10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10"/>
      <c r="GC208" s="9"/>
      <c r="GD208" s="9"/>
    </row>
    <row r="209" spans="1:186" s="2" customFormat="1" ht="17" customHeight="1">
      <c r="A209" s="46" t="s">
        <v>206</v>
      </c>
      <c r="B209" s="35">
        <v>1404</v>
      </c>
      <c r="C209" s="35">
        <v>704.4</v>
      </c>
      <c r="D209" s="4">
        <f t="shared" si="92"/>
        <v>0.5017094017094017</v>
      </c>
      <c r="E209" s="11">
        <v>10</v>
      </c>
      <c r="F209" s="5" t="s">
        <v>362</v>
      </c>
      <c r="G209" s="5" t="s">
        <v>362</v>
      </c>
      <c r="H209" s="5" t="s">
        <v>362</v>
      </c>
      <c r="I209" s="5" t="s">
        <v>362</v>
      </c>
      <c r="J209" s="5" t="s">
        <v>362</v>
      </c>
      <c r="K209" s="5" t="s">
        <v>362</v>
      </c>
      <c r="L209" s="5" t="s">
        <v>362</v>
      </c>
      <c r="M209" s="5" t="s">
        <v>362</v>
      </c>
      <c r="N209" s="35">
        <v>314.39999999999998</v>
      </c>
      <c r="O209" s="35">
        <v>289.39999999999998</v>
      </c>
      <c r="P209" s="4">
        <f t="shared" si="90"/>
        <v>0.92048346055979646</v>
      </c>
      <c r="Q209" s="11">
        <v>20</v>
      </c>
      <c r="R209" s="35">
        <v>6</v>
      </c>
      <c r="S209" s="35">
        <v>7</v>
      </c>
      <c r="T209" s="4">
        <f t="shared" si="91"/>
        <v>1.1666666666666667</v>
      </c>
      <c r="U209" s="11">
        <v>30</v>
      </c>
      <c r="V209" s="35">
        <v>0.5</v>
      </c>
      <c r="W209" s="35">
        <v>0.5</v>
      </c>
      <c r="X209" s="4">
        <f t="shared" si="77"/>
        <v>1</v>
      </c>
      <c r="Y209" s="11">
        <v>20</v>
      </c>
      <c r="Z209" s="44">
        <f t="shared" si="78"/>
        <v>0.98033454035362433</v>
      </c>
      <c r="AA209" s="45">
        <v>1220</v>
      </c>
      <c r="AB209" s="35">
        <f t="shared" si="75"/>
        <v>110.90909090909091</v>
      </c>
      <c r="AC209" s="35">
        <f t="shared" si="79"/>
        <v>108.7</v>
      </c>
      <c r="AD209" s="35">
        <f t="shared" si="80"/>
        <v>-2.2090909090909037</v>
      </c>
      <c r="AE209" s="35">
        <v>108.7</v>
      </c>
      <c r="AF209" s="35">
        <f t="shared" si="76"/>
        <v>0</v>
      </c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10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10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10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10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10"/>
      <c r="GC209" s="9"/>
      <c r="GD209" s="9"/>
    </row>
    <row r="210" spans="1:186" s="2" customFormat="1" ht="17" customHeight="1">
      <c r="A210" s="46" t="s">
        <v>207</v>
      </c>
      <c r="B210" s="35">
        <v>47948</v>
      </c>
      <c r="C210" s="35">
        <v>51206.7</v>
      </c>
      <c r="D210" s="4">
        <f t="shared" si="92"/>
        <v>1.067963210144323</v>
      </c>
      <c r="E210" s="11">
        <v>10</v>
      </c>
      <c r="F210" s="5" t="s">
        <v>362</v>
      </c>
      <c r="G210" s="5" t="s">
        <v>362</v>
      </c>
      <c r="H210" s="5" t="s">
        <v>362</v>
      </c>
      <c r="I210" s="5" t="s">
        <v>362</v>
      </c>
      <c r="J210" s="5" t="s">
        <v>362</v>
      </c>
      <c r="K210" s="5" t="s">
        <v>362</v>
      </c>
      <c r="L210" s="5" t="s">
        <v>362</v>
      </c>
      <c r="M210" s="5" t="s">
        <v>362</v>
      </c>
      <c r="N210" s="35">
        <v>3169.3</v>
      </c>
      <c r="O210" s="35">
        <v>1586.1</v>
      </c>
      <c r="P210" s="4">
        <f t="shared" si="90"/>
        <v>0.50045751427760066</v>
      </c>
      <c r="Q210" s="11">
        <v>20</v>
      </c>
      <c r="R210" s="35">
        <v>151</v>
      </c>
      <c r="S210" s="35">
        <v>138.1</v>
      </c>
      <c r="T210" s="4">
        <f t="shared" si="91"/>
        <v>0.91456953642384098</v>
      </c>
      <c r="U210" s="11">
        <v>40</v>
      </c>
      <c r="V210" s="35">
        <v>10</v>
      </c>
      <c r="W210" s="35">
        <v>10.9</v>
      </c>
      <c r="X210" s="4">
        <f t="shared" si="77"/>
        <v>1.0900000000000001</v>
      </c>
      <c r="Y210" s="11">
        <v>10</v>
      </c>
      <c r="Z210" s="44">
        <f t="shared" si="78"/>
        <v>0.85214454804936113</v>
      </c>
      <c r="AA210" s="45">
        <v>2132</v>
      </c>
      <c r="AB210" s="35">
        <f t="shared" si="75"/>
        <v>193.81818181818181</v>
      </c>
      <c r="AC210" s="35">
        <f t="shared" si="79"/>
        <v>165.2</v>
      </c>
      <c r="AD210" s="35">
        <f t="shared" si="80"/>
        <v>-28.618181818181824</v>
      </c>
      <c r="AE210" s="35">
        <v>165.2</v>
      </c>
      <c r="AF210" s="35">
        <f t="shared" si="76"/>
        <v>0</v>
      </c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10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10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10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10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10"/>
      <c r="GC210" s="9"/>
      <c r="GD210" s="9"/>
    </row>
    <row r="211" spans="1:186" s="2" customFormat="1" ht="17" customHeight="1">
      <c r="A211" s="46" t="s">
        <v>208</v>
      </c>
      <c r="B211" s="35">
        <v>14850</v>
      </c>
      <c r="C211" s="35">
        <v>13129</v>
      </c>
      <c r="D211" s="4">
        <f>IF(E211=0,0,IF(B211=0,1,IF(C211&lt;0,0,IF(C211/B211&gt;1.2,IF((C211/B211-1.2)*0.1+1.2&gt;1.3,1.3,(C211/B211-1.2)*0.1+1.2),C211/B211))))</f>
        <v>0.88410774410774406</v>
      </c>
      <c r="E211" s="11">
        <v>10</v>
      </c>
      <c r="F211" s="5" t="s">
        <v>362</v>
      </c>
      <c r="G211" s="5" t="s">
        <v>362</v>
      </c>
      <c r="H211" s="5" t="s">
        <v>362</v>
      </c>
      <c r="I211" s="5" t="s">
        <v>362</v>
      </c>
      <c r="J211" s="5" t="s">
        <v>362</v>
      </c>
      <c r="K211" s="5" t="s">
        <v>362</v>
      </c>
      <c r="L211" s="5" t="s">
        <v>362</v>
      </c>
      <c r="M211" s="5" t="s">
        <v>362</v>
      </c>
      <c r="N211" s="35">
        <v>384</v>
      </c>
      <c r="O211" s="35">
        <v>476.9</v>
      </c>
      <c r="P211" s="4">
        <f t="shared" si="90"/>
        <v>1.2041927083333333</v>
      </c>
      <c r="Q211" s="11">
        <v>20</v>
      </c>
      <c r="R211" s="35">
        <v>0</v>
      </c>
      <c r="S211" s="35">
        <v>0</v>
      </c>
      <c r="T211" s="4">
        <f>IF(U211=0,0,IF(R211=0,1,IF(S211&lt;0,0,IF(S211/R211&gt;1.2,IF((S211/R211-1.2)*0.1+1.2&gt;1.3,1.3,(S211/R211-1.2)*0.1+1.2),S211/R211))))</f>
        <v>1</v>
      </c>
      <c r="U211" s="11">
        <v>15</v>
      </c>
      <c r="V211" s="35">
        <v>0.2</v>
      </c>
      <c r="W211" s="35">
        <v>0.2</v>
      </c>
      <c r="X211" s="4">
        <f t="shared" si="77"/>
        <v>1</v>
      </c>
      <c r="Y211" s="11">
        <v>35</v>
      </c>
      <c r="Z211" s="44">
        <f t="shared" si="78"/>
        <v>1.0365616450968012</v>
      </c>
      <c r="AA211" s="45">
        <v>532</v>
      </c>
      <c r="AB211" s="35">
        <f t="shared" si="75"/>
        <v>48.363636363636367</v>
      </c>
      <c r="AC211" s="35">
        <f t="shared" si="79"/>
        <v>50.1</v>
      </c>
      <c r="AD211" s="35">
        <f t="shared" si="80"/>
        <v>1.7363636363636346</v>
      </c>
      <c r="AE211" s="35">
        <v>50.1</v>
      </c>
      <c r="AF211" s="35">
        <f t="shared" si="76"/>
        <v>0</v>
      </c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10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10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10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10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10"/>
      <c r="GC211" s="9"/>
      <c r="GD211" s="9"/>
    </row>
    <row r="212" spans="1:186" s="2" customFormat="1" ht="17" customHeight="1">
      <c r="A212" s="46" t="s">
        <v>209</v>
      </c>
      <c r="B212" s="35">
        <v>188608</v>
      </c>
      <c r="C212" s="35">
        <v>165813.70000000001</v>
      </c>
      <c r="D212" s="4">
        <f t="shared" si="92"/>
        <v>0.87914457499151688</v>
      </c>
      <c r="E212" s="11">
        <v>10</v>
      </c>
      <c r="F212" s="5" t="s">
        <v>362</v>
      </c>
      <c r="G212" s="5" t="s">
        <v>362</v>
      </c>
      <c r="H212" s="5" t="s">
        <v>362</v>
      </c>
      <c r="I212" s="5" t="s">
        <v>362</v>
      </c>
      <c r="J212" s="5" t="s">
        <v>362</v>
      </c>
      <c r="K212" s="5" t="s">
        <v>362</v>
      </c>
      <c r="L212" s="5" t="s">
        <v>362</v>
      </c>
      <c r="M212" s="5" t="s">
        <v>362</v>
      </c>
      <c r="N212" s="35">
        <v>1312.8</v>
      </c>
      <c r="O212" s="35">
        <v>2351.3000000000002</v>
      </c>
      <c r="P212" s="4">
        <f>IF(Q212=0,0,IF(N212=0,1,IF(O212&lt;0,0,IF(O212/N212&gt;1.2,IF((O212/N212-1.2)*0.1+1.2&gt;1.3,1.3,(O212/N212-1.2)*0.1+1.2),O212/N212))))</f>
        <v>1.2591057282145033</v>
      </c>
      <c r="Q212" s="11">
        <v>20</v>
      </c>
      <c r="R212" s="35">
        <v>2</v>
      </c>
      <c r="S212" s="35">
        <v>2.2000000000000002</v>
      </c>
      <c r="T212" s="4">
        <f t="shared" ref="T212:T221" si="93">IF(U212=0,0,IF(R212=0,1,IF(S212&lt;0,0,IF(S212/R212&gt;1.2,IF((S212/R212-1.2)*0.1+1.2&gt;1.3,1.3,(S212/R212-1.2)*0.1+1.2),S212/R212))))</f>
        <v>1.1000000000000001</v>
      </c>
      <c r="U212" s="11">
        <v>30</v>
      </c>
      <c r="V212" s="35">
        <v>4</v>
      </c>
      <c r="W212" s="35">
        <v>4.2</v>
      </c>
      <c r="X212" s="4">
        <f t="shared" si="77"/>
        <v>1.05</v>
      </c>
      <c r="Y212" s="11">
        <v>20</v>
      </c>
      <c r="Z212" s="44">
        <f t="shared" si="78"/>
        <v>1.0996695039275655</v>
      </c>
      <c r="AA212" s="45">
        <v>47</v>
      </c>
      <c r="AB212" s="35">
        <f t="shared" si="75"/>
        <v>4.2727272727272725</v>
      </c>
      <c r="AC212" s="35">
        <f t="shared" si="79"/>
        <v>4.7</v>
      </c>
      <c r="AD212" s="35">
        <f t="shared" si="80"/>
        <v>0.42727272727272769</v>
      </c>
      <c r="AE212" s="35">
        <v>4.7</v>
      </c>
      <c r="AF212" s="35">
        <f t="shared" si="76"/>
        <v>0</v>
      </c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10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10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10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10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10"/>
      <c r="GC212" s="9"/>
      <c r="GD212" s="9"/>
    </row>
    <row r="213" spans="1:186" s="2" customFormat="1" ht="17" customHeight="1">
      <c r="A213" s="46" t="s">
        <v>210</v>
      </c>
      <c r="B213" s="35">
        <v>4389</v>
      </c>
      <c r="C213" s="35">
        <v>8041</v>
      </c>
      <c r="D213" s="4">
        <f t="shared" si="92"/>
        <v>1.2632080200501252</v>
      </c>
      <c r="E213" s="11">
        <v>10</v>
      </c>
      <c r="F213" s="5" t="s">
        <v>362</v>
      </c>
      <c r="G213" s="5" t="s">
        <v>362</v>
      </c>
      <c r="H213" s="5" t="s">
        <v>362</v>
      </c>
      <c r="I213" s="5" t="s">
        <v>362</v>
      </c>
      <c r="J213" s="5" t="s">
        <v>362</v>
      </c>
      <c r="K213" s="5" t="s">
        <v>362</v>
      </c>
      <c r="L213" s="5" t="s">
        <v>362</v>
      </c>
      <c r="M213" s="5" t="s">
        <v>362</v>
      </c>
      <c r="N213" s="35">
        <v>236.2</v>
      </c>
      <c r="O213" s="35">
        <v>133.80000000000001</v>
      </c>
      <c r="P213" s="4">
        <f t="shared" ref="P213:P223" si="94">IF(Q213=0,0,IF(N213=0,1,IF(O213&lt;0,0,IF(O213/N213&gt;1.2,IF((O213/N213-1.2)*0.1+1.2&gt;1.3,1.3,(O213/N213-1.2)*0.1+1.2),O213/N213))))</f>
        <v>0.56646909398814571</v>
      </c>
      <c r="Q213" s="11">
        <v>20</v>
      </c>
      <c r="R213" s="35">
        <v>8</v>
      </c>
      <c r="S213" s="35">
        <v>8.4</v>
      </c>
      <c r="T213" s="4">
        <f t="shared" si="93"/>
        <v>1.05</v>
      </c>
      <c r="U213" s="11">
        <v>30</v>
      </c>
      <c r="V213" s="35">
        <v>1</v>
      </c>
      <c r="W213" s="35">
        <v>1.2</v>
      </c>
      <c r="X213" s="4">
        <f t="shared" si="77"/>
        <v>1.2</v>
      </c>
      <c r="Y213" s="11">
        <v>20</v>
      </c>
      <c r="Z213" s="44">
        <f t="shared" si="78"/>
        <v>0.99326827600330214</v>
      </c>
      <c r="AA213" s="45">
        <v>2797</v>
      </c>
      <c r="AB213" s="35">
        <f t="shared" si="75"/>
        <v>254.27272727272728</v>
      </c>
      <c r="AC213" s="35">
        <f t="shared" si="79"/>
        <v>252.6</v>
      </c>
      <c r="AD213" s="35">
        <f t="shared" si="80"/>
        <v>-1.6727272727272862</v>
      </c>
      <c r="AE213" s="35">
        <v>252.6</v>
      </c>
      <c r="AF213" s="35">
        <f t="shared" si="76"/>
        <v>0</v>
      </c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10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10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10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10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10"/>
      <c r="GC213" s="9"/>
      <c r="GD213" s="9"/>
    </row>
    <row r="214" spans="1:186" s="2" customFormat="1" ht="17" customHeight="1">
      <c r="A214" s="46" t="s">
        <v>211</v>
      </c>
      <c r="B214" s="35">
        <v>51883</v>
      </c>
      <c r="C214" s="35">
        <v>86106.9</v>
      </c>
      <c r="D214" s="4">
        <f t="shared" si="92"/>
        <v>1.2459636104311624</v>
      </c>
      <c r="E214" s="11">
        <v>10</v>
      </c>
      <c r="F214" s="5" t="s">
        <v>362</v>
      </c>
      <c r="G214" s="5" t="s">
        <v>362</v>
      </c>
      <c r="H214" s="5" t="s">
        <v>362</v>
      </c>
      <c r="I214" s="5" t="s">
        <v>362</v>
      </c>
      <c r="J214" s="5" t="s">
        <v>362</v>
      </c>
      <c r="K214" s="5" t="s">
        <v>362</v>
      </c>
      <c r="L214" s="5" t="s">
        <v>362</v>
      </c>
      <c r="M214" s="5" t="s">
        <v>362</v>
      </c>
      <c r="N214" s="35">
        <v>1743.2</v>
      </c>
      <c r="O214" s="35">
        <v>1390.9</v>
      </c>
      <c r="P214" s="4">
        <f t="shared" si="94"/>
        <v>0.79790041303350168</v>
      </c>
      <c r="Q214" s="11">
        <v>20</v>
      </c>
      <c r="R214" s="35">
        <v>138</v>
      </c>
      <c r="S214" s="35">
        <v>125.7</v>
      </c>
      <c r="T214" s="4">
        <f t="shared" si="93"/>
        <v>0.91086956521739137</v>
      </c>
      <c r="U214" s="11">
        <v>10</v>
      </c>
      <c r="V214" s="35">
        <v>96</v>
      </c>
      <c r="W214" s="35">
        <v>46.4</v>
      </c>
      <c r="X214" s="4">
        <f t="shared" si="77"/>
        <v>0.48333333333333334</v>
      </c>
      <c r="Y214" s="11">
        <v>40</v>
      </c>
      <c r="Z214" s="44">
        <f t="shared" si="78"/>
        <v>0.71074591688111133</v>
      </c>
      <c r="AA214" s="45">
        <v>147</v>
      </c>
      <c r="AB214" s="35">
        <f t="shared" si="75"/>
        <v>13.363636363636363</v>
      </c>
      <c r="AC214" s="35">
        <f t="shared" si="79"/>
        <v>9.5</v>
      </c>
      <c r="AD214" s="35">
        <f t="shared" si="80"/>
        <v>-3.8636363636363633</v>
      </c>
      <c r="AE214" s="35">
        <v>9.5</v>
      </c>
      <c r="AF214" s="35">
        <f t="shared" si="76"/>
        <v>0</v>
      </c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10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10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10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10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10"/>
      <c r="GC214" s="9"/>
      <c r="GD214" s="9"/>
    </row>
    <row r="215" spans="1:186" s="2" customFormat="1" ht="17" customHeight="1">
      <c r="A215" s="46" t="s">
        <v>212</v>
      </c>
      <c r="B215" s="35">
        <v>0</v>
      </c>
      <c r="C215" s="35">
        <v>0</v>
      </c>
      <c r="D215" s="4">
        <f t="shared" si="92"/>
        <v>0</v>
      </c>
      <c r="E215" s="11">
        <v>0</v>
      </c>
      <c r="F215" s="5" t="s">
        <v>362</v>
      </c>
      <c r="G215" s="5" t="s">
        <v>362</v>
      </c>
      <c r="H215" s="5" t="s">
        <v>362</v>
      </c>
      <c r="I215" s="5" t="s">
        <v>362</v>
      </c>
      <c r="J215" s="5" t="s">
        <v>362</v>
      </c>
      <c r="K215" s="5" t="s">
        <v>362</v>
      </c>
      <c r="L215" s="5" t="s">
        <v>362</v>
      </c>
      <c r="M215" s="5" t="s">
        <v>362</v>
      </c>
      <c r="N215" s="35">
        <v>40.299999999999997</v>
      </c>
      <c r="O215" s="35">
        <v>20.8</v>
      </c>
      <c r="P215" s="4">
        <f t="shared" si="94"/>
        <v>0.51612903225806461</v>
      </c>
      <c r="Q215" s="11">
        <v>20</v>
      </c>
      <c r="R215" s="35">
        <v>3</v>
      </c>
      <c r="S215" s="35">
        <v>3</v>
      </c>
      <c r="T215" s="4">
        <f t="shared" si="93"/>
        <v>1</v>
      </c>
      <c r="U215" s="11">
        <v>25</v>
      </c>
      <c r="V215" s="35">
        <v>0.4</v>
      </c>
      <c r="W215" s="35">
        <v>0.4</v>
      </c>
      <c r="X215" s="4">
        <f t="shared" si="77"/>
        <v>1</v>
      </c>
      <c r="Y215" s="11">
        <v>25</v>
      </c>
      <c r="Z215" s="44">
        <f t="shared" si="78"/>
        <v>0.86175115207373276</v>
      </c>
      <c r="AA215" s="45">
        <v>991</v>
      </c>
      <c r="AB215" s="35">
        <f t="shared" si="75"/>
        <v>90.090909090909093</v>
      </c>
      <c r="AC215" s="35">
        <f t="shared" si="79"/>
        <v>77.599999999999994</v>
      </c>
      <c r="AD215" s="35">
        <f t="shared" si="80"/>
        <v>-12.490909090909099</v>
      </c>
      <c r="AE215" s="35">
        <v>77.599999999999994</v>
      </c>
      <c r="AF215" s="35">
        <f t="shared" si="76"/>
        <v>0</v>
      </c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10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10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10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10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10"/>
      <c r="GC215" s="9"/>
      <c r="GD215" s="9"/>
    </row>
    <row r="216" spans="1:186" s="2" customFormat="1" ht="17" customHeight="1">
      <c r="A216" s="46" t="s">
        <v>213</v>
      </c>
      <c r="B216" s="35">
        <v>1058</v>
      </c>
      <c r="C216" s="35">
        <v>878</v>
      </c>
      <c r="D216" s="4">
        <f t="shared" si="92"/>
        <v>0.8298676748582231</v>
      </c>
      <c r="E216" s="11">
        <v>10</v>
      </c>
      <c r="F216" s="5" t="s">
        <v>362</v>
      </c>
      <c r="G216" s="5" t="s">
        <v>362</v>
      </c>
      <c r="H216" s="5" t="s">
        <v>362</v>
      </c>
      <c r="I216" s="5" t="s">
        <v>362</v>
      </c>
      <c r="J216" s="5" t="s">
        <v>362</v>
      </c>
      <c r="K216" s="5" t="s">
        <v>362</v>
      </c>
      <c r="L216" s="5" t="s">
        <v>362</v>
      </c>
      <c r="M216" s="5" t="s">
        <v>362</v>
      </c>
      <c r="N216" s="35">
        <v>89</v>
      </c>
      <c r="O216" s="35">
        <v>32.799999999999997</v>
      </c>
      <c r="P216" s="4">
        <f t="shared" si="94"/>
        <v>0.36853932584269661</v>
      </c>
      <c r="Q216" s="11">
        <v>20</v>
      </c>
      <c r="R216" s="35">
        <v>50</v>
      </c>
      <c r="S216" s="35">
        <v>50.2</v>
      </c>
      <c r="T216" s="4">
        <f t="shared" si="93"/>
        <v>1.004</v>
      </c>
      <c r="U216" s="11">
        <v>15</v>
      </c>
      <c r="V216" s="35">
        <v>98</v>
      </c>
      <c r="W216" s="35">
        <v>113.4</v>
      </c>
      <c r="X216" s="4">
        <f t="shared" si="77"/>
        <v>1.1571428571428573</v>
      </c>
      <c r="Y216" s="11">
        <v>35</v>
      </c>
      <c r="Z216" s="44">
        <f t="shared" si="78"/>
        <v>0.89036829081795221</v>
      </c>
      <c r="AA216" s="45">
        <v>2207</v>
      </c>
      <c r="AB216" s="35">
        <f t="shared" si="75"/>
        <v>200.63636363636363</v>
      </c>
      <c r="AC216" s="35">
        <f t="shared" si="79"/>
        <v>178.6</v>
      </c>
      <c r="AD216" s="35">
        <f t="shared" si="80"/>
        <v>-22.036363636363632</v>
      </c>
      <c r="AE216" s="35">
        <v>178.6</v>
      </c>
      <c r="AF216" s="35">
        <f t="shared" si="76"/>
        <v>0</v>
      </c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10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10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10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10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10"/>
      <c r="GC216" s="9"/>
      <c r="GD216" s="9"/>
    </row>
    <row r="217" spans="1:186" s="2" customFormat="1" ht="17" customHeight="1">
      <c r="A217" s="46" t="s">
        <v>214</v>
      </c>
      <c r="B217" s="35">
        <v>0</v>
      </c>
      <c r="C217" s="35">
        <v>0</v>
      </c>
      <c r="D217" s="4">
        <f>IF(E217=0,0,IF(B217=0,1,IF(C217&lt;0,0,IF(C217/B217&gt;1.2,IF((C217/B217-1.2)*0.1+1.2&gt;1.3,1.3,(C217/B217-1.2)*0.1+1.2),C217/B217))))</f>
        <v>1</v>
      </c>
      <c r="E217" s="11">
        <v>10</v>
      </c>
      <c r="F217" s="5" t="s">
        <v>362</v>
      </c>
      <c r="G217" s="5" t="s">
        <v>362</v>
      </c>
      <c r="H217" s="5" t="s">
        <v>362</v>
      </c>
      <c r="I217" s="5" t="s">
        <v>362</v>
      </c>
      <c r="J217" s="5" t="s">
        <v>362</v>
      </c>
      <c r="K217" s="5" t="s">
        <v>362</v>
      </c>
      <c r="L217" s="5" t="s">
        <v>362</v>
      </c>
      <c r="M217" s="5" t="s">
        <v>362</v>
      </c>
      <c r="N217" s="35">
        <v>883.9</v>
      </c>
      <c r="O217" s="35">
        <v>202.2</v>
      </c>
      <c r="P217" s="4">
        <f>IF(Q217=0,0,IF(N217=0,1,IF(O217&lt;0,0,IF(O217/N217&gt;1.2,IF((O217/N217-1.2)*0.1+1.2&gt;1.3,1.3,(O217/N217-1.2)*0.1+1.2),O217/N217))))</f>
        <v>0.22875890937888901</v>
      </c>
      <c r="Q217" s="11">
        <v>20</v>
      </c>
      <c r="R217" s="35">
        <v>61</v>
      </c>
      <c r="S217" s="35">
        <v>61.2</v>
      </c>
      <c r="T217" s="4">
        <f t="shared" si="93"/>
        <v>1.0032786885245901</v>
      </c>
      <c r="U217" s="11">
        <v>30</v>
      </c>
      <c r="V217" s="35">
        <v>5</v>
      </c>
      <c r="W217" s="35">
        <v>4.5999999999999996</v>
      </c>
      <c r="X217" s="4">
        <f t="shared" si="77"/>
        <v>0.91999999999999993</v>
      </c>
      <c r="Y217" s="11">
        <v>20</v>
      </c>
      <c r="Z217" s="44">
        <f t="shared" si="78"/>
        <v>0.78841923554144355</v>
      </c>
      <c r="AA217" s="45">
        <v>641</v>
      </c>
      <c r="AB217" s="35">
        <f t="shared" si="75"/>
        <v>58.272727272727273</v>
      </c>
      <c r="AC217" s="35">
        <f t="shared" si="79"/>
        <v>45.9</v>
      </c>
      <c r="AD217" s="35">
        <f t="shared" si="80"/>
        <v>-12.372727272727275</v>
      </c>
      <c r="AE217" s="35">
        <v>45.9</v>
      </c>
      <c r="AF217" s="35">
        <f t="shared" si="76"/>
        <v>0</v>
      </c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10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10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10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10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10"/>
      <c r="GC217" s="9"/>
      <c r="GD217" s="9"/>
    </row>
    <row r="218" spans="1:186" s="2" customFormat="1" ht="17" customHeight="1">
      <c r="A218" s="46" t="s">
        <v>215</v>
      </c>
      <c r="B218" s="35">
        <v>0</v>
      </c>
      <c r="C218" s="35">
        <v>0</v>
      </c>
      <c r="D218" s="4">
        <f t="shared" ref="D218:D228" si="95">IF(E218=0,0,IF(B218=0,1,IF(C218&lt;0,0,IF(C218/B218&gt;1.2,IF((C218/B218-1.2)*0.1+1.2&gt;1.3,1.3,(C218/B218-1.2)*0.1+1.2),C218/B218))))</f>
        <v>0</v>
      </c>
      <c r="E218" s="11">
        <v>0</v>
      </c>
      <c r="F218" s="5" t="s">
        <v>362</v>
      </c>
      <c r="G218" s="5" t="s">
        <v>362</v>
      </c>
      <c r="H218" s="5" t="s">
        <v>362</v>
      </c>
      <c r="I218" s="5" t="s">
        <v>362</v>
      </c>
      <c r="J218" s="5" t="s">
        <v>362</v>
      </c>
      <c r="K218" s="5" t="s">
        <v>362</v>
      </c>
      <c r="L218" s="5" t="s">
        <v>362</v>
      </c>
      <c r="M218" s="5" t="s">
        <v>362</v>
      </c>
      <c r="N218" s="35">
        <v>14.5</v>
      </c>
      <c r="O218" s="35">
        <v>20</v>
      </c>
      <c r="P218" s="4">
        <f t="shared" si="94"/>
        <v>1.2179310344827585</v>
      </c>
      <c r="Q218" s="11">
        <v>20</v>
      </c>
      <c r="R218" s="35">
        <v>25</v>
      </c>
      <c r="S218" s="35">
        <v>25.6</v>
      </c>
      <c r="T218" s="4">
        <f t="shared" si="93"/>
        <v>1.024</v>
      </c>
      <c r="U218" s="11">
        <v>40</v>
      </c>
      <c r="V218" s="35">
        <v>0.3</v>
      </c>
      <c r="W218" s="35">
        <v>2.7</v>
      </c>
      <c r="X218" s="4">
        <f t="shared" si="77"/>
        <v>1.3</v>
      </c>
      <c r="Y218" s="11">
        <v>10</v>
      </c>
      <c r="Z218" s="44">
        <f t="shared" si="78"/>
        <v>1.1188374384236455</v>
      </c>
      <c r="AA218" s="45">
        <v>730</v>
      </c>
      <c r="AB218" s="35">
        <f t="shared" si="75"/>
        <v>66.36363636363636</v>
      </c>
      <c r="AC218" s="35">
        <f t="shared" si="79"/>
        <v>74.3</v>
      </c>
      <c r="AD218" s="35">
        <f t="shared" si="80"/>
        <v>7.9363636363636374</v>
      </c>
      <c r="AE218" s="35">
        <v>74.3</v>
      </c>
      <c r="AF218" s="35">
        <f t="shared" si="76"/>
        <v>0</v>
      </c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10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10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10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10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10"/>
      <c r="GC218" s="9"/>
      <c r="GD218" s="9"/>
    </row>
    <row r="219" spans="1:186" s="2" customFormat="1" ht="17" customHeight="1">
      <c r="A219" s="18" t="s">
        <v>216</v>
      </c>
      <c r="B219" s="6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35"/>
      <c r="AF219" s="35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10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10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10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10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10"/>
      <c r="GC219" s="9"/>
      <c r="GD219" s="9"/>
    </row>
    <row r="220" spans="1:186" s="2" customFormat="1" ht="17" customHeight="1">
      <c r="A220" s="14" t="s">
        <v>217</v>
      </c>
      <c r="B220" s="35">
        <v>0</v>
      </c>
      <c r="C220" s="35">
        <v>0</v>
      </c>
      <c r="D220" s="4">
        <f t="shared" si="95"/>
        <v>0</v>
      </c>
      <c r="E220" s="11">
        <v>0</v>
      </c>
      <c r="F220" s="5" t="s">
        <v>362</v>
      </c>
      <c r="G220" s="5" t="s">
        <v>362</v>
      </c>
      <c r="H220" s="5" t="s">
        <v>362</v>
      </c>
      <c r="I220" s="5" t="s">
        <v>362</v>
      </c>
      <c r="J220" s="5" t="s">
        <v>362</v>
      </c>
      <c r="K220" s="5" t="s">
        <v>362</v>
      </c>
      <c r="L220" s="5" t="s">
        <v>362</v>
      </c>
      <c r="M220" s="5" t="s">
        <v>362</v>
      </c>
      <c r="N220" s="35">
        <v>94.3</v>
      </c>
      <c r="O220" s="35">
        <v>127.6</v>
      </c>
      <c r="P220" s="4">
        <f t="shared" si="94"/>
        <v>1.2153128313891834</v>
      </c>
      <c r="Q220" s="11">
        <v>20</v>
      </c>
      <c r="R220" s="35">
        <v>0</v>
      </c>
      <c r="S220" s="35">
        <v>0</v>
      </c>
      <c r="T220" s="4">
        <f t="shared" si="93"/>
        <v>1</v>
      </c>
      <c r="U220" s="11">
        <v>20</v>
      </c>
      <c r="V220" s="35">
        <v>0</v>
      </c>
      <c r="W220" s="35">
        <v>0</v>
      </c>
      <c r="X220" s="4">
        <f t="shared" si="77"/>
        <v>1</v>
      </c>
      <c r="Y220" s="11">
        <v>30</v>
      </c>
      <c r="Z220" s="44">
        <f t="shared" si="78"/>
        <v>1.0615179518254809</v>
      </c>
      <c r="AA220" s="45">
        <v>874</v>
      </c>
      <c r="AB220" s="35">
        <f t="shared" si="75"/>
        <v>79.454545454545453</v>
      </c>
      <c r="AC220" s="35">
        <f t="shared" si="79"/>
        <v>84.3</v>
      </c>
      <c r="AD220" s="35">
        <f t="shared" si="80"/>
        <v>4.8454545454545439</v>
      </c>
      <c r="AE220" s="35">
        <v>84.3</v>
      </c>
      <c r="AF220" s="35">
        <f t="shared" si="76"/>
        <v>0</v>
      </c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10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10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10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10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10"/>
      <c r="GC220" s="9"/>
      <c r="GD220" s="9"/>
    </row>
    <row r="221" spans="1:186" s="2" customFormat="1" ht="17" customHeight="1">
      <c r="A221" s="14" t="s">
        <v>146</v>
      </c>
      <c r="B221" s="35">
        <v>0</v>
      </c>
      <c r="C221" s="35">
        <v>0</v>
      </c>
      <c r="D221" s="4">
        <f t="shared" si="95"/>
        <v>0</v>
      </c>
      <c r="E221" s="11">
        <v>0</v>
      </c>
      <c r="F221" s="5" t="s">
        <v>362</v>
      </c>
      <c r="G221" s="5" t="s">
        <v>362</v>
      </c>
      <c r="H221" s="5" t="s">
        <v>362</v>
      </c>
      <c r="I221" s="5" t="s">
        <v>362</v>
      </c>
      <c r="J221" s="5" t="s">
        <v>362</v>
      </c>
      <c r="K221" s="5" t="s">
        <v>362</v>
      </c>
      <c r="L221" s="5" t="s">
        <v>362</v>
      </c>
      <c r="M221" s="5" t="s">
        <v>362</v>
      </c>
      <c r="N221" s="35">
        <v>48.4</v>
      </c>
      <c r="O221" s="35">
        <v>134.5</v>
      </c>
      <c r="P221" s="4">
        <f t="shared" si="94"/>
        <v>1.3</v>
      </c>
      <c r="Q221" s="11">
        <v>20</v>
      </c>
      <c r="R221" s="35">
        <v>9</v>
      </c>
      <c r="S221" s="35">
        <v>11.4</v>
      </c>
      <c r="T221" s="4">
        <f t="shared" si="93"/>
        <v>1.2066666666666666</v>
      </c>
      <c r="U221" s="11">
        <v>30</v>
      </c>
      <c r="V221" s="35">
        <v>2.5</v>
      </c>
      <c r="W221" s="35">
        <v>2.8</v>
      </c>
      <c r="X221" s="4">
        <f t="shared" si="77"/>
        <v>1.1199999999999999</v>
      </c>
      <c r="Y221" s="11">
        <v>20</v>
      </c>
      <c r="Z221" s="44">
        <f t="shared" si="78"/>
        <v>1.2085714285714284</v>
      </c>
      <c r="AA221" s="45">
        <v>613</v>
      </c>
      <c r="AB221" s="35">
        <f t="shared" si="75"/>
        <v>55.727272727272727</v>
      </c>
      <c r="AC221" s="35">
        <f t="shared" si="79"/>
        <v>67.400000000000006</v>
      </c>
      <c r="AD221" s="35">
        <f t="shared" si="80"/>
        <v>11.672727272727279</v>
      </c>
      <c r="AE221" s="35">
        <v>67.400000000000006</v>
      </c>
      <c r="AF221" s="35">
        <f t="shared" si="76"/>
        <v>0</v>
      </c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10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10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10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10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10"/>
      <c r="GC221" s="9"/>
      <c r="GD221" s="9"/>
    </row>
    <row r="222" spans="1:186" s="2" customFormat="1" ht="17" customHeight="1">
      <c r="A222" s="14" t="s">
        <v>218</v>
      </c>
      <c r="B222" s="35">
        <v>0</v>
      </c>
      <c r="C222" s="35">
        <v>0</v>
      </c>
      <c r="D222" s="4">
        <f>IF(E222=0,0,IF(B222=0,1,IF(C222&lt;0,0,IF(C222/B222&gt;1.2,IF((C222/B222-1.2)*0.1+1.2&gt;1.3,1.3,(C222/B222-1.2)*0.1+1.2),C222/B222))))</f>
        <v>0</v>
      </c>
      <c r="E222" s="11">
        <v>0</v>
      </c>
      <c r="F222" s="5" t="s">
        <v>362</v>
      </c>
      <c r="G222" s="5" t="s">
        <v>362</v>
      </c>
      <c r="H222" s="5" t="s">
        <v>362</v>
      </c>
      <c r="I222" s="5" t="s">
        <v>362</v>
      </c>
      <c r="J222" s="5" t="s">
        <v>362</v>
      </c>
      <c r="K222" s="5" t="s">
        <v>362</v>
      </c>
      <c r="L222" s="5" t="s">
        <v>362</v>
      </c>
      <c r="M222" s="5" t="s">
        <v>362</v>
      </c>
      <c r="N222" s="35">
        <v>207.9</v>
      </c>
      <c r="O222" s="35">
        <v>92.2</v>
      </c>
      <c r="P222" s="4">
        <f>IF(Q222=0,0,IF(N222=0,1,IF(O222&lt;0,0,IF(O222/N222&gt;1.2,IF((O222/N222-1.2)*0.1+1.2&gt;1.3,1.3,(O222/N222-1.2)*0.1+1.2),O222/N222))))</f>
        <v>0.44348244348244348</v>
      </c>
      <c r="Q222" s="11">
        <v>20</v>
      </c>
      <c r="R222" s="35">
        <v>25</v>
      </c>
      <c r="S222" s="35">
        <v>25.7</v>
      </c>
      <c r="T222" s="4">
        <f>IF(U222=0,0,IF(R222=0,1,IF(S222&lt;0,0,IF(S222/R222&gt;1.2,IF((S222/R222-1.2)*0.1+1.2&gt;1.3,1.3,(S222/R222-1.2)*0.1+1.2),S222/R222))))</f>
        <v>1.028</v>
      </c>
      <c r="U222" s="11">
        <v>15</v>
      </c>
      <c r="V222" s="35">
        <v>2</v>
      </c>
      <c r="W222" s="35">
        <v>2</v>
      </c>
      <c r="X222" s="4">
        <f t="shared" si="77"/>
        <v>1</v>
      </c>
      <c r="Y222" s="11">
        <v>35</v>
      </c>
      <c r="Z222" s="44">
        <f t="shared" si="78"/>
        <v>0.84699498385212679</v>
      </c>
      <c r="AA222" s="45">
        <v>983</v>
      </c>
      <c r="AB222" s="35">
        <f t="shared" si="75"/>
        <v>89.36363636363636</v>
      </c>
      <c r="AC222" s="35">
        <f t="shared" si="79"/>
        <v>75.7</v>
      </c>
      <c r="AD222" s="35">
        <f t="shared" si="80"/>
        <v>-13.663636363636357</v>
      </c>
      <c r="AE222" s="35">
        <v>75.7</v>
      </c>
      <c r="AF222" s="35">
        <f t="shared" si="76"/>
        <v>0</v>
      </c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10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10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10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10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10"/>
      <c r="GC222" s="9"/>
      <c r="GD222" s="9"/>
    </row>
    <row r="223" spans="1:186" s="2" customFormat="1" ht="17" customHeight="1">
      <c r="A223" s="14" t="s">
        <v>219</v>
      </c>
      <c r="B223" s="35">
        <v>0</v>
      </c>
      <c r="C223" s="35">
        <v>0</v>
      </c>
      <c r="D223" s="4">
        <f t="shared" si="95"/>
        <v>0</v>
      </c>
      <c r="E223" s="11">
        <v>0</v>
      </c>
      <c r="F223" s="5" t="s">
        <v>362</v>
      </c>
      <c r="G223" s="5" t="s">
        <v>362</v>
      </c>
      <c r="H223" s="5" t="s">
        <v>362</v>
      </c>
      <c r="I223" s="5" t="s">
        <v>362</v>
      </c>
      <c r="J223" s="5" t="s">
        <v>362</v>
      </c>
      <c r="K223" s="5" t="s">
        <v>362</v>
      </c>
      <c r="L223" s="5" t="s">
        <v>362</v>
      </c>
      <c r="M223" s="5" t="s">
        <v>362</v>
      </c>
      <c r="N223" s="35">
        <v>136</v>
      </c>
      <c r="O223" s="35">
        <v>148.9</v>
      </c>
      <c r="P223" s="4">
        <f t="shared" si="94"/>
        <v>1.0948529411764707</v>
      </c>
      <c r="Q223" s="11">
        <v>20</v>
      </c>
      <c r="R223" s="35">
        <v>3</v>
      </c>
      <c r="S223" s="35">
        <v>3.5</v>
      </c>
      <c r="T223" s="4">
        <f t="shared" ref="T223:T228" si="96">IF(U223=0,0,IF(R223=0,1,IF(S223&lt;0,0,IF(S223/R223&gt;1.2,IF((S223/R223-1.2)*0.1+1.2&gt;1.3,1.3,(S223/R223-1.2)*0.1+1.2),S223/R223))))</f>
        <v>1.1666666666666667</v>
      </c>
      <c r="U223" s="11">
        <v>25</v>
      </c>
      <c r="V223" s="35">
        <v>1</v>
      </c>
      <c r="W223" s="35">
        <v>1.2</v>
      </c>
      <c r="X223" s="4">
        <f t="shared" si="77"/>
        <v>1.2</v>
      </c>
      <c r="Y223" s="11">
        <v>25</v>
      </c>
      <c r="Z223" s="44">
        <f t="shared" si="78"/>
        <v>1.1580532212885153</v>
      </c>
      <c r="AA223" s="45">
        <v>885</v>
      </c>
      <c r="AB223" s="35">
        <f t="shared" si="75"/>
        <v>80.454545454545453</v>
      </c>
      <c r="AC223" s="35">
        <f t="shared" si="79"/>
        <v>93.2</v>
      </c>
      <c r="AD223" s="35">
        <f t="shared" si="80"/>
        <v>12.74545454545455</v>
      </c>
      <c r="AE223" s="35">
        <v>93.2</v>
      </c>
      <c r="AF223" s="35">
        <f t="shared" si="76"/>
        <v>0</v>
      </c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10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10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10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10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10"/>
      <c r="GC223" s="9"/>
      <c r="GD223" s="9"/>
    </row>
    <row r="224" spans="1:186" s="2" customFormat="1" ht="17" customHeight="1">
      <c r="A224" s="46" t="s">
        <v>220</v>
      </c>
      <c r="B224" s="35">
        <v>6660</v>
      </c>
      <c r="C224" s="35">
        <v>5941</v>
      </c>
      <c r="D224" s="4">
        <f t="shared" si="95"/>
        <v>0.89204204204204207</v>
      </c>
      <c r="E224" s="11">
        <v>10</v>
      </c>
      <c r="F224" s="5" t="s">
        <v>362</v>
      </c>
      <c r="G224" s="5" t="s">
        <v>362</v>
      </c>
      <c r="H224" s="5" t="s">
        <v>362</v>
      </c>
      <c r="I224" s="5" t="s">
        <v>362</v>
      </c>
      <c r="J224" s="5" t="s">
        <v>362</v>
      </c>
      <c r="K224" s="5" t="s">
        <v>362</v>
      </c>
      <c r="L224" s="5" t="s">
        <v>362</v>
      </c>
      <c r="M224" s="5" t="s">
        <v>362</v>
      </c>
      <c r="N224" s="35">
        <v>107.5</v>
      </c>
      <c r="O224" s="35">
        <v>45.6</v>
      </c>
      <c r="P224" s="4">
        <f>IF(Q224=0,0,IF(N224=0,1,IF(O224&lt;0,0,IF(O224/N224&gt;1.2,IF((O224/N224-1.2)*0.1+1.2&gt;1.3,1.3,(O224/N224-1.2)*0.1+1.2),O224/N224))))</f>
        <v>0.42418604651162795</v>
      </c>
      <c r="Q224" s="11">
        <v>20</v>
      </c>
      <c r="R224" s="35">
        <v>0</v>
      </c>
      <c r="S224" s="35">
        <v>0</v>
      </c>
      <c r="T224" s="4">
        <f t="shared" si="96"/>
        <v>1</v>
      </c>
      <c r="U224" s="11">
        <v>15</v>
      </c>
      <c r="V224" s="35">
        <v>1.5</v>
      </c>
      <c r="W224" s="35">
        <v>0.6</v>
      </c>
      <c r="X224" s="4">
        <f t="shared" si="77"/>
        <v>0.39999999999999997</v>
      </c>
      <c r="Y224" s="11">
        <v>35</v>
      </c>
      <c r="Z224" s="44">
        <f t="shared" si="78"/>
        <v>0.58005176688316218</v>
      </c>
      <c r="AA224" s="45">
        <v>263</v>
      </c>
      <c r="AB224" s="35">
        <f t="shared" si="75"/>
        <v>23.90909090909091</v>
      </c>
      <c r="AC224" s="35">
        <f t="shared" si="79"/>
        <v>13.9</v>
      </c>
      <c r="AD224" s="35">
        <f t="shared" si="80"/>
        <v>-10.00909090909091</v>
      </c>
      <c r="AE224" s="35">
        <v>13.9</v>
      </c>
      <c r="AF224" s="35">
        <f t="shared" si="76"/>
        <v>0</v>
      </c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10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10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10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10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10"/>
      <c r="GC224" s="9"/>
      <c r="GD224" s="9"/>
    </row>
    <row r="225" spans="1:186" s="2" customFormat="1" ht="17" customHeight="1">
      <c r="A225" s="14" t="s">
        <v>221</v>
      </c>
      <c r="B225" s="35">
        <v>650000</v>
      </c>
      <c r="C225" s="35">
        <v>594619.6</v>
      </c>
      <c r="D225" s="4">
        <f t="shared" si="95"/>
        <v>0.91479938461538457</v>
      </c>
      <c r="E225" s="11">
        <v>10</v>
      </c>
      <c r="F225" s="5" t="s">
        <v>362</v>
      </c>
      <c r="G225" s="5" t="s">
        <v>362</v>
      </c>
      <c r="H225" s="5" t="s">
        <v>362</v>
      </c>
      <c r="I225" s="5" t="s">
        <v>362</v>
      </c>
      <c r="J225" s="5" t="s">
        <v>362</v>
      </c>
      <c r="K225" s="5" t="s">
        <v>362</v>
      </c>
      <c r="L225" s="5" t="s">
        <v>362</v>
      </c>
      <c r="M225" s="5" t="s">
        <v>362</v>
      </c>
      <c r="N225" s="35">
        <v>1931.7</v>
      </c>
      <c r="O225" s="35">
        <v>1565.5</v>
      </c>
      <c r="P225" s="4">
        <f t="shared" ref="P225:P231" si="97">IF(Q225=0,0,IF(N225=0,1,IF(O225&lt;0,0,IF(O225/N225&gt;1.2,IF((O225/N225-1.2)*0.1+1.2&gt;1.3,1.3,(O225/N225-1.2)*0.1+1.2),O225/N225))))</f>
        <v>0.81042604959362219</v>
      </c>
      <c r="Q225" s="11">
        <v>20</v>
      </c>
      <c r="R225" s="35">
        <v>0</v>
      </c>
      <c r="S225" s="35">
        <v>0</v>
      </c>
      <c r="T225" s="4">
        <f t="shared" si="96"/>
        <v>1</v>
      </c>
      <c r="U225" s="11">
        <v>15</v>
      </c>
      <c r="V225" s="35">
        <v>0</v>
      </c>
      <c r="W225" s="35">
        <v>0</v>
      </c>
      <c r="X225" s="4">
        <f t="shared" si="77"/>
        <v>1</v>
      </c>
      <c r="Y225" s="11">
        <v>35</v>
      </c>
      <c r="Z225" s="44">
        <f t="shared" si="78"/>
        <v>0.94195643547532859</v>
      </c>
      <c r="AA225" s="45">
        <v>0</v>
      </c>
      <c r="AB225" s="35">
        <f t="shared" si="75"/>
        <v>0</v>
      </c>
      <c r="AC225" s="35">
        <f t="shared" si="79"/>
        <v>0</v>
      </c>
      <c r="AD225" s="35">
        <f t="shared" si="80"/>
        <v>0</v>
      </c>
      <c r="AE225" s="35">
        <v>0</v>
      </c>
      <c r="AF225" s="35">
        <f t="shared" si="76"/>
        <v>0</v>
      </c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10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10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10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10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10"/>
      <c r="GC225" s="9"/>
      <c r="GD225" s="9"/>
    </row>
    <row r="226" spans="1:186" s="2" customFormat="1" ht="17" customHeight="1">
      <c r="A226" s="14" t="s">
        <v>222</v>
      </c>
      <c r="B226" s="35">
        <v>0</v>
      </c>
      <c r="C226" s="35">
        <v>0</v>
      </c>
      <c r="D226" s="4">
        <f t="shared" si="95"/>
        <v>0</v>
      </c>
      <c r="E226" s="11">
        <v>0</v>
      </c>
      <c r="F226" s="5" t="s">
        <v>362</v>
      </c>
      <c r="G226" s="5" t="s">
        <v>362</v>
      </c>
      <c r="H226" s="5" t="s">
        <v>362</v>
      </c>
      <c r="I226" s="5" t="s">
        <v>362</v>
      </c>
      <c r="J226" s="5" t="s">
        <v>362</v>
      </c>
      <c r="K226" s="5" t="s">
        <v>362</v>
      </c>
      <c r="L226" s="5" t="s">
        <v>362</v>
      </c>
      <c r="M226" s="5" t="s">
        <v>362</v>
      </c>
      <c r="N226" s="35">
        <v>39.6</v>
      </c>
      <c r="O226" s="35">
        <v>21.1</v>
      </c>
      <c r="P226" s="4">
        <f t="shared" si="97"/>
        <v>0.53282828282828287</v>
      </c>
      <c r="Q226" s="11">
        <v>20</v>
      </c>
      <c r="R226" s="35">
        <v>103</v>
      </c>
      <c r="S226" s="35">
        <v>103.4</v>
      </c>
      <c r="T226" s="4">
        <f t="shared" si="96"/>
        <v>1.003883495145631</v>
      </c>
      <c r="U226" s="11">
        <v>30</v>
      </c>
      <c r="V226" s="35">
        <v>3</v>
      </c>
      <c r="W226" s="35">
        <v>1.7</v>
      </c>
      <c r="X226" s="4">
        <f t="shared" si="77"/>
        <v>0.56666666666666665</v>
      </c>
      <c r="Y226" s="11">
        <v>20</v>
      </c>
      <c r="Z226" s="44">
        <f t="shared" si="78"/>
        <v>0.74437719777525591</v>
      </c>
      <c r="AA226" s="45">
        <v>1200</v>
      </c>
      <c r="AB226" s="35">
        <f t="shared" si="75"/>
        <v>109.09090909090909</v>
      </c>
      <c r="AC226" s="35">
        <f t="shared" si="79"/>
        <v>81.2</v>
      </c>
      <c r="AD226" s="35">
        <f t="shared" si="80"/>
        <v>-27.890909090909091</v>
      </c>
      <c r="AE226" s="35">
        <v>81.2</v>
      </c>
      <c r="AF226" s="35">
        <f t="shared" si="76"/>
        <v>0</v>
      </c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10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10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10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10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10"/>
      <c r="GC226" s="9"/>
      <c r="GD226" s="9"/>
    </row>
    <row r="227" spans="1:186" s="2" customFormat="1" ht="17" customHeight="1">
      <c r="A227" s="14" t="s">
        <v>223</v>
      </c>
      <c r="B227" s="35">
        <v>0</v>
      </c>
      <c r="C227" s="35">
        <v>0</v>
      </c>
      <c r="D227" s="4">
        <f t="shared" si="95"/>
        <v>0</v>
      </c>
      <c r="E227" s="11">
        <v>0</v>
      </c>
      <c r="F227" s="5" t="s">
        <v>362</v>
      </c>
      <c r="G227" s="5" t="s">
        <v>362</v>
      </c>
      <c r="H227" s="5" t="s">
        <v>362</v>
      </c>
      <c r="I227" s="5" t="s">
        <v>362</v>
      </c>
      <c r="J227" s="5" t="s">
        <v>362</v>
      </c>
      <c r="K227" s="5" t="s">
        <v>362</v>
      </c>
      <c r="L227" s="5" t="s">
        <v>362</v>
      </c>
      <c r="M227" s="5" t="s">
        <v>362</v>
      </c>
      <c r="N227" s="35">
        <v>287.7</v>
      </c>
      <c r="O227" s="35">
        <v>510.5</v>
      </c>
      <c r="P227" s="4">
        <f t="shared" si="97"/>
        <v>1.2574417796315607</v>
      </c>
      <c r="Q227" s="11">
        <v>20</v>
      </c>
      <c r="R227" s="35">
        <v>1</v>
      </c>
      <c r="S227" s="35">
        <v>0.6</v>
      </c>
      <c r="T227" s="4">
        <f t="shared" si="96"/>
        <v>0.6</v>
      </c>
      <c r="U227" s="11">
        <v>25</v>
      </c>
      <c r="V227" s="35">
        <v>0.5</v>
      </c>
      <c r="W227" s="35">
        <v>0.5</v>
      </c>
      <c r="X227" s="4">
        <f t="shared" si="77"/>
        <v>1</v>
      </c>
      <c r="Y227" s="11">
        <v>25</v>
      </c>
      <c r="Z227" s="44">
        <f t="shared" si="78"/>
        <v>0.93069765132330307</v>
      </c>
      <c r="AA227" s="45">
        <v>1446</v>
      </c>
      <c r="AB227" s="35">
        <f t="shared" si="75"/>
        <v>131.45454545454547</v>
      </c>
      <c r="AC227" s="35">
        <f t="shared" si="79"/>
        <v>122.3</v>
      </c>
      <c r="AD227" s="35">
        <f t="shared" si="80"/>
        <v>-9.1545454545454703</v>
      </c>
      <c r="AE227" s="35">
        <v>122.3</v>
      </c>
      <c r="AF227" s="35">
        <f t="shared" si="76"/>
        <v>0</v>
      </c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10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10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10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10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10"/>
      <c r="GC227" s="9"/>
      <c r="GD227" s="9"/>
    </row>
    <row r="228" spans="1:186" s="2" customFormat="1" ht="17" customHeight="1">
      <c r="A228" s="14" t="s">
        <v>224</v>
      </c>
      <c r="B228" s="35">
        <v>35000</v>
      </c>
      <c r="C228" s="35">
        <v>13247.4</v>
      </c>
      <c r="D228" s="4">
        <f t="shared" si="95"/>
        <v>0.37849714285714287</v>
      </c>
      <c r="E228" s="11">
        <v>10</v>
      </c>
      <c r="F228" s="5" t="s">
        <v>362</v>
      </c>
      <c r="G228" s="5" t="s">
        <v>362</v>
      </c>
      <c r="H228" s="5" t="s">
        <v>362</v>
      </c>
      <c r="I228" s="5" t="s">
        <v>362</v>
      </c>
      <c r="J228" s="5" t="s">
        <v>362</v>
      </c>
      <c r="K228" s="5" t="s">
        <v>362</v>
      </c>
      <c r="L228" s="5" t="s">
        <v>362</v>
      </c>
      <c r="M228" s="5" t="s">
        <v>362</v>
      </c>
      <c r="N228" s="35">
        <v>480.5</v>
      </c>
      <c r="O228" s="35">
        <v>214.2</v>
      </c>
      <c r="P228" s="4">
        <f t="shared" si="97"/>
        <v>0.44578563995837667</v>
      </c>
      <c r="Q228" s="11">
        <v>20</v>
      </c>
      <c r="R228" s="35">
        <v>5</v>
      </c>
      <c r="S228" s="35">
        <v>0</v>
      </c>
      <c r="T228" s="4">
        <f t="shared" si="96"/>
        <v>0</v>
      </c>
      <c r="U228" s="11">
        <v>20</v>
      </c>
      <c r="V228" s="35">
        <v>3.5</v>
      </c>
      <c r="W228" s="35">
        <v>4.2</v>
      </c>
      <c r="X228" s="4">
        <f t="shared" si="77"/>
        <v>1.2</v>
      </c>
      <c r="Y228" s="11">
        <v>30</v>
      </c>
      <c r="Z228" s="44">
        <f t="shared" si="78"/>
        <v>0.60875855284673697</v>
      </c>
      <c r="AA228" s="45">
        <v>1740</v>
      </c>
      <c r="AB228" s="35">
        <f t="shared" si="75"/>
        <v>158.18181818181819</v>
      </c>
      <c r="AC228" s="35">
        <f t="shared" si="79"/>
        <v>96.3</v>
      </c>
      <c r="AD228" s="35">
        <f t="shared" si="80"/>
        <v>-61.88181818181819</v>
      </c>
      <c r="AE228" s="35">
        <v>96.3</v>
      </c>
      <c r="AF228" s="35">
        <f t="shared" si="76"/>
        <v>0</v>
      </c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10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10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10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10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10"/>
      <c r="GC228" s="9"/>
      <c r="GD228" s="9"/>
    </row>
    <row r="229" spans="1:186" s="2" customFormat="1" ht="17" customHeight="1">
      <c r="A229" s="18" t="s">
        <v>225</v>
      </c>
      <c r="B229" s="6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35"/>
      <c r="AF229" s="35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10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10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10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10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10"/>
      <c r="GC229" s="9"/>
      <c r="GD229" s="9"/>
    </row>
    <row r="230" spans="1:186" s="2" customFormat="1" ht="17" customHeight="1">
      <c r="A230" s="14" t="s">
        <v>226</v>
      </c>
      <c r="B230" s="35">
        <v>0</v>
      </c>
      <c r="C230" s="35">
        <v>0</v>
      </c>
      <c r="D230" s="4">
        <f t="shared" ref="D230:D241" si="98">IF(E230=0,0,IF(B230=0,1,IF(C230&lt;0,0,IF(C230/B230&gt;1.2,IF((C230/B230-1.2)*0.1+1.2&gt;1.3,1.3,(C230/B230-1.2)*0.1+1.2),C230/B230))))</f>
        <v>0</v>
      </c>
      <c r="E230" s="11">
        <v>0</v>
      </c>
      <c r="F230" s="5" t="s">
        <v>362</v>
      </c>
      <c r="G230" s="5" t="s">
        <v>362</v>
      </c>
      <c r="H230" s="5" t="s">
        <v>362</v>
      </c>
      <c r="I230" s="5" t="s">
        <v>362</v>
      </c>
      <c r="J230" s="5" t="s">
        <v>362</v>
      </c>
      <c r="K230" s="5" t="s">
        <v>362</v>
      </c>
      <c r="L230" s="5" t="s">
        <v>362</v>
      </c>
      <c r="M230" s="5" t="s">
        <v>362</v>
      </c>
      <c r="N230" s="35">
        <v>124.5</v>
      </c>
      <c r="O230" s="35">
        <v>55.9</v>
      </c>
      <c r="P230" s="4">
        <f t="shared" si="97"/>
        <v>0.44899598393574297</v>
      </c>
      <c r="Q230" s="11">
        <v>20</v>
      </c>
      <c r="R230" s="35">
        <v>2</v>
      </c>
      <c r="S230" s="35">
        <v>9.8000000000000007</v>
      </c>
      <c r="T230" s="4">
        <f>IF(U230=0,0,IF(R230=0,1,IF(S230&lt;0,0,IF(S230/R230&gt;1.2,IF((S230/R230-1.2)*0.1+1.2&gt;1.3,1.3,(S230/R230-1.2)*0.1+1.2),S230/R230))))</f>
        <v>1.3</v>
      </c>
      <c r="U230" s="11">
        <v>20</v>
      </c>
      <c r="V230" s="35">
        <v>2</v>
      </c>
      <c r="W230" s="35">
        <v>5.5</v>
      </c>
      <c r="X230" s="4">
        <f t="shared" si="77"/>
        <v>1.3</v>
      </c>
      <c r="Y230" s="11">
        <v>30</v>
      </c>
      <c r="Z230" s="44">
        <f t="shared" si="78"/>
        <v>1.0568559954102121</v>
      </c>
      <c r="AA230" s="45">
        <v>1904</v>
      </c>
      <c r="AB230" s="35">
        <f t="shared" si="75"/>
        <v>173.09090909090909</v>
      </c>
      <c r="AC230" s="35">
        <f t="shared" si="79"/>
        <v>182.9</v>
      </c>
      <c r="AD230" s="35">
        <f t="shared" si="80"/>
        <v>9.8090909090909122</v>
      </c>
      <c r="AE230" s="35">
        <v>182.9</v>
      </c>
      <c r="AF230" s="35">
        <f t="shared" si="76"/>
        <v>0</v>
      </c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10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10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10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10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10"/>
      <c r="GC230" s="9"/>
      <c r="GD230" s="9"/>
    </row>
    <row r="231" spans="1:186" s="2" customFormat="1" ht="17" customHeight="1">
      <c r="A231" s="14" t="s">
        <v>227</v>
      </c>
      <c r="B231" s="35">
        <v>0</v>
      </c>
      <c r="C231" s="35">
        <v>0</v>
      </c>
      <c r="D231" s="4">
        <f t="shared" si="98"/>
        <v>0</v>
      </c>
      <c r="E231" s="11">
        <v>0</v>
      </c>
      <c r="F231" s="5" t="s">
        <v>362</v>
      </c>
      <c r="G231" s="5" t="s">
        <v>362</v>
      </c>
      <c r="H231" s="5" t="s">
        <v>362</v>
      </c>
      <c r="I231" s="5" t="s">
        <v>362</v>
      </c>
      <c r="J231" s="5" t="s">
        <v>362</v>
      </c>
      <c r="K231" s="5" t="s">
        <v>362</v>
      </c>
      <c r="L231" s="5" t="s">
        <v>362</v>
      </c>
      <c r="M231" s="5" t="s">
        <v>362</v>
      </c>
      <c r="N231" s="35">
        <v>61.4</v>
      </c>
      <c r="O231" s="35">
        <v>34.5</v>
      </c>
      <c r="P231" s="4">
        <f t="shared" si="97"/>
        <v>0.56188925081433228</v>
      </c>
      <c r="Q231" s="11">
        <v>20</v>
      </c>
      <c r="R231" s="35">
        <v>12</v>
      </c>
      <c r="S231" s="35">
        <v>9.1</v>
      </c>
      <c r="T231" s="4">
        <f t="shared" ref="T231:T237" si="99">IF(U231=0,0,IF(R231=0,1,IF(S231&lt;0,0,IF(S231/R231&gt;1.2,IF((S231/R231-1.2)*0.1+1.2&gt;1.3,1.3,(S231/R231-1.2)*0.1+1.2),S231/R231))))</f>
        <v>0.7583333333333333</v>
      </c>
      <c r="U231" s="11">
        <v>25</v>
      </c>
      <c r="V231" s="35">
        <v>1</v>
      </c>
      <c r="W231" s="35">
        <v>0.6</v>
      </c>
      <c r="X231" s="4">
        <f t="shared" si="77"/>
        <v>0.6</v>
      </c>
      <c r="Y231" s="11">
        <v>25</v>
      </c>
      <c r="Z231" s="44">
        <f t="shared" si="78"/>
        <v>0.64565883356599973</v>
      </c>
      <c r="AA231" s="45">
        <v>1216</v>
      </c>
      <c r="AB231" s="35">
        <f t="shared" si="75"/>
        <v>110.54545454545455</v>
      </c>
      <c r="AC231" s="35">
        <f t="shared" si="79"/>
        <v>71.400000000000006</v>
      </c>
      <c r="AD231" s="35">
        <f t="shared" si="80"/>
        <v>-39.145454545454541</v>
      </c>
      <c r="AE231" s="35">
        <v>71.400000000000006</v>
      </c>
      <c r="AF231" s="35">
        <f t="shared" si="76"/>
        <v>0</v>
      </c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10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10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10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10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10"/>
      <c r="GC231" s="9"/>
      <c r="GD231" s="9"/>
    </row>
    <row r="232" spans="1:186" s="2" customFormat="1" ht="17" customHeight="1">
      <c r="A232" s="14" t="s">
        <v>228</v>
      </c>
      <c r="B232" s="35">
        <v>0</v>
      </c>
      <c r="C232" s="35">
        <v>0</v>
      </c>
      <c r="D232" s="4">
        <f t="shared" si="98"/>
        <v>0</v>
      </c>
      <c r="E232" s="11">
        <v>0</v>
      </c>
      <c r="F232" s="5" t="s">
        <v>362</v>
      </c>
      <c r="G232" s="5" t="s">
        <v>362</v>
      </c>
      <c r="H232" s="5" t="s">
        <v>362</v>
      </c>
      <c r="I232" s="5" t="s">
        <v>362</v>
      </c>
      <c r="J232" s="5" t="s">
        <v>362</v>
      </c>
      <c r="K232" s="5" t="s">
        <v>362</v>
      </c>
      <c r="L232" s="5" t="s">
        <v>362</v>
      </c>
      <c r="M232" s="5" t="s">
        <v>362</v>
      </c>
      <c r="N232" s="35">
        <v>237.8</v>
      </c>
      <c r="O232" s="35">
        <v>329.3</v>
      </c>
      <c r="P232" s="4">
        <f>IF(Q232=0,0,IF(N232=0,1,IF(O232&lt;0,0,IF(O232/N232&gt;1.2,IF((O232/N232-1.2)*0.1+1.2&gt;1.3,1.3,(O232/N232-1.2)*0.1+1.2),O232/N232))))</f>
        <v>1.2184777123633306</v>
      </c>
      <c r="Q232" s="11">
        <v>20</v>
      </c>
      <c r="R232" s="35">
        <v>19</v>
      </c>
      <c r="S232" s="35">
        <v>22.8</v>
      </c>
      <c r="T232" s="4">
        <f t="shared" si="99"/>
        <v>1.2</v>
      </c>
      <c r="U232" s="11">
        <v>15</v>
      </c>
      <c r="V232" s="35">
        <v>8</v>
      </c>
      <c r="W232" s="35">
        <v>8.4</v>
      </c>
      <c r="X232" s="4">
        <f t="shared" si="77"/>
        <v>1.05</v>
      </c>
      <c r="Y232" s="11">
        <v>35</v>
      </c>
      <c r="Z232" s="44">
        <f t="shared" si="78"/>
        <v>1.1302793463895231</v>
      </c>
      <c r="AA232" s="45">
        <v>3117</v>
      </c>
      <c r="AB232" s="35">
        <f t="shared" si="75"/>
        <v>283.36363636363637</v>
      </c>
      <c r="AC232" s="35">
        <f t="shared" si="79"/>
        <v>320.3</v>
      </c>
      <c r="AD232" s="35">
        <f t="shared" si="80"/>
        <v>36.936363636363637</v>
      </c>
      <c r="AE232" s="35">
        <v>320.3</v>
      </c>
      <c r="AF232" s="35">
        <f t="shared" si="76"/>
        <v>0</v>
      </c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10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10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10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10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10"/>
      <c r="GC232" s="9"/>
      <c r="GD232" s="9"/>
    </row>
    <row r="233" spans="1:186" s="2" customFormat="1" ht="17" customHeight="1">
      <c r="A233" s="14" t="s">
        <v>229</v>
      </c>
      <c r="B233" s="35">
        <v>993</v>
      </c>
      <c r="C233" s="35">
        <v>105.5</v>
      </c>
      <c r="D233" s="4">
        <f t="shared" si="98"/>
        <v>0.10624370594159113</v>
      </c>
      <c r="E233" s="11">
        <v>10</v>
      </c>
      <c r="F233" s="5" t="s">
        <v>362</v>
      </c>
      <c r="G233" s="5" t="s">
        <v>362</v>
      </c>
      <c r="H233" s="5" t="s">
        <v>362</v>
      </c>
      <c r="I233" s="5" t="s">
        <v>362</v>
      </c>
      <c r="J233" s="5" t="s">
        <v>362</v>
      </c>
      <c r="K233" s="5" t="s">
        <v>362</v>
      </c>
      <c r="L233" s="5" t="s">
        <v>362</v>
      </c>
      <c r="M233" s="5" t="s">
        <v>362</v>
      </c>
      <c r="N233" s="35">
        <v>325.39999999999998</v>
      </c>
      <c r="O233" s="35">
        <v>358.7</v>
      </c>
      <c r="P233" s="4">
        <f t="shared" ref="P233:P240" si="100">IF(Q233=0,0,IF(N233=0,1,IF(O233&lt;0,0,IF(O233/N233&gt;1.2,IF((O233/N233-1.2)*0.1+1.2&gt;1.3,1.3,(O233/N233-1.2)*0.1+1.2),O233/N233))))</f>
        <v>1.1023355869698832</v>
      </c>
      <c r="Q233" s="11">
        <v>20</v>
      </c>
      <c r="R233" s="35">
        <v>7</v>
      </c>
      <c r="S233" s="35">
        <v>2.8</v>
      </c>
      <c r="T233" s="4">
        <f t="shared" si="99"/>
        <v>0.39999999999999997</v>
      </c>
      <c r="U233" s="11">
        <v>15</v>
      </c>
      <c r="V233" s="35">
        <v>6</v>
      </c>
      <c r="W233" s="35">
        <v>6.1</v>
      </c>
      <c r="X233" s="4">
        <f t="shared" si="77"/>
        <v>1.0166666666666666</v>
      </c>
      <c r="Y233" s="11">
        <v>35</v>
      </c>
      <c r="Z233" s="44">
        <f t="shared" si="78"/>
        <v>0.80865602665183633</v>
      </c>
      <c r="AA233" s="45">
        <v>2200</v>
      </c>
      <c r="AB233" s="35">
        <f t="shared" si="75"/>
        <v>200</v>
      </c>
      <c r="AC233" s="35">
        <f t="shared" si="79"/>
        <v>161.69999999999999</v>
      </c>
      <c r="AD233" s="35">
        <f t="shared" si="80"/>
        <v>-38.300000000000011</v>
      </c>
      <c r="AE233" s="35">
        <v>161.69999999999999</v>
      </c>
      <c r="AF233" s="35">
        <f t="shared" si="76"/>
        <v>0</v>
      </c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10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10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10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10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10"/>
      <c r="GC233" s="9"/>
      <c r="GD233" s="9"/>
    </row>
    <row r="234" spans="1:186" s="2" customFormat="1" ht="17" customHeight="1">
      <c r="A234" s="14" t="s">
        <v>230</v>
      </c>
      <c r="B234" s="35">
        <v>0</v>
      </c>
      <c r="C234" s="35">
        <v>0</v>
      </c>
      <c r="D234" s="4">
        <f>IF(E234=0,0,IF(B234=0,1,IF(C234&lt;0,0,IF(C234/B234&gt;1.2,IF((C234/B234-1.2)*0.1+1.2&gt;1.3,1.3,(C234/B234-1.2)*0.1+1.2),C234/B234))))</f>
        <v>0</v>
      </c>
      <c r="E234" s="11">
        <v>0</v>
      </c>
      <c r="F234" s="5" t="s">
        <v>362</v>
      </c>
      <c r="G234" s="5" t="s">
        <v>362</v>
      </c>
      <c r="H234" s="5" t="s">
        <v>362</v>
      </c>
      <c r="I234" s="5" t="s">
        <v>362</v>
      </c>
      <c r="J234" s="5" t="s">
        <v>362</v>
      </c>
      <c r="K234" s="5" t="s">
        <v>362</v>
      </c>
      <c r="L234" s="5" t="s">
        <v>362</v>
      </c>
      <c r="M234" s="5" t="s">
        <v>362</v>
      </c>
      <c r="N234" s="35">
        <v>70.3</v>
      </c>
      <c r="O234" s="35">
        <v>30.6</v>
      </c>
      <c r="P234" s="4">
        <f t="shared" si="100"/>
        <v>0.43527738264580373</v>
      </c>
      <c r="Q234" s="11">
        <v>20</v>
      </c>
      <c r="R234" s="35">
        <v>3</v>
      </c>
      <c r="S234" s="35">
        <v>11.2</v>
      </c>
      <c r="T234" s="4">
        <f t="shared" si="99"/>
        <v>1.3</v>
      </c>
      <c r="U234" s="11">
        <v>20</v>
      </c>
      <c r="V234" s="35">
        <v>1</v>
      </c>
      <c r="W234" s="35">
        <v>1.3</v>
      </c>
      <c r="X234" s="4">
        <f t="shared" si="77"/>
        <v>1.21</v>
      </c>
      <c r="Y234" s="11">
        <v>30</v>
      </c>
      <c r="Z234" s="44">
        <f t="shared" si="78"/>
        <v>1.0143649664702297</v>
      </c>
      <c r="AA234" s="45">
        <v>870</v>
      </c>
      <c r="AB234" s="35">
        <f t="shared" si="75"/>
        <v>79.090909090909093</v>
      </c>
      <c r="AC234" s="35">
        <f t="shared" si="79"/>
        <v>80.2</v>
      </c>
      <c r="AD234" s="35">
        <f t="shared" si="80"/>
        <v>1.1090909090909093</v>
      </c>
      <c r="AE234" s="35">
        <v>80.2</v>
      </c>
      <c r="AF234" s="35">
        <f t="shared" si="76"/>
        <v>0</v>
      </c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10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10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10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10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10"/>
      <c r="GC234" s="9"/>
      <c r="GD234" s="9"/>
    </row>
    <row r="235" spans="1:186" s="2" customFormat="1" ht="17" customHeight="1">
      <c r="A235" s="14" t="s">
        <v>231</v>
      </c>
      <c r="B235" s="35">
        <v>0</v>
      </c>
      <c r="C235" s="35">
        <v>0</v>
      </c>
      <c r="D235" s="4">
        <f t="shared" si="98"/>
        <v>0</v>
      </c>
      <c r="E235" s="11">
        <v>0</v>
      </c>
      <c r="F235" s="5" t="s">
        <v>362</v>
      </c>
      <c r="G235" s="5" t="s">
        <v>362</v>
      </c>
      <c r="H235" s="5" t="s">
        <v>362</v>
      </c>
      <c r="I235" s="5" t="s">
        <v>362</v>
      </c>
      <c r="J235" s="5" t="s">
        <v>362</v>
      </c>
      <c r="K235" s="5" t="s">
        <v>362</v>
      </c>
      <c r="L235" s="5" t="s">
        <v>362</v>
      </c>
      <c r="M235" s="5" t="s">
        <v>362</v>
      </c>
      <c r="N235" s="35">
        <v>160.4</v>
      </c>
      <c r="O235" s="35">
        <v>89.6</v>
      </c>
      <c r="P235" s="4">
        <f t="shared" si="100"/>
        <v>0.55860349127182041</v>
      </c>
      <c r="Q235" s="11">
        <v>20</v>
      </c>
      <c r="R235" s="35">
        <v>10</v>
      </c>
      <c r="S235" s="35">
        <v>18.5</v>
      </c>
      <c r="T235" s="4">
        <f t="shared" si="99"/>
        <v>1.2649999999999999</v>
      </c>
      <c r="U235" s="11">
        <v>20</v>
      </c>
      <c r="V235" s="35">
        <v>2</v>
      </c>
      <c r="W235" s="35">
        <v>3.2</v>
      </c>
      <c r="X235" s="4">
        <f t="shared" si="77"/>
        <v>1.24</v>
      </c>
      <c r="Y235" s="11">
        <v>30</v>
      </c>
      <c r="Z235" s="44">
        <f t="shared" si="78"/>
        <v>1.0524581403633773</v>
      </c>
      <c r="AA235" s="45">
        <v>2098</v>
      </c>
      <c r="AB235" s="35">
        <f t="shared" si="75"/>
        <v>190.72727272727272</v>
      </c>
      <c r="AC235" s="35">
        <f t="shared" si="79"/>
        <v>200.7</v>
      </c>
      <c r="AD235" s="35">
        <f t="shared" si="80"/>
        <v>9.9727272727272691</v>
      </c>
      <c r="AE235" s="35">
        <v>200.7</v>
      </c>
      <c r="AF235" s="35">
        <f t="shared" si="76"/>
        <v>0</v>
      </c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10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10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10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10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10"/>
      <c r="GC235" s="9"/>
      <c r="GD235" s="9"/>
    </row>
    <row r="236" spans="1:186" s="2" customFormat="1" ht="17" customHeight="1">
      <c r="A236" s="14" t="s">
        <v>232</v>
      </c>
      <c r="B236" s="35">
        <v>3602</v>
      </c>
      <c r="C236" s="35">
        <v>2763</v>
      </c>
      <c r="D236" s="4">
        <f t="shared" si="98"/>
        <v>0.76707384786229871</v>
      </c>
      <c r="E236" s="11">
        <v>10</v>
      </c>
      <c r="F236" s="5" t="s">
        <v>362</v>
      </c>
      <c r="G236" s="5" t="s">
        <v>362</v>
      </c>
      <c r="H236" s="5" t="s">
        <v>362</v>
      </c>
      <c r="I236" s="5" t="s">
        <v>362</v>
      </c>
      <c r="J236" s="5" t="s">
        <v>362</v>
      </c>
      <c r="K236" s="5" t="s">
        <v>362</v>
      </c>
      <c r="L236" s="5" t="s">
        <v>362</v>
      </c>
      <c r="M236" s="5" t="s">
        <v>362</v>
      </c>
      <c r="N236" s="35">
        <v>48.8</v>
      </c>
      <c r="O236" s="35">
        <v>163</v>
      </c>
      <c r="P236" s="4">
        <f t="shared" si="100"/>
        <v>1.3</v>
      </c>
      <c r="Q236" s="11">
        <v>20</v>
      </c>
      <c r="R236" s="35">
        <v>4</v>
      </c>
      <c r="S236" s="35">
        <v>2.2999999999999998</v>
      </c>
      <c r="T236" s="4">
        <f t="shared" si="99"/>
        <v>0.57499999999999996</v>
      </c>
      <c r="U236" s="11">
        <v>15</v>
      </c>
      <c r="V236" s="35">
        <v>4</v>
      </c>
      <c r="W236" s="35">
        <v>4.3</v>
      </c>
      <c r="X236" s="4">
        <f t="shared" si="77"/>
        <v>1.075</v>
      </c>
      <c r="Y236" s="11">
        <v>35</v>
      </c>
      <c r="Z236" s="44">
        <f t="shared" si="78"/>
        <v>0.99900923098278727</v>
      </c>
      <c r="AA236" s="45">
        <v>4903</v>
      </c>
      <c r="AB236" s="35">
        <f t="shared" si="75"/>
        <v>445.72727272727275</v>
      </c>
      <c r="AC236" s="35">
        <f t="shared" si="79"/>
        <v>445.3</v>
      </c>
      <c r="AD236" s="35">
        <f t="shared" si="80"/>
        <v>-0.42727272727273657</v>
      </c>
      <c r="AE236" s="35">
        <v>445.3</v>
      </c>
      <c r="AF236" s="35">
        <f t="shared" si="76"/>
        <v>0</v>
      </c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10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10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10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10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10"/>
      <c r="GC236" s="9"/>
      <c r="GD236" s="9"/>
    </row>
    <row r="237" spans="1:186" s="2" customFormat="1" ht="17" customHeight="1">
      <c r="A237" s="14" t="s">
        <v>233</v>
      </c>
      <c r="B237" s="35">
        <v>132655</v>
      </c>
      <c r="C237" s="35">
        <v>120889</v>
      </c>
      <c r="D237" s="4">
        <f t="shared" si="98"/>
        <v>0.91130375786815421</v>
      </c>
      <c r="E237" s="11">
        <v>10</v>
      </c>
      <c r="F237" s="5" t="s">
        <v>362</v>
      </c>
      <c r="G237" s="5" t="s">
        <v>362</v>
      </c>
      <c r="H237" s="5" t="s">
        <v>362</v>
      </c>
      <c r="I237" s="5" t="s">
        <v>362</v>
      </c>
      <c r="J237" s="5" t="s">
        <v>362</v>
      </c>
      <c r="K237" s="5" t="s">
        <v>362</v>
      </c>
      <c r="L237" s="5" t="s">
        <v>362</v>
      </c>
      <c r="M237" s="5" t="s">
        <v>362</v>
      </c>
      <c r="N237" s="35">
        <v>1224.3</v>
      </c>
      <c r="O237" s="35">
        <v>1368.6</v>
      </c>
      <c r="P237" s="4">
        <f>IF(Q237=0,0,IF(N237=0,1,IF(O237&lt;0,0,IF(O237/N237&gt;1.2,IF((O237/N237-1.2)*0.1+1.2&gt;1.3,1.3,(O237/N237-1.2)*0.1+1.2),O237/N237))))</f>
        <v>1.117863268806665</v>
      </c>
      <c r="Q237" s="11">
        <v>20</v>
      </c>
      <c r="R237" s="35">
        <v>4</v>
      </c>
      <c r="S237" s="35">
        <v>4.2</v>
      </c>
      <c r="T237" s="4">
        <f t="shared" si="99"/>
        <v>1.05</v>
      </c>
      <c r="U237" s="11">
        <v>10</v>
      </c>
      <c r="V237" s="35">
        <v>4</v>
      </c>
      <c r="W237" s="35">
        <v>3.6</v>
      </c>
      <c r="X237" s="4">
        <f t="shared" si="77"/>
        <v>0.9</v>
      </c>
      <c r="Y237" s="11">
        <v>40</v>
      </c>
      <c r="Z237" s="44">
        <f t="shared" si="78"/>
        <v>0.97462878693518551</v>
      </c>
      <c r="AA237" s="45">
        <v>2218</v>
      </c>
      <c r="AB237" s="35">
        <f t="shared" si="75"/>
        <v>201.63636363636363</v>
      </c>
      <c r="AC237" s="35">
        <f t="shared" si="79"/>
        <v>196.5</v>
      </c>
      <c r="AD237" s="35">
        <f t="shared" si="80"/>
        <v>-5.136363636363626</v>
      </c>
      <c r="AE237" s="35">
        <v>196.5</v>
      </c>
      <c r="AF237" s="35">
        <f t="shared" si="76"/>
        <v>0</v>
      </c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10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10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10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10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10"/>
      <c r="GC237" s="9"/>
      <c r="GD237" s="9"/>
    </row>
    <row r="238" spans="1:186" s="2" customFormat="1" ht="17" customHeight="1">
      <c r="A238" s="18" t="s">
        <v>234</v>
      </c>
      <c r="B238" s="6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35"/>
      <c r="AF238" s="35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10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10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10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10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10"/>
      <c r="GC238" s="9"/>
      <c r="GD238" s="9"/>
    </row>
    <row r="239" spans="1:186" s="2" customFormat="1" ht="17" customHeight="1">
      <c r="A239" s="14" t="s">
        <v>235</v>
      </c>
      <c r="B239" s="35">
        <v>1671</v>
      </c>
      <c r="C239" s="35">
        <v>1687</v>
      </c>
      <c r="D239" s="4">
        <f t="shared" si="98"/>
        <v>1.009575104727708</v>
      </c>
      <c r="E239" s="11">
        <v>10</v>
      </c>
      <c r="F239" s="5" t="s">
        <v>362</v>
      </c>
      <c r="G239" s="5" t="s">
        <v>362</v>
      </c>
      <c r="H239" s="5" t="s">
        <v>362</v>
      </c>
      <c r="I239" s="5" t="s">
        <v>362</v>
      </c>
      <c r="J239" s="5" t="s">
        <v>362</v>
      </c>
      <c r="K239" s="5" t="s">
        <v>362</v>
      </c>
      <c r="L239" s="5" t="s">
        <v>362</v>
      </c>
      <c r="M239" s="5" t="s">
        <v>362</v>
      </c>
      <c r="N239" s="35">
        <v>28.9</v>
      </c>
      <c r="O239" s="35">
        <v>11.9</v>
      </c>
      <c r="P239" s="4">
        <f t="shared" si="100"/>
        <v>0.41176470588235298</v>
      </c>
      <c r="Q239" s="11">
        <v>20</v>
      </c>
      <c r="R239" s="35">
        <v>78.400000000000006</v>
      </c>
      <c r="S239" s="35">
        <v>52.7</v>
      </c>
      <c r="T239" s="4">
        <f t="shared" ref="T239:T245" si="101">IF(U239=0,0,IF(R239=0,1,IF(S239&lt;0,0,IF(S239/R239&gt;1.2,IF((S239/R239-1.2)*0.1+1.2&gt;1.3,1.3,(S239/R239-1.2)*0.1+1.2),S239/R239))))</f>
        <v>0.67219387755102045</v>
      </c>
      <c r="U239" s="11">
        <v>20</v>
      </c>
      <c r="V239" s="35">
        <v>5.8</v>
      </c>
      <c r="W239" s="35">
        <v>10.6</v>
      </c>
      <c r="X239" s="4">
        <f t="shared" si="77"/>
        <v>1.2627586206896551</v>
      </c>
      <c r="Y239" s="11">
        <v>30</v>
      </c>
      <c r="Z239" s="44">
        <f t="shared" si="78"/>
        <v>0.87072101670792745</v>
      </c>
      <c r="AA239" s="45">
        <v>985</v>
      </c>
      <c r="AB239" s="35">
        <f t="shared" ref="AB239:AB302" si="102">AA239/11</f>
        <v>89.545454545454547</v>
      </c>
      <c r="AC239" s="35">
        <f t="shared" si="79"/>
        <v>78</v>
      </c>
      <c r="AD239" s="35">
        <f t="shared" si="80"/>
        <v>-11.545454545454547</v>
      </c>
      <c r="AE239" s="35">
        <v>78</v>
      </c>
      <c r="AF239" s="35">
        <f t="shared" ref="AF239:AF302" si="103">AC239-AE239</f>
        <v>0</v>
      </c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10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10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10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10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10"/>
      <c r="GC239" s="9"/>
      <c r="GD239" s="9"/>
    </row>
    <row r="240" spans="1:186" s="2" customFormat="1" ht="17" customHeight="1">
      <c r="A240" s="14" t="s">
        <v>236</v>
      </c>
      <c r="B240" s="35">
        <v>0</v>
      </c>
      <c r="C240" s="35">
        <v>0</v>
      </c>
      <c r="D240" s="4">
        <f t="shared" si="98"/>
        <v>0</v>
      </c>
      <c r="E240" s="11">
        <v>0</v>
      </c>
      <c r="F240" s="5" t="s">
        <v>362</v>
      </c>
      <c r="G240" s="5" t="s">
        <v>362</v>
      </c>
      <c r="H240" s="5" t="s">
        <v>362</v>
      </c>
      <c r="I240" s="5" t="s">
        <v>362</v>
      </c>
      <c r="J240" s="5" t="s">
        <v>362</v>
      </c>
      <c r="K240" s="5" t="s">
        <v>362</v>
      </c>
      <c r="L240" s="5" t="s">
        <v>362</v>
      </c>
      <c r="M240" s="5" t="s">
        <v>362</v>
      </c>
      <c r="N240" s="35">
        <v>22.4</v>
      </c>
      <c r="O240" s="35">
        <v>106.7</v>
      </c>
      <c r="P240" s="4">
        <f t="shared" si="100"/>
        <v>1.3</v>
      </c>
      <c r="Q240" s="11">
        <v>20</v>
      </c>
      <c r="R240" s="35">
        <v>6.1</v>
      </c>
      <c r="S240" s="35">
        <v>6.2</v>
      </c>
      <c r="T240" s="4">
        <f t="shared" si="101"/>
        <v>1.0163934426229508</v>
      </c>
      <c r="U240" s="11">
        <v>10</v>
      </c>
      <c r="V240" s="35">
        <v>0.3</v>
      </c>
      <c r="W240" s="35">
        <v>2.2999999999999998</v>
      </c>
      <c r="X240" s="4">
        <f t="shared" ref="X240:X303" si="104">IF(Y240=0,0,IF(V240=0,1,IF(W240&lt;0,0,IF(W240/V240&gt;1.2,IF((W240/V240-1.2)*0.1+1.2&gt;1.3,1.3,(W240/V240-1.2)*0.1+1.2),W240/V240))))</f>
        <v>1.3</v>
      </c>
      <c r="Y240" s="11">
        <v>40</v>
      </c>
      <c r="Z240" s="44">
        <f t="shared" ref="Z240:Z303" si="105">(D240*E240+P240*Q240+T240*U240+X240*Y240)/(E240+Q240+U240+Y240)</f>
        <v>1.2594847775175644</v>
      </c>
      <c r="AA240" s="45">
        <v>1413</v>
      </c>
      <c r="AB240" s="35">
        <f t="shared" si="102"/>
        <v>128.45454545454547</v>
      </c>
      <c r="AC240" s="35">
        <f t="shared" ref="AC240:AC303" si="106">ROUND(Z240*AB240,1)</f>
        <v>161.80000000000001</v>
      </c>
      <c r="AD240" s="35">
        <f t="shared" ref="AD240:AD303" si="107">AC240-AB240</f>
        <v>33.345454545454544</v>
      </c>
      <c r="AE240" s="35">
        <v>161.80000000000001</v>
      </c>
      <c r="AF240" s="35">
        <f t="shared" si="103"/>
        <v>0</v>
      </c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10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10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10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10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10"/>
      <c r="GC240" s="9"/>
      <c r="GD240" s="9"/>
    </row>
    <row r="241" spans="1:186" s="2" customFormat="1" ht="17" customHeight="1">
      <c r="A241" s="14" t="s">
        <v>237</v>
      </c>
      <c r="B241" s="35">
        <v>655</v>
      </c>
      <c r="C241" s="35">
        <v>433.4</v>
      </c>
      <c r="D241" s="4">
        <f t="shared" si="98"/>
        <v>0.6616793893129771</v>
      </c>
      <c r="E241" s="11">
        <v>10</v>
      </c>
      <c r="F241" s="5" t="s">
        <v>362</v>
      </c>
      <c r="G241" s="5" t="s">
        <v>362</v>
      </c>
      <c r="H241" s="5" t="s">
        <v>362</v>
      </c>
      <c r="I241" s="5" t="s">
        <v>362</v>
      </c>
      <c r="J241" s="5" t="s">
        <v>362</v>
      </c>
      <c r="K241" s="5" t="s">
        <v>362</v>
      </c>
      <c r="L241" s="5" t="s">
        <v>362</v>
      </c>
      <c r="M241" s="5" t="s">
        <v>362</v>
      </c>
      <c r="N241" s="35">
        <v>41.5</v>
      </c>
      <c r="O241" s="35">
        <v>66.099999999999994</v>
      </c>
      <c r="P241" s="4">
        <f>IF(Q241=0,0,IF(N241=0,1,IF(O241&lt;0,0,IF(O241/N241&gt;1.2,IF((O241/N241-1.2)*0.1+1.2&gt;1.3,1.3,(O241/N241-1.2)*0.1+1.2),O241/N241))))</f>
        <v>1.2392771084337348</v>
      </c>
      <c r="Q241" s="11">
        <v>20</v>
      </c>
      <c r="R241" s="35">
        <v>31</v>
      </c>
      <c r="S241" s="35">
        <v>31.2</v>
      </c>
      <c r="T241" s="4">
        <f t="shared" si="101"/>
        <v>1.0064516129032257</v>
      </c>
      <c r="U241" s="11">
        <v>25</v>
      </c>
      <c r="V241" s="35">
        <v>5.5</v>
      </c>
      <c r="W241" s="35">
        <v>5.7</v>
      </c>
      <c r="X241" s="4">
        <f t="shared" si="104"/>
        <v>1.0363636363636364</v>
      </c>
      <c r="Y241" s="11">
        <v>25</v>
      </c>
      <c r="Z241" s="44">
        <f t="shared" si="105"/>
        <v>1.0309089661684503</v>
      </c>
      <c r="AA241" s="45">
        <v>1091</v>
      </c>
      <c r="AB241" s="35">
        <f t="shared" si="102"/>
        <v>99.181818181818187</v>
      </c>
      <c r="AC241" s="35">
        <f t="shared" si="106"/>
        <v>102.2</v>
      </c>
      <c r="AD241" s="35">
        <f t="shared" si="107"/>
        <v>3.0181818181818159</v>
      </c>
      <c r="AE241" s="35">
        <v>102.2</v>
      </c>
      <c r="AF241" s="35">
        <f t="shared" si="103"/>
        <v>0</v>
      </c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10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10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10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10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10"/>
      <c r="GC241" s="9"/>
      <c r="GD241" s="9"/>
    </row>
    <row r="242" spans="1:186" s="2" customFormat="1" ht="17" customHeight="1">
      <c r="A242" s="14" t="s">
        <v>238</v>
      </c>
      <c r="B242" s="35">
        <v>0</v>
      </c>
      <c r="C242" s="35">
        <v>0</v>
      </c>
      <c r="D242" s="4">
        <f>IF(E242=0,0,IF(B242=0,1,IF(C242&lt;0,0,IF(C242/B242&gt;1.2,IF((C242/B242-1.2)*0.1+1.2&gt;1.3,1.3,(C242/B242-1.2)*0.1+1.2),C242/B242))))</f>
        <v>0</v>
      </c>
      <c r="E242" s="11">
        <v>0</v>
      </c>
      <c r="F242" s="5" t="s">
        <v>362</v>
      </c>
      <c r="G242" s="5" t="s">
        <v>362</v>
      </c>
      <c r="H242" s="5" t="s">
        <v>362</v>
      </c>
      <c r="I242" s="5" t="s">
        <v>362</v>
      </c>
      <c r="J242" s="5" t="s">
        <v>362</v>
      </c>
      <c r="K242" s="5" t="s">
        <v>362</v>
      </c>
      <c r="L242" s="5" t="s">
        <v>362</v>
      </c>
      <c r="M242" s="5" t="s">
        <v>362</v>
      </c>
      <c r="N242" s="35">
        <v>33.799999999999997</v>
      </c>
      <c r="O242" s="35">
        <v>30.3</v>
      </c>
      <c r="P242" s="4">
        <f t="shared" ref="P242:P250" si="108">IF(Q242=0,0,IF(N242=0,1,IF(O242&lt;0,0,IF(O242/N242&gt;1.2,IF((O242/N242-1.2)*0.1+1.2&gt;1.3,1.3,(O242/N242-1.2)*0.1+1.2),O242/N242))))</f>
        <v>0.89644970414201197</v>
      </c>
      <c r="Q242" s="11">
        <v>20</v>
      </c>
      <c r="R242" s="35">
        <v>18.600000000000001</v>
      </c>
      <c r="S242" s="35">
        <v>18.7</v>
      </c>
      <c r="T242" s="4">
        <f t="shared" si="101"/>
        <v>1.0053763440860215</v>
      </c>
      <c r="U242" s="11">
        <v>20</v>
      </c>
      <c r="V242" s="35">
        <v>2.8</v>
      </c>
      <c r="W242" s="35">
        <v>3.5</v>
      </c>
      <c r="X242" s="4">
        <f t="shared" si="104"/>
        <v>1.2050000000000001</v>
      </c>
      <c r="Y242" s="11">
        <v>30</v>
      </c>
      <c r="Z242" s="44">
        <f t="shared" si="105"/>
        <v>1.059807442350867</v>
      </c>
      <c r="AA242" s="45">
        <v>1348</v>
      </c>
      <c r="AB242" s="35">
        <f t="shared" si="102"/>
        <v>122.54545454545455</v>
      </c>
      <c r="AC242" s="35">
        <f t="shared" si="106"/>
        <v>129.9</v>
      </c>
      <c r="AD242" s="35">
        <f t="shared" si="107"/>
        <v>7.3545454545454589</v>
      </c>
      <c r="AE242" s="35">
        <v>129.9</v>
      </c>
      <c r="AF242" s="35">
        <f t="shared" si="103"/>
        <v>0</v>
      </c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10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10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10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10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10"/>
      <c r="GC242" s="9"/>
      <c r="GD242" s="9"/>
    </row>
    <row r="243" spans="1:186" s="2" customFormat="1" ht="17" customHeight="1">
      <c r="A243" s="14" t="s">
        <v>239</v>
      </c>
      <c r="B243" s="35">
        <v>0</v>
      </c>
      <c r="C243" s="35">
        <v>0</v>
      </c>
      <c r="D243" s="4">
        <f t="shared" ref="D243:D253" si="109">IF(E243=0,0,IF(B243=0,1,IF(C243&lt;0,0,IF(C243/B243&gt;1.2,IF((C243/B243-1.2)*0.1+1.2&gt;1.3,1.3,(C243/B243-1.2)*0.1+1.2),C243/B243))))</f>
        <v>0</v>
      </c>
      <c r="E243" s="11">
        <v>0</v>
      </c>
      <c r="F243" s="5" t="s">
        <v>362</v>
      </c>
      <c r="G243" s="5" t="s">
        <v>362</v>
      </c>
      <c r="H243" s="5" t="s">
        <v>362</v>
      </c>
      <c r="I243" s="5" t="s">
        <v>362</v>
      </c>
      <c r="J243" s="5" t="s">
        <v>362</v>
      </c>
      <c r="K243" s="5" t="s">
        <v>362</v>
      </c>
      <c r="L243" s="5" t="s">
        <v>362</v>
      </c>
      <c r="M243" s="5" t="s">
        <v>362</v>
      </c>
      <c r="N243" s="35">
        <v>19.7</v>
      </c>
      <c r="O243" s="35">
        <v>39.299999999999997</v>
      </c>
      <c r="P243" s="4">
        <f t="shared" si="108"/>
        <v>1.2794923857868019</v>
      </c>
      <c r="Q243" s="11">
        <v>20</v>
      </c>
      <c r="R243" s="35">
        <v>3</v>
      </c>
      <c r="S243" s="35">
        <v>3.1</v>
      </c>
      <c r="T243" s="4">
        <f t="shared" si="101"/>
        <v>1.0333333333333334</v>
      </c>
      <c r="U243" s="11">
        <v>25</v>
      </c>
      <c r="V243" s="35">
        <v>0.2</v>
      </c>
      <c r="W243" s="35">
        <v>1.1000000000000001</v>
      </c>
      <c r="X243" s="4">
        <f t="shared" si="104"/>
        <v>1.3</v>
      </c>
      <c r="Y243" s="11">
        <v>25</v>
      </c>
      <c r="Z243" s="44">
        <f t="shared" si="105"/>
        <v>1.1989025864152767</v>
      </c>
      <c r="AA243" s="45">
        <v>819</v>
      </c>
      <c r="AB243" s="35">
        <f t="shared" si="102"/>
        <v>74.454545454545453</v>
      </c>
      <c r="AC243" s="35">
        <f t="shared" si="106"/>
        <v>89.3</v>
      </c>
      <c r="AD243" s="35">
        <f t="shared" si="107"/>
        <v>14.845454545454544</v>
      </c>
      <c r="AE243" s="35">
        <v>89.3</v>
      </c>
      <c r="AF243" s="35">
        <f t="shared" si="103"/>
        <v>0</v>
      </c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10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10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10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10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10"/>
      <c r="GC243" s="9"/>
      <c r="GD243" s="9"/>
    </row>
    <row r="244" spans="1:186" s="2" customFormat="1" ht="17" customHeight="1">
      <c r="A244" s="14" t="s">
        <v>240</v>
      </c>
      <c r="B244" s="35">
        <v>0</v>
      </c>
      <c r="C244" s="35">
        <v>0</v>
      </c>
      <c r="D244" s="4">
        <f t="shared" si="109"/>
        <v>0</v>
      </c>
      <c r="E244" s="11">
        <v>0</v>
      </c>
      <c r="F244" s="5" t="s">
        <v>362</v>
      </c>
      <c r="G244" s="5" t="s">
        <v>362</v>
      </c>
      <c r="H244" s="5" t="s">
        <v>362</v>
      </c>
      <c r="I244" s="5" t="s">
        <v>362</v>
      </c>
      <c r="J244" s="5" t="s">
        <v>362</v>
      </c>
      <c r="K244" s="5" t="s">
        <v>362</v>
      </c>
      <c r="L244" s="5" t="s">
        <v>362</v>
      </c>
      <c r="M244" s="5" t="s">
        <v>362</v>
      </c>
      <c r="N244" s="35">
        <v>33</v>
      </c>
      <c r="O244" s="35">
        <v>42.4</v>
      </c>
      <c r="P244" s="4">
        <f t="shared" si="108"/>
        <v>1.2084848484848485</v>
      </c>
      <c r="Q244" s="11">
        <v>20</v>
      </c>
      <c r="R244" s="35">
        <v>29.5</v>
      </c>
      <c r="S244" s="35">
        <v>29.8</v>
      </c>
      <c r="T244" s="4">
        <f t="shared" si="101"/>
        <v>1.0101694915254238</v>
      </c>
      <c r="U244" s="11">
        <v>40</v>
      </c>
      <c r="V244" s="35">
        <v>0.6</v>
      </c>
      <c r="W244" s="35">
        <v>0.9</v>
      </c>
      <c r="X244" s="4">
        <f t="shared" si="104"/>
        <v>1.23</v>
      </c>
      <c r="Y244" s="11">
        <v>10</v>
      </c>
      <c r="Z244" s="44">
        <f t="shared" si="105"/>
        <v>1.0982353804387703</v>
      </c>
      <c r="AA244" s="45">
        <v>1098</v>
      </c>
      <c r="AB244" s="35">
        <f t="shared" si="102"/>
        <v>99.818181818181813</v>
      </c>
      <c r="AC244" s="35">
        <f t="shared" si="106"/>
        <v>109.6</v>
      </c>
      <c r="AD244" s="35">
        <f t="shared" si="107"/>
        <v>9.7818181818181813</v>
      </c>
      <c r="AE244" s="35">
        <v>109.6</v>
      </c>
      <c r="AF244" s="35">
        <f t="shared" si="103"/>
        <v>0</v>
      </c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10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10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10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10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10"/>
      <c r="GC244" s="9"/>
      <c r="GD244" s="9"/>
    </row>
    <row r="245" spans="1:186" s="2" customFormat="1" ht="17" customHeight="1">
      <c r="A245" s="14" t="s">
        <v>241</v>
      </c>
      <c r="B245" s="35">
        <v>0</v>
      </c>
      <c r="C245" s="35">
        <v>0</v>
      </c>
      <c r="D245" s="4">
        <f t="shared" si="109"/>
        <v>0</v>
      </c>
      <c r="E245" s="11">
        <v>0</v>
      </c>
      <c r="F245" s="5" t="s">
        <v>362</v>
      </c>
      <c r="G245" s="5" t="s">
        <v>362</v>
      </c>
      <c r="H245" s="5" t="s">
        <v>362</v>
      </c>
      <c r="I245" s="5" t="s">
        <v>362</v>
      </c>
      <c r="J245" s="5" t="s">
        <v>362</v>
      </c>
      <c r="K245" s="5" t="s">
        <v>362</v>
      </c>
      <c r="L245" s="5" t="s">
        <v>362</v>
      </c>
      <c r="M245" s="5" t="s">
        <v>362</v>
      </c>
      <c r="N245" s="35">
        <v>16.899999999999999</v>
      </c>
      <c r="O245" s="35">
        <v>20</v>
      </c>
      <c r="P245" s="4">
        <f t="shared" si="108"/>
        <v>1.1834319526627219</v>
      </c>
      <c r="Q245" s="11">
        <v>20</v>
      </c>
      <c r="R245" s="35">
        <v>20.9</v>
      </c>
      <c r="S245" s="35">
        <v>21.1</v>
      </c>
      <c r="T245" s="4">
        <f t="shared" si="101"/>
        <v>1.0095693779904307</v>
      </c>
      <c r="U245" s="11">
        <v>25</v>
      </c>
      <c r="V245" s="35">
        <v>1</v>
      </c>
      <c r="W245" s="35">
        <v>2.8</v>
      </c>
      <c r="X245" s="4">
        <f t="shared" si="104"/>
        <v>1.3</v>
      </c>
      <c r="Y245" s="11">
        <v>25</v>
      </c>
      <c r="Z245" s="44">
        <f t="shared" si="105"/>
        <v>1.1629696214716456</v>
      </c>
      <c r="AA245" s="45">
        <v>1336</v>
      </c>
      <c r="AB245" s="35">
        <f t="shared" si="102"/>
        <v>121.45454545454545</v>
      </c>
      <c r="AC245" s="35">
        <f t="shared" si="106"/>
        <v>141.19999999999999</v>
      </c>
      <c r="AD245" s="35">
        <f t="shared" si="107"/>
        <v>19.745454545454535</v>
      </c>
      <c r="AE245" s="35">
        <v>141.19999999999999</v>
      </c>
      <c r="AF245" s="35">
        <f t="shared" si="103"/>
        <v>0</v>
      </c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10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10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10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10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10"/>
      <c r="GC245" s="9"/>
      <c r="GD245" s="9"/>
    </row>
    <row r="246" spans="1:186" s="2" customFormat="1" ht="17" customHeight="1">
      <c r="A246" s="14" t="s">
        <v>242</v>
      </c>
      <c r="B246" s="35">
        <v>0</v>
      </c>
      <c r="C246" s="35">
        <v>0</v>
      </c>
      <c r="D246" s="4">
        <f t="shared" si="109"/>
        <v>0</v>
      </c>
      <c r="E246" s="11">
        <v>0</v>
      </c>
      <c r="F246" s="5" t="s">
        <v>362</v>
      </c>
      <c r="G246" s="5" t="s">
        <v>362</v>
      </c>
      <c r="H246" s="5" t="s">
        <v>362</v>
      </c>
      <c r="I246" s="5" t="s">
        <v>362</v>
      </c>
      <c r="J246" s="5" t="s">
        <v>362</v>
      </c>
      <c r="K246" s="5" t="s">
        <v>362</v>
      </c>
      <c r="L246" s="5" t="s">
        <v>362</v>
      </c>
      <c r="M246" s="5" t="s">
        <v>362</v>
      </c>
      <c r="N246" s="35">
        <v>146.19999999999999</v>
      </c>
      <c r="O246" s="35">
        <v>73</v>
      </c>
      <c r="P246" s="4">
        <f>IF(Q246=0,0,IF(N246=0,1,IF(O246&lt;0,0,IF(O246/N246&gt;1.2,IF((O246/N246-1.2)*0.1+1.2&gt;1.3,1.3,(O246/N246-1.2)*0.1+1.2),O246/N246))))</f>
        <v>0.49931600547195626</v>
      </c>
      <c r="Q246" s="11">
        <v>20</v>
      </c>
      <c r="R246" s="35">
        <v>152.5</v>
      </c>
      <c r="S246" s="35">
        <v>177.7</v>
      </c>
      <c r="T246" s="4">
        <f>IF(U246=0,0,IF(R246=0,1,IF(S246&lt;0,0,IF(S246/R246&gt;1.2,IF((S246/R246-1.2)*0.1+1.2&gt;1.3,1.3,(S246/R246-1.2)*0.1+1.2),S246/R246))))</f>
        <v>1.1652459016393442</v>
      </c>
      <c r="U246" s="11">
        <v>20</v>
      </c>
      <c r="V246" s="35">
        <v>2.2000000000000002</v>
      </c>
      <c r="W246" s="35">
        <v>6</v>
      </c>
      <c r="X246" s="4">
        <f t="shared" si="104"/>
        <v>1.3</v>
      </c>
      <c r="Y246" s="11">
        <v>30</v>
      </c>
      <c r="Z246" s="44">
        <f t="shared" si="105"/>
        <v>1.0327319734603715</v>
      </c>
      <c r="AA246" s="45">
        <v>1194</v>
      </c>
      <c r="AB246" s="35">
        <f t="shared" si="102"/>
        <v>108.54545454545455</v>
      </c>
      <c r="AC246" s="35">
        <f t="shared" si="106"/>
        <v>112.1</v>
      </c>
      <c r="AD246" s="35">
        <f t="shared" si="107"/>
        <v>3.5545454545454476</v>
      </c>
      <c r="AE246" s="35">
        <v>112.1</v>
      </c>
      <c r="AF246" s="35">
        <f t="shared" si="103"/>
        <v>0</v>
      </c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10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10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10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10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10"/>
      <c r="GC246" s="9"/>
      <c r="GD246" s="9"/>
    </row>
    <row r="247" spans="1:186" s="2" customFormat="1" ht="17" customHeight="1">
      <c r="A247" s="14" t="s">
        <v>243</v>
      </c>
      <c r="B247" s="35">
        <v>9388</v>
      </c>
      <c r="C247" s="35">
        <v>9679</v>
      </c>
      <c r="D247" s="4">
        <f>IF(E247=0,0,IF(B247=0,1,IF(C247&lt;0,0,IF(C247/B247&gt;1.2,IF((C247/B247-1.2)*0.1+1.2&gt;1.3,1.3,(C247/B247-1.2)*0.1+1.2),C247/B247))))</f>
        <v>1.0309970174691094</v>
      </c>
      <c r="E247" s="11">
        <v>10</v>
      </c>
      <c r="F247" s="5" t="s">
        <v>362</v>
      </c>
      <c r="G247" s="5" t="s">
        <v>362</v>
      </c>
      <c r="H247" s="5" t="s">
        <v>362</v>
      </c>
      <c r="I247" s="5" t="s">
        <v>362</v>
      </c>
      <c r="J247" s="5" t="s">
        <v>362</v>
      </c>
      <c r="K247" s="5" t="s">
        <v>362</v>
      </c>
      <c r="L247" s="5" t="s">
        <v>362</v>
      </c>
      <c r="M247" s="5" t="s">
        <v>362</v>
      </c>
      <c r="N247" s="35">
        <v>184.7</v>
      </c>
      <c r="O247" s="35">
        <v>309.89999999999998</v>
      </c>
      <c r="P247" s="4">
        <f t="shared" si="108"/>
        <v>1.2477855982674608</v>
      </c>
      <c r="Q247" s="11">
        <v>20</v>
      </c>
      <c r="R247" s="35">
        <v>12.4</v>
      </c>
      <c r="S247" s="35">
        <v>12.5</v>
      </c>
      <c r="T247" s="4">
        <f>IF(U247=0,0,IF(R247=0,1,IF(S247&lt;0,0,IF(S247/R247&gt;1.2,IF((S247/R247-1.2)*0.1+1.2&gt;1.3,1.3,(S247/R247-1.2)*0.1+1.2),S247/R247))))</f>
        <v>1.0080645161290323</v>
      </c>
      <c r="U247" s="11">
        <v>25</v>
      </c>
      <c r="V247" s="35">
        <v>0.5</v>
      </c>
      <c r="W247" s="35">
        <v>0.6</v>
      </c>
      <c r="X247" s="4">
        <f t="shared" si="104"/>
        <v>1.2</v>
      </c>
      <c r="Y247" s="11">
        <v>25</v>
      </c>
      <c r="Z247" s="44">
        <f t="shared" si="105"/>
        <v>1.1308411880408265</v>
      </c>
      <c r="AA247" s="45">
        <v>1325</v>
      </c>
      <c r="AB247" s="35">
        <f t="shared" si="102"/>
        <v>120.45454545454545</v>
      </c>
      <c r="AC247" s="35">
        <f t="shared" si="106"/>
        <v>136.19999999999999</v>
      </c>
      <c r="AD247" s="35">
        <f t="shared" si="107"/>
        <v>15.745454545454535</v>
      </c>
      <c r="AE247" s="35">
        <v>136.19999999999999</v>
      </c>
      <c r="AF247" s="35">
        <f t="shared" si="103"/>
        <v>0</v>
      </c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10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10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10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10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10"/>
      <c r="GC247" s="9"/>
      <c r="GD247" s="9"/>
    </row>
    <row r="248" spans="1:186" s="2" customFormat="1" ht="17" customHeight="1">
      <c r="A248" s="14" t="s">
        <v>244</v>
      </c>
      <c r="B248" s="35">
        <v>0</v>
      </c>
      <c r="C248" s="35">
        <v>0</v>
      </c>
      <c r="D248" s="4">
        <f t="shared" si="109"/>
        <v>0</v>
      </c>
      <c r="E248" s="11">
        <v>0</v>
      </c>
      <c r="F248" s="5" t="s">
        <v>362</v>
      </c>
      <c r="G248" s="5" t="s">
        <v>362</v>
      </c>
      <c r="H248" s="5" t="s">
        <v>362</v>
      </c>
      <c r="I248" s="5" t="s">
        <v>362</v>
      </c>
      <c r="J248" s="5" t="s">
        <v>362</v>
      </c>
      <c r="K248" s="5" t="s">
        <v>362</v>
      </c>
      <c r="L248" s="5" t="s">
        <v>362</v>
      </c>
      <c r="M248" s="5" t="s">
        <v>362</v>
      </c>
      <c r="N248" s="35">
        <v>52.2</v>
      </c>
      <c r="O248" s="35">
        <v>28.6</v>
      </c>
      <c r="P248" s="4">
        <f t="shared" si="108"/>
        <v>0.54789272030651337</v>
      </c>
      <c r="Q248" s="11">
        <v>20</v>
      </c>
      <c r="R248" s="35">
        <v>10.5</v>
      </c>
      <c r="S248" s="35">
        <v>11.1</v>
      </c>
      <c r="T248" s="4">
        <f t="shared" ref="T248:T252" si="110">IF(U248=0,0,IF(R248=0,1,IF(S248&lt;0,0,IF(S248/R248&gt;1.2,IF((S248/R248-1.2)*0.1+1.2&gt;1.3,1.3,(S248/R248-1.2)*0.1+1.2),S248/R248))))</f>
        <v>1.0571428571428572</v>
      </c>
      <c r="U248" s="11">
        <v>20</v>
      </c>
      <c r="V248" s="35">
        <v>1.3</v>
      </c>
      <c r="W248" s="35">
        <v>1.4</v>
      </c>
      <c r="X248" s="4">
        <f t="shared" si="104"/>
        <v>1.0769230769230769</v>
      </c>
      <c r="Y248" s="11">
        <v>30</v>
      </c>
      <c r="Z248" s="44">
        <f t="shared" si="105"/>
        <v>0.92012005509542449</v>
      </c>
      <c r="AA248" s="45">
        <v>966</v>
      </c>
      <c r="AB248" s="35">
        <f t="shared" si="102"/>
        <v>87.818181818181813</v>
      </c>
      <c r="AC248" s="35">
        <f t="shared" si="106"/>
        <v>80.8</v>
      </c>
      <c r="AD248" s="35">
        <f t="shared" si="107"/>
        <v>-7.0181818181818159</v>
      </c>
      <c r="AE248" s="35">
        <v>80.8</v>
      </c>
      <c r="AF248" s="35">
        <f t="shared" si="103"/>
        <v>0</v>
      </c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10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10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10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10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10"/>
      <c r="GC248" s="9"/>
      <c r="GD248" s="9"/>
    </row>
    <row r="249" spans="1:186" s="2" customFormat="1" ht="17" customHeight="1">
      <c r="A249" s="14" t="s">
        <v>245</v>
      </c>
      <c r="B249" s="35">
        <v>1428</v>
      </c>
      <c r="C249" s="35">
        <v>1400</v>
      </c>
      <c r="D249" s="4">
        <f t="shared" si="109"/>
        <v>0.98039215686274506</v>
      </c>
      <c r="E249" s="11">
        <v>10</v>
      </c>
      <c r="F249" s="5" t="s">
        <v>362</v>
      </c>
      <c r="G249" s="5" t="s">
        <v>362</v>
      </c>
      <c r="H249" s="5" t="s">
        <v>362</v>
      </c>
      <c r="I249" s="5" t="s">
        <v>362</v>
      </c>
      <c r="J249" s="5" t="s">
        <v>362</v>
      </c>
      <c r="K249" s="5" t="s">
        <v>362</v>
      </c>
      <c r="L249" s="5" t="s">
        <v>362</v>
      </c>
      <c r="M249" s="5" t="s">
        <v>362</v>
      </c>
      <c r="N249" s="35">
        <v>315.60000000000002</v>
      </c>
      <c r="O249" s="35">
        <v>175.3</v>
      </c>
      <c r="P249" s="4">
        <f t="shared" si="108"/>
        <v>0.55544993662864384</v>
      </c>
      <c r="Q249" s="11">
        <v>20</v>
      </c>
      <c r="R249" s="35">
        <v>459.3</v>
      </c>
      <c r="S249" s="35">
        <v>441.5</v>
      </c>
      <c r="T249" s="4">
        <f t="shared" si="110"/>
        <v>0.96124537339429561</v>
      </c>
      <c r="U249" s="11">
        <v>10</v>
      </c>
      <c r="V249" s="35">
        <v>179.5</v>
      </c>
      <c r="W249" s="35">
        <v>293.8</v>
      </c>
      <c r="X249" s="4">
        <f t="shared" si="104"/>
        <v>1.2436768802228413</v>
      </c>
      <c r="Y249" s="11">
        <v>40</v>
      </c>
      <c r="Z249" s="44">
        <f t="shared" si="105"/>
        <v>1.0034056155507116</v>
      </c>
      <c r="AA249" s="45">
        <v>1522</v>
      </c>
      <c r="AB249" s="35">
        <f t="shared" si="102"/>
        <v>138.36363636363637</v>
      </c>
      <c r="AC249" s="35">
        <f t="shared" si="106"/>
        <v>138.80000000000001</v>
      </c>
      <c r="AD249" s="35">
        <f t="shared" si="107"/>
        <v>0.4363636363636374</v>
      </c>
      <c r="AE249" s="35">
        <v>138.80000000000001</v>
      </c>
      <c r="AF249" s="35">
        <f t="shared" si="103"/>
        <v>0</v>
      </c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10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10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10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10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10"/>
      <c r="GC249" s="9"/>
      <c r="GD249" s="9"/>
    </row>
    <row r="250" spans="1:186" s="2" customFormat="1" ht="17" customHeight="1">
      <c r="A250" s="14" t="s">
        <v>246</v>
      </c>
      <c r="B250" s="35">
        <v>0</v>
      </c>
      <c r="C250" s="35">
        <v>0</v>
      </c>
      <c r="D250" s="4">
        <f t="shared" si="109"/>
        <v>0</v>
      </c>
      <c r="E250" s="11">
        <v>0</v>
      </c>
      <c r="F250" s="5" t="s">
        <v>362</v>
      </c>
      <c r="G250" s="5" t="s">
        <v>362</v>
      </c>
      <c r="H250" s="5" t="s">
        <v>362</v>
      </c>
      <c r="I250" s="5" t="s">
        <v>362</v>
      </c>
      <c r="J250" s="5" t="s">
        <v>362</v>
      </c>
      <c r="K250" s="5" t="s">
        <v>362</v>
      </c>
      <c r="L250" s="5" t="s">
        <v>362</v>
      </c>
      <c r="M250" s="5" t="s">
        <v>362</v>
      </c>
      <c r="N250" s="35">
        <v>56.9</v>
      </c>
      <c r="O250" s="35">
        <v>94</v>
      </c>
      <c r="P250" s="4">
        <f t="shared" si="108"/>
        <v>1.2452021089630931</v>
      </c>
      <c r="Q250" s="11">
        <v>20</v>
      </c>
      <c r="R250" s="35">
        <v>84.4</v>
      </c>
      <c r="S250" s="35">
        <v>89.8</v>
      </c>
      <c r="T250" s="4">
        <f t="shared" si="110"/>
        <v>1.0639810426540284</v>
      </c>
      <c r="U250" s="11">
        <v>30</v>
      </c>
      <c r="V250" s="35">
        <v>3.4</v>
      </c>
      <c r="W250" s="35">
        <v>3.4</v>
      </c>
      <c r="X250" s="4">
        <f t="shared" si="104"/>
        <v>1</v>
      </c>
      <c r="Y250" s="11">
        <v>20</v>
      </c>
      <c r="Z250" s="44">
        <f t="shared" si="105"/>
        <v>1.0974781922697532</v>
      </c>
      <c r="AA250" s="45">
        <v>1776</v>
      </c>
      <c r="AB250" s="35">
        <f t="shared" si="102"/>
        <v>161.45454545454547</v>
      </c>
      <c r="AC250" s="35">
        <f t="shared" si="106"/>
        <v>177.2</v>
      </c>
      <c r="AD250" s="35">
        <f t="shared" si="107"/>
        <v>15.745454545454521</v>
      </c>
      <c r="AE250" s="35">
        <v>177.2</v>
      </c>
      <c r="AF250" s="35">
        <f t="shared" si="103"/>
        <v>0</v>
      </c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10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10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10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10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10"/>
      <c r="GC250" s="9"/>
      <c r="GD250" s="9"/>
    </row>
    <row r="251" spans="1:186" s="2" customFormat="1" ht="17" customHeight="1">
      <c r="A251" s="14" t="s">
        <v>247</v>
      </c>
      <c r="B251" s="35">
        <v>0</v>
      </c>
      <c r="C251" s="35">
        <v>0</v>
      </c>
      <c r="D251" s="4">
        <f t="shared" si="109"/>
        <v>0</v>
      </c>
      <c r="E251" s="11">
        <v>0</v>
      </c>
      <c r="F251" s="5" t="s">
        <v>362</v>
      </c>
      <c r="G251" s="5" t="s">
        <v>362</v>
      </c>
      <c r="H251" s="5" t="s">
        <v>362</v>
      </c>
      <c r="I251" s="5" t="s">
        <v>362</v>
      </c>
      <c r="J251" s="5" t="s">
        <v>362</v>
      </c>
      <c r="K251" s="5" t="s">
        <v>362</v>
      </c>
      <c r="L251" s="5" t="s">
        <v>362</v>
      </c>
      <c r="M251" s="5" t="s">
        <v>362</v>
      </c>
      <c r="N251" s="35">
        <v>48</v>
      </c>
      <c r="O251" s="35">
        <v>21.7</v>
      </c>
      <c r="P251" s="4">
        <f>IF(Q251=0,0,IF(N251=0,1,IF(O251&lt;0,0,IF(O251/N251&gt;1.2,IF((O251/N251-1.2)*0.1+1.2&gt;1.3,1.3,(O251/N251-1.2)*0.1+1.2),O251/N251))))</f>
        <v>0.45208333333333334</v>
      </c>
      <c r="Q251" s="11">
        <v>20</v>
      </c>
      <c r="R251" s="35">
        <v>13.5</v>
      </c>
      <c r="S251" s="35">
        <v>13.7</v>
      </c>
      <c r="T251" s="4">
        <f t="shared" si="110"/>
        <v>1.0148148148148148</v>
      </c>
      <c r="U251" s="11">
        <v>20</v>
      </c>
      <c r="V251" s="35">
        <v>0.5</v>
      </c>
      <c r="W251" s="35">
        <v>0.6</v>
      </c>
      <c r="X251" s="4">
        <f t="shared" si="104"/>
        <v>1.2</v>
      </c>
      <c r="Y251" s="11">
        <v>30</v>
      </c>
      <c r="Z251" s="44">
        <f t="shared" si="105"/>
        <v>0.93339947089947084</v>
      </c>
      <c r="AA251" s="45">
        <v>869</v>
      </c>
      <c r="AB251" s="35">
        <f t="shared" si="102"/>
        <v>79</v>
      </c>
      <c r="AC251" s="35">
        <f t="shared" si="106"/>
        <v>73.7</v>
      </c>
      <c r="AD251" s="35">
        <f t="shared" si="107"/>
        <v>-5.2999999999999972</v>
      </c>
      <c r="AE251" s="35">
        <v>73.7</v>
      </c>
      <c r="AF251" s="35">
        <f t="shared" si="103"/>
        <v>0</v>
      </c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10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10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10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10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10"/>
      <c r="GC251" s="9"/>
      <c r="GD251" s="9"/>
    </row>
    <row r="252" spans="1:186" s="2" customFormat="1" ht="17" customHeight="1">
      <c r="A252" s="14" t="s">
        <v>248</v>
      </c>
      <c r="B252" s="35">
        <v>0</v>
      </c>
      <c r="C252" s="35">
        <v>0</v>
      </c>
      <c r="D252" s="4">
        <f t="shared" si="109"/>
        <v>0</v>
      </c>
      <c r="E252" s="11">
        <v>0</v>
      </c>
      <c r="F252" s="5" t="s">
        <v>362</v>
      </c>
      <c r="G252" s="5" t="s">
        <v>362</v>
      </c>
      <c r="H252" s="5" t="s">
        <v>362</v>
      </c>
      <c r="I252" s="5" t="s">
        <v>362</v>
      </c>
      <c r="J252" s="5" t="s">
        <v>362</v>
      </c>
      <c r="K252" s="5" t="s">
        <v>362</v>
      </c>
      <c r="L252" s="5" t="s">
        <v>362</v>
      </c>
      <c r="M252" s="5" t="s">
        <v>362</v>
      </c>
      <c r="N252" s="35">
        <v>41.1</v>
      </c>
      <c r="O252" s="35">
        <v>57.6</v>
      </c>
      <c r="P252" s="4">
        <f t="shared" ref="P252:P259" si="111">IF(Q252=0,0,IF(N252=0,1,IF(O252&lt;0,0,IF(O252/N252&gt;1.2,IF((O252/N252-1.2)*0.1+1.2&gt;1.3,1.3,(O252/N252-1.2)*0.1+1.2),O252/N252))))</f>
        <v>1.2201459854014598</v>
      </c>
      <c r="Q252" s="11">
        <v>20</v>
      </c>
      <c r="R252" s="35">
        <v>3.5</v>
      </c>
      <c r="S252" s="35">
        <v>3.7</v>
      </c>
      <c r="T252" s="4">
        <f t="shared" si="110"/>
        <v>1.0571428571428572</v>
      </c>
      <c r="U252" s="11">
        <v>25</v>
      </c>
      <c r="V252" s="35">
        <v>0.4</v>
      </c>
      <c r="W252" s="35">
        <v>2.2000000000000002</v>
      </c>
      <c r="X252" s="4">
        <f t="shared" si="104"/>
        <v>1.3</v>
      </c>
      <c r="Y252" s="11">
        <v>25</v>
      </c>
      <c r="Z252" s="44">
        <f t="shared" si="105"/>
        <v>1.1904498733800088</v>
      </c>
      <c r="AA252" s="45">
        <v>863</v>
      </c>
      <c r="AB252" s="35">
        <f t="shared" si="102"/>
        <v>78.454545454545453</v>
      </c>
      <c r="AC252" s="35">
        <f t="shared" si="106"/>
        <v>93.4</v>
      </c>
      <c r="AD252" s="35">
        <f t="shared" si="107"/>
        <v>14.945454545454552</v>
      </c>
      <c r="AE252" s="35">
        <v>93.4</v>
      </c>
      <c r="AF252" s="35">
        <f t="shared" si="103"/>
        <v>0</v>
      </c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10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10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10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10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10"/>
      <c r="GC252" s="9"/>
      <c r="GD252" s="9"/>
    </row>
    <row r="253" spans="1:186" s="2" customFormat="1" ht="17" customHeight="1">
      <c r="A253" s="14" t="s">
        <v>249</v>
      </c>
      <c r="B253" s="35">
        <v>1162</v>
      </c>
      <c r="C253" s="35">
        <v>1161.5</v>
      </c>
      <c r="D253" s="4">
        <f t="shared" si="109"/>
        <v>0.99956970740103268</v>
      </c>
      <c r="E253" s="11">
        <v>10</v>
      </c>
      <c r="F253" s="5" t="s">
        <v>362</v>
      </c>
      <c r="G253" s="5" t="s">
        <v>362</v>
      </c>
      <c r="H253" s="5" t="s">
        <v>362</v>
      </c>
      <c r="I253" s="5" t="s">
        <v>362</v>
      </c>
      <c r="J253" s="5" t="s">
        <v>362</v>
      </c>
      <c r="K253" s="5" t="s">
        <v>362</v>
      </c>
      <c r="L253" s="5" t="s">
        <v>362</v>
      </c>
      <c r="M253" s="5" t="s">
        <v>362</v>
      </c>
      <c r="N253" s="35">
        <v>134.1</v>
      </c>
      <c r="O253" s="35">
        <v>38.1</v>
      </c>
      <c r="P253" s="4">
        <f t="shared" si="111"/>
        <v>0.28411633109619688</v>
      </c>
      <c r="Q253" s="11">
        <v>20</v>
      </c>
      <c r="R253" s="35">
        <v>61.6</v>
      </c>
      <c r="S253" s="35">
        <v>110.4</v>
      </c>
      <c r="T253" s="4">
        <f>IF(U253=0,0,IF(R253=0,1,IF(S253&lt;0,0,IF(S253/R253&gt;1.2,IF((S253/R253-1.2)*0.1+1.2&gt;1.3,1.3,(S253/R253-1.2)*0.1+1.2),S253/R253))))</f>
        <v>1.2592207792207792</v>
      </c>
      <c r="U253" s="11">
        <v>30</v>
      </c>
      <c r="V253" s="35">
        <v>1.4</v>
      </c>
      <c r="W253" s="35">
        <v>1.7</v>
      </c>
      <c r="X253" s="4">
        <f t="shared" si="104"/>
        <v>1.2014285714285715</v>
      </c>
      <c r="Y253" s="11">
        <v>20</v>
      </c>
      <c r="Z253" s="44">
        <f t="shared" si="105"/>
        <v>0.96854023126411337</v>
      </c>
      <c r="AA253" s="45">
        <v>1147</v>
      </c>
      <c r="AB253" s="35">
        <f t="shared" si="102"/>
        <v>104.27272727272727</v>
      </c>
      <c r="AC253" s="35">
        <f t="shared" si="106"/>
        <v>101</v>
      </c>
      <c r="AD253" s="35">
        <f t="shared" si="107"/>
        <v>-3.2727272727272663</v>
      </c>
      <c r="AE253" s="35">
        <v>101</v>
      </c>
      <c r="AF253" s="35">
        <f t="shared" si="103"/>
        <v>0</v>
      </c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10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10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10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10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10"/>
      <c r="GC253" s="9"/>
      <c r="GD253" s="9"/>
    </row>
    <row r="254" spans="1:186" s="2" customFormat="1" ht="17" customHeight="1">
      <c r="A254" s="18" t="s">
        <v>250</v>
      </c>
      <c r="B254" s="6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35"/>
      <c r="AF254" s="35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10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10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10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10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10"/>
      <c r="GC254" s="9"/>
      <c r="GD254" s="9"/>
    </row>
    <row r="255" spans="1:186" s="2" customFormat="1" ht="16.7" customHeight="1">
      <c r="A255" s="14" t="s">
        <v>251</v>
      </c>
      <c r="B255" s="35">
        <v>0</v>
      </c>
      <c r="C255" s="35">
        <v>0</v>
      </c>
      <c r="D255" s="4">
        <f t="shared" ref="D255:D264" si="112">IF(E255=0,0,IF(B255=0,1,IF(C255&lt;0,0,IF(C255/B255&gt;1.2,IF((C255/B255-1.2)*0.1+1.2&gt;1.3,1.3,(C255/B255-1.2)*0.1+1.2),C255/B255))))</f>
        <v>0</v>
      </c>
      <c r="E255" s="11">
        <v>0</v>
      </c>
      <c r="F255" s="5" t="s">
        <v>362</v>
      </c>
      <c r="G255" s="5" t="s">
        <v>362</v>
      </c>
      <c r="H255" s="5" t="s">
        <v>362</v>
      </c>
      <c r="I255" s="5" t="s">
        <v>362</v>
      </c>
      <c r="J255" s="5" t="s">
        <v>362</v>
      </c>
      <c r="K255" s="5" t="s">
        <v>362</v>
      </c>
      <c r="L255" s="5" t="s">
        <v>362</v>
      </c>
      <c r="M255" s="5" t="s">
        <v>362</v>
      </c>
      <c r="N255" s="35">
        <v>96.7</v>
      </c>
      <c r="O255" s="35">
        <v>16.5</v>
      </c>
      <c r="P255" s="4">
        <f t="shared" si="111"/>
        <v>0.17063081695966908</v>
      </c>
      <c r="Q255" s="11">
        <v>20</v>
      </c>
      <c r="R255" s="35">
        <v>12</v>
      </c>
      <c r="S255" s="35">
        <v>12.5</v>
      </c>
      <c r="T255" s="4">
        <f t="shared" ref="T255:T256" si="113">IF(U255=0,0,IF(R255=0,1,IF(S255&lt;0,0,IF(S255/R255&gt;1.2,IF((S255/R255-1.2)*0.1+1.2&gt;1.3,1.3,(S255/R255-1.2)*0.1+1.2),S255/R255))))</f>
        <v>1.0416666666666667</v>
      </c>
      <c r="U255" s="11">
        <v>25</v>
      </c>
      <c r="V255" s="35">
        <v>1.5</v>
      </c>
      <c r="W255" s="35">
        <v>1.7</v>
      </c>
      <c r="X255" s="4">
        <f t="shared" si="104"/>
        <v>1.1333333333333333</v>
      </c>
      <c r="Y255" s="11">
        <v>25</v>
      </c>
      <c r="Z255" s="44">
        <f t="shared" si="105"/>
        <v>0.8255373762741911</v>
      </c>
      <c r="AA255" s="45">
        <v>1304</v>
      </c>
      <c r="AB255" s="35">
        <f t="shared" si="102"/>
        <v>118.54545454545455</v>
      </c>
      <c r="AC255" s="35">
        <f t="shared" si="106"/>
        <v>97.9</v>
      </c>
      <c r="AD255" s="35">
        <f t="shared" si="107"/>
        <v>-20.645454545454541</v>
      </c>
      <c r="AE255" s="35">
        <v>97.9</v>
      </c>
      <c r="AF255" s="35">
        <f t="shared" si="103"/>
        <v>0</v>
      </c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10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10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10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10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10"/>
      <c r="GC255" s="9"/>
      <c r="GD255" s="9"/>
    </row>
    <row r="256" spans="1:186" s="2" customFormat="1" ht="17" customHeight="1">
      <c r="A256" s="14" t="s">
        <v>252</v>
      </c>
      <c r="B256" s="35">
        <v>0</v>
      </c>
      <c r="C256" s="35">
        <v>0</v>
      </c>
      <c r="D256" s="4">
        <f t="shared" si="112"/>
        <v>0</v>
      </c>
      <c r="E256" s="11">
        <v>0</v>
      </c>
      <c r="F256" s="5" t="s">
        <v>362</v>
      </c>
      <c r="G256" s="5" t="s">
        <v>362</v>
      </c>
      <c r="H256" s="5" t="s">
        <v>362</v>
      </c>
      <c r="I256" s="5" t="s">
        <v>362</v>
      </c>
      <c r="J256" s="5" t="s">
        <v>362</v>
      </c>
      <c r="K256" s="5" t="s">
        <v>362</v>
      </c>
      <c r="L256" s="5" t="s">
        <v>362</v>
      </c>
      <c r="M256" s="5" t="s">
        <v>362</v>
      </c>
      <c r="N256" s="35">
        <v>63.2</v>
      </c>
      <c r="O256" s="35">
        <v>8.6</v>
      </c>
      <c r="P256" s="4">
        <f>IF(Q256=0,0,IF(N256=0,1,IF(O256&lt;0,0,IF(O256/N256&gt;1.2,IF((O256/N256-1.2)*0.1+1.2&gt;1.3,1.3,(O256/N256-1.2)*0.1+1.2),O256/N256))))</f>
        <v>0.13607594936708858</v>
      </c>
      <c r="Q256" s="11">
        <v>20</v>
      </c>
      <c r="R256" s="35">
        <v>1.5</v>
      </c>
      <c r="S256" s="35">
        <v>1.5</v>
      </c>
      <c r="T256" s="4">
        <f t="shared" si="113"/>
        <v>1</v>
      </c>
      <c r="U256" s="11">
        <v>15</v>
      </c>
      <c r="V256" s="35">
        <v>1</v>
      </c>
      <c r="W256" s="35">
        <v>1</v>
      </c>
      <c r="X256" s="4">
        <f t="shared" si="104"/>
        <v>1</v>
      </c>
      <c r="Y256" s="11">
        <v>35</v>
      </c>
      <c r="Z256" s="44">
        <f t="shared" si="105"/>
        <v>0.75316455696202522</v>
      </c>
      <c r="AA256" s="45">
        <v>645</v>
      </c>
      <c r="AB256" s="35">
        <f t="shared" si="102"/>
        <v>58.636363636363633</v>
      </c>
      <c r="AC256" s="35">
        <f t="shared" si="106"/>
        <v>44.2</v>
      </c>
      <c r="AD256" s="35">
        <f t="shared" si="107"/>
        <v>-14.43636363636363</v>
      </c>
      <c r="AE256" s="35">
        <v>44.2</v>
      </c>
      <c r="AF256" s="35">
        <f t="shared" si="103"/>
        <v>0</v>
      </c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10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10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10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10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10"/>
      <c r="GC256" s="9"/>
      <c r="GD256" s="9"/>
    </row>
    <row r="257" spans="1:186" s="2" customFormat="1" ht="17" customHeight="1">
      <c r="A257" s="14" t="s">
        <v>253</v>
      </c>
      <c r="B257" s="35">
        <v>0</v>
      </c>
      <c r="C257" s="35">
        <v>0</v>
      </c>
      <c r="D257" s="4">
        <f t="shared" si="112"/>
        <v>0</v>
      </c>
      <c r="E257" s="11">
        <v>0</v>
      </c>
      <c r="F257" s="5" t="s">
        <v>362</v>
      </c>
      <c r="G257" s="5" t="s">
        <v>362</v>
      </c>
      <c r="H257" s="5" t="s">
        <v>362</v>
      </c>
      <c r="I257" s="5" t="s">
        <v>362</v>
      </c>
      <c r="J257" s="5" t="s">
        <v>362</v>
      </c>
      <c r="K257" s="5" t="s">
        <v>362</v>
      </c>
      <c r="L257" s="5" t="s">
        <v>362</v>
      </c>
      <c r="M257" s="5" t="s">
        <v>362</v>
      </c>
      <c r="N257" s="35">
        <v>92</v>
      </c>
      <c r="O257" s="35">
        <v>23.6</v>
      </c>
      <c r="P257" s="4">
        <f t="shared" si="111"/>
        <v>0.2565217391304348</v>
      </c>
      <c r="Q257" s="11">
        <v>20</v>
      </c>
      <c r="R257" s="35">
        <v>7.5</v>
      </c>
      <c r="S257" s="35">
        <v>8.9</v>
      </c>
      <c r="T257" s="4">
        <f>IF(U257=0,0,IF(R257=0,1,IF(S257&lt;0,0,IF(S257/R257&gt;1.2,IF((S257/R257-1.2)*0.1+1.2&gt;1.3,1.3,(S257/R257-1.2)*0.1+1.2),S257/R257))))</f>
        <v>1.1866666666666668</v>
      </c>
      <c r="U257" s="11">
        <v>25</v>
      </c>
      <c r="V257" s="35">
        <v>2.5</v>
      </c>
      <c r="W257" s="35">
        <v>2.6</v>
      </c>
      <c r="X257" s="4">
        <f t="shared" si="104"/>
        <v>1.04</v>
      </c>
      <c r="Y257" s="11">
        <v>25</v>
      </c>
      <c r="Z257" s="44">
        <f t="shared" si="105"/>
        <v>0.86853002070393381</v>
      </c>
      <c r="AA257" s="45">
        <v>1203</v>
      </c>
      <c r="AB257" s="35">
        <f t="shared" si="102"/>
        <v>109.36363636363636</v>
      </c>
      <c r="AC257" s="35">
        <f t="shared" si="106"/>
        <v>95</v>
      </c>
      <c r="AD257" s="35">
        <f t="shared" si="107"/>
        <v>-14.36363636363636</v>
      </c>
      <c r="AE257" s="35">
        <v>95</v>
      </c>
      <c r="AF257" s="35">
        <f t="shared" si="103"/>
        <v>0</v>
      </c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10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10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10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10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10"/>
      <c r="GC257" s="9"/>
      <c r="GD257" s="9"/>
    </row>
    <row r="258" spans="1:186" s="2" customFormat="1" ht="17" customHeight="1">
      <c r="A258" s="14" t="s">
        <v>254</v>
      </c>
      <c r="B258" s="35">
        <v>3696</v>
      </c>
      <c r="C258" s="35">
        <v>499.9</v>
      </c>
      <c r="D258" s="4">
        <f t="shared" si="112"/>
        <v>0.13525432900432899</v>
      </c>
      <c r="E258" s="11">
        <v>10</v>
      </c>
      <c r="F258" s="5" t="s">
        <v>362</v>
      </c>
      <c r="G258" s="5" t="s">
        <v>362</v>
      </c>
      <c r="H258" s="5" t="s">
        <v>362</v>
      </c>
      <c r="I258" s="5" t="s">
        <v>362</v>
      </c>
      <c r="J258" s="5" t="s">
        <v>362</v>
      </c>
      <c r="K258" s="5" t="s">
        <v>362</v>
      </c>
      <c r="L258" s="5" t="s">
        <v>362</v>
      </c>
      <c r="M258" s="5" t="s">
        <v>362</v>
      </c>
      <c r="N258" s="35">
        <v>242.7</v>
      </c>
      <c r="O258" s="35">
        <v>59.8</v>
      </c>
      <c r="P258" s="4">
        <f t="shared" si="111"/>
        <v>0.24639472599917595</v>
      </c>
      <c r="Q258" s="11">
        <v>20</v>
      </c>
      <c r="R258" s="35">
        <v>16</v>
      </c>
      <c r="S258" s="35">
        <v>19.2</v>
      </c>
      <c r="T258" s="4">
        <f t="shared" ref="T258:T264" si="114">IF(U258=0,0,IF(R258=0,1,IF(S258&lt;0,0,IF(S258/R258&gt;1.2,IF((S258/R258-1.2)*0.1+1.2&gt;1.3,1.3,(S258/R258-1.2)*0.1+1.2),S258/R258))))</f>
        <v>1.2</v>
      </c>
      <c r="U258" s="11">
        <v>10</v>
      </c>
      <c r="V258" s="35">
        <v>8.5</v>
      </c>
      <c r="W258" s="35">
        <v>10.199999999999999</v>
      </c>
      <c r="X258" s="4">
        <f t="shared" si="104"/>
        <v>1.2</v>
      </c>
      <c r="Y258" s="11">
        <v>40</v>
      </c>
      <c r="Z258" s="44">
        <f t="shared" si="105"/>
        <v>0.82850547262533514</v>
      </c>
      <c r="AA258" s="45">
        <v>338</v>
      </c>
      <c r="AB258" s="35">
        <f t="shared" si="102"/>
        <v>30.727272727272727</v>
      </c>
      <c r="AC258" s="35">
        <f t="shared" si="106"/>
        <v>25.5</v>
      </c>
      <c r="AD258" s="35">
        <f t="shared" si="107"/>
        <v>-5.2272727272727266</v>
      </c>
      <c r="AE258" s="35">
        <v>25.5</v>
      </c>
      <c r="AF258" s="35">
        <f t="shared" si="103"/>
        <v>0</v>
      </c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10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10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10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10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10"/>
      <c r="GC258" s="9"/>
      <c r="GD258" s="9"/>
    </row>
    <row r="259" spans="1:186" s="2" customFormat="1" ht="17" customHeight="1">
      <c r="A259" s="14" t="s">
        <v>255</v>
      </c>
      <c r="B259" s="35">
        <v>738</v>
      </c>
      <c r="C259" s="35">
        <v>667</v>
      </c>
      <c r="D259" s="4">
        <f>IF(E259=0,0,IF(B259=0,1,IF(C259&lt;0,0,IF(C259/B259&gt;1.2,IF((C259/B259-1.2)*0.1+1.2&gt;1.3,1.3,(C259/B259-1.2)*0.1+1.2),C259/B259))))</f>
        <v>0.90379403794037938</v>
      </c>
      <c r="E259" s="11">
        <v>10</v>
      </c>
      <c r="F259" s="5" t="s">
        <v>362</v>
      </c>
      <c r="G259" s="5" t="s">
        <v>362</v>
      </c>
      <c r="H259" s="5" t="s">
        <v>362</v>
      </c>
      <c r="I259" s="5" t="s">
        <v>362</v>
      </c>
      <c r="J259" s="5" t="s">
        <v>362</v>
      </c>
      <c r="K259" s="5" t="s">
        <v>362</v>
      </c>
      <c r="L259" s="5" t="s">
        <v>362</v>
      </c>
      <c r="M259" s="5" t="s">
        <v>362</v>
      </c>
      <c r="N259" s="35">
        <v>132.19999999999999</v>
      </c>
      <c r="O259" s="35">
        <v>147.9</v>
      </c>
      <c r="P259" s="4">
        <f t="shared" si="111"/>
        <v>1.1187594553706506</v>
      </c>
      <c r="Q259" s="11">
        <v>20</v>
      </c>
      <c r="R259" s="35">
        <v>28</v>
      </c>
      <c r="S259" s="35">
        <v>32.4</v>
      </c>
      <c r="T259" s="4">
        <f t="shared" si="114"/>
        <v>1.157142857142857</v>
      </c>
      <c r="U259" s="11">
        <v>10</v>
      </c>
      <c r="V259" s="35">
        <v>9</v>
      </c>
      <c r="W259" s="35">
        <v>9</v>
      </c>
      <c r="X259" s="4">
        <f t="shared" si="104"/>
        <v>1</v>
      </c>
      <c r="Y259" s="11">
        <v>40</v>
      </c>
      <c r="Z259" s="44">
        <f t="shared" si="105"/>
        <v>1.0373069757280671</v>
      </c>
      <c r="AA259" s="45">
        <v>2247</v>
      </c>
      <c r="AB259" s="35">
        <f t="shared" si="102"/>
        <v>204.27272727272728</v>
      </c>
      <c r="AC259" s="35">
        <f t="shared" si="106"/>
        <v>211.9</v>
      </c>
      <c r="AD259" s="35">
        <f t="shared" si="107"/>
        <v>7.6272727272727252</v>
      </c>
      <c r="AE259" s="35">
        <v>211.9</v>
      </c>
      <c r="AF259" s="35">
        <f t="shared" si="103"/>
        <v>0</v>
      </c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10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10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10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10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10"/>
      <c r="GC259" s="9"/>
      <c r="GD259" s="9"/>
    </row>
    <row r="260" spans="1:186" s="2" customFormat="1" ht="17" customHeight="1">
      <c r="A260" s="14" t="s">
        <v>256</v>
      </c>
      <c r="B260" s="35">
        <v>11161</v>
      </c>
      <c r="C260" s="35">
        <v>11326.5</v>
      </c>
      <c r="D260" s="4">
        <f t="shared" si="112"/>
        <v>1.014828420392438</v>
      </c>
      <c r="E260" s="11">
        <v>10</v>
      </c>
      <c r="F260" s="5" t="s">
        <v>362</v>
      </c>
      <c r="G260" s="5" t="s">
        <v>362</v>
      </c>
      <c r="H260" s="5" t="s">
        <v>362</v>
      </c>
      <c r="I260" s="5" t="s">
        <v>362</v>
      </c>
      <c r="J260" s="5" t="s">
        <v>362</v>
      </c>
      <c r="K260" s="5" t="s">
        <v>362</v>
      </c>
      <c r="L260" s="5" t="s">
        <v>362</v>
      </c>
      <c r="M260" s="5" t="s">
        <v>362</v>
      </c>
      <c r="N260" s="35">
        <v>830.9</v>
      </c>
      <c r="O260" s="35">
        <v>673.1</v>
      </c>
      <c r="P260" s="4">
        <f>IF(Q260=0,0,IF(N260=0,1,IF(O260&lt;0,0,IF(O260/N260&gt;1.2,IF((O260/N260-1.2)*0.1+1.2&gt;1.3,1.3,(O260/N260-1.2)*0.1+1.2),O260/N260))))</f>
        <v>0.81008544951257677</v>
      </c>
      <c r="Q260" s="11">
        <v>20</v>
      </c>
      <c r="R260" s="35">
        <v>9.5</v>
      </c>
      <c r="S260" s="35">
        <v>10</v>
      </c>
      <c r="T260" s="4">
        <f t="shared" si="114"/>
        <v>1.0526315789473684</v>
      </c>
      <c r="U260" s="11">
        <v>25</v>
      </c>
      <c r="V260" s="35">
        <v>10</v>
      </c>
      <c r="W260" s="35">
        <v>11.2</v>
      </c>
      <c r="X260" s="4">
        <f t="shared" si="104"/>
        <v>1.1199999999999999</v>
      </c>
      <c r="Y260" s="11">
        <v>25</v>
      </c>
      <c r="Z260" s="44">
        <f t="shared" si="105"/>
        <v>1.0083222833482517</v>
      </c>
      <c r="AA260" s="45">
        <v>1553</v>
      </c>
      <c r="AB260" s="35">
        <f t="shared" si="102"/>
        <v>141.18181818181819</v>
      </c>
      <c r="AC260" s="35">
        <f t="shared" si="106"/>
        <v>142.4</v>
      </c>
      <c r="AD260" s="35">
        <f t="shared" si="107"/>
        <v>1.2181818181818187</v>
      </c>
      <c r="AE260" s="35">
        <v>142.4</v>
      </c>
      <c r="AF260" s="35">
        <f t="shared" si="103"/>
        <v>0</v>
      </c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10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10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10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10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10"/>
      <c r="GC260" s="9"/>
      <c r="GD260" s="9"/>
    </row>
    <row r="261" spans="1:186" s="2" customFormat="1" ht="17" customHeight="1">
      <c r="A261" s="14" t="s">
        <v>257</v>
      </c>
      <c r="B261" s="35">
        <v>2759</v>
      </c>
      <c r="C261" s="35">
        <v>2360</v>
      </c>
      <c r="D261" s="4">
        <f t="shared" si="112"/>
        <v>0.85538238492207319</v>
      </c>
      <c r="E261" s="11">
        <v>10</v>
      </c>
      <c r="F261" s="5" t="s">
        <v>362</v>
      </c>
      <c r="G261" s="5" t="s">
        <v>362</v>
      </c>
      <c r="H261" s="5" t="s">
        <v>362</v>
      </c>
      <c r="I261" s="5" t="s">
        <v>362</v>
      </c>
      <c r="J261" s="5" t="s">
        <v>362</v>
      </c>
      <c r="K261" s="5" t="s">
        <v>362</v>
      </c>
      <c r="L261" s="5" t="s">
        <v>362</v>
      </c>
      <c r="M261" s="5" t="s">
        <v>362</v>
      </c>
      <c r="N261" s="35">
        <v>319.2</v>
      </c>
      <c r="O261" s="35">
        <v>68.099999999999994</v>
      </c>
      <c r="P261" s="4">
        <f t="shared" ref="P261:P266" si="115">IF(Q261=0,0,IF(N261=0,1,IF(O261&lt;0,0,IF(O261/N261&gt;1.2,IF((O261/N261-1.2)*0.1+1.2&gt;1.3,1.3,(O261/N261-1.2)*0.1+1.2),O261/N261))))</f>
        <v>0.21334586466165412</v>
      </c>
      <c r="Q261" s="11">
        <v>20</v>
      </c>
      <c r="R261" s="35">
        <v>2.5</v>
      </c>
      <c r="S261" s="35">
        <v>2.8</v>
      </c>
      <c r="T261" s="4">
        <f t="shared" si="114"/>
        <v>1.1199999999999999</v>
      </c>
      <c r="U261" s="11">
        <v>15</v>
      </c>
      <c r="V261" s="35">
        <v>4</v>
      </c>
      <c r="W261" s="35">
        <v>4</v>
      </c>
      <c r="X261" s="4">
        <f t="shared" si="104"/>
        <v>1</v>
      </c>
      <c r="Y261" s="11">
        <v>35</v>
      </c>
      <c r="Z261" s="44">
        <f t="shared" si="105"/>
        <v>0.80775926428067257</v>
      </c>
      <c r="AA261" s="45">
        <v>375</v>
      </c>
      <c r="AB261" s="35">
        <f t="shared" si="102"/>
        <v>34.090909090909093</v>
      </c>
      <c r="AC261" s="35">
        <f t="shared" si="106"/>
        <v>27.5</v>
      </c>
      <c r="AD261" s="35">
        <f t="shared" si="107"/>
        <v>-6.5909090909090935</v>
      </c>
      <c r="AE261" s="35">
        <v>27.5</v>
      </c>
      <c r="AF261" s="35">
        <f t="shared" si="103"/>
        <v>0</v>
      </c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10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10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10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10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10"/>
      <c r="GC261" s="9"/>
      <c r="GD261" s="9"/>
    </row>
    <row r="262" spans="1:186" s="2" customFormat="1" ht="17" customHeight="1">
      <c r="A262" s="18" t="s">
        <v>258</v>
      </c>
      <c r="B262" s="6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35"/>
      <c r="AF262" s="35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10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10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10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10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10"/>
      <c r="GC262" s="9"/>
      <c r="GD262" s="9"/>
    </row>
    <row r="263" spans="1:186" s="2" customFormat="1" ht="17" customHeight="1">
      <c r="A263" s="14" t="s">
        <v>259</v>
      </c>
      <c r="B263" s="35">
        <v>0</v>
      </c>
      <c r="C263" s="35">
        <v>146.9</v>
      </c>
      <c r="D263" s="4">
        <f t="shared" si="112"/>
        <v>0</v>
      </c>
      <c r="E263" s="11">
        <v>0</v>
      </c>
      <c r="F263" s="5" t="s">
        <v>362</v>
      </c>
      <c r="G263" s="5" t="s">
        <v>362</v>
      </c>
      <c r="H263" s="5" t="s">
        <v>362</v>
      </c>
      <c r="I263" s="5" t="s">
        <v>362</v>
      </c>
      <c r="J263" s="5" t="s">
        <v>362</v>
      </c>
      <c r="K263" s="5" t="s">
        <v>362</v>
      </c>
      <c r="L263" s="5" t="s">
        <v>362</v>
      </c>
      <c r="M263" s="5" t="s">
        <v>362</v>
      </c>
      <c r="N263" s="35">
        <v>30.6</v>
      </c>
      <c r="O263" s="35">
        <v>91.6</v>
      </c>
      <c r="P263" s="4">
        <f t="shared" si="115"/>
        <v>1.3</v>
      </c>
      <c r="Q263" s="11">
        <v>20</v>
      </c>
      <c r="R263" s="35">
        <v>0</v>
      </c>
      <c r="S263" s="35">
        <v>0</v>
      </c>
      <c r="T263" s="4">
        <f t="shared" si="114"/>
        <v>1</v>
      </c>
      <c r="U263" s="11">
        <v>10</v>
      </c>
      <c r="V263" s="35">
        <v>0.1</v>
      </c>
      <c r="W263" s="35">
        <v>0.1</v>
      </c>
      <c r="X263" s="4">
        <f t="shared" si="104"/>
        <v>1</v>
      </c>
      <c r="Y263" s="11">
        <v>40</v>
      </c>
      <c r="Z263" s="44">
        <f t="shared" si="105"/>
        <v>1.0857142857142856</v>
      </c>
      <c r="AA263" s="45">
        <v>317</v>
      </c>
      <c r="AB263" s="35">
        <f t="shared" si="102"/>
        <v>28.818181818181817</v>
      </c>
      <c r="AC263" s="35">
        <f t="shared" si="106"/>
        <v>31.3</v>
      </c>
      <c r="AD263" s="35">
        <f t="shared" si="107"/>
        <v>2.4818181818181841</v>
      </c>
      <c r="AE263" s="35">
        <v>31.3</v>
      </c>
      <c r="AF263" s="35">
        <f t="shared" si="103"/>
        <v>0</v>
      </c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10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10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10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10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10"/>
      <c r="GC263" s="9"/>
      <c r="GD263" s="9"/>
    </row>
    <row r="264" spans="1:186" s="2" customFormat="1" ht="17" customHeight="1">
      <c r="A264" s="14" t="s">
        <v>260</v>
      </c>
      <c r="B264" s="35">
        <v>0</v>
      </c>
      <c r="C264" s="35">
        <v>0</v>
      </c>
      <c r="D264" s="4">
        <f t="shared" si="112"/>
        <v>0</v>
      </c>
      <c r="E264" s="11">
        <v>0</v>
      </c>
      <c r="F264" s="5" t="s">
        <v>362</v>
      </c>
      <c r="G264" s="5" t="s">
        <v>362</v>
      </c>
      <c r="H264" s="5" t="s">
        <v>362</v>
      </c>
      <c r="I264" s="5" t="s">
        <v>362</v>
      </c>
      <c r="J264" s="5" t="s">
        <v>362</v>
      </c>
      <c r="K264" s="5" t="s">
        <v>362</v>
      </c>
      <c r="L264" s="5" t="s">
        <v>362</v>
      </c>
      <c r="M264" s="5" t="s">
        <v>362</v>
      </c>
      <c r="N264" s="35">
        <v>153.80000000000001</v>
      </c>
      <c r="O264" s="35">
        <v>205.3</v>
      </c>
      <c r="P264" s="4">
        <f t="shared" si="115"/>
        <v>1.2134850455136541</v>
      </c>
      <c r="Q264" s="11">
        <v>20</v>
      </c>
      <c r="R264" s="35">
        <v>0</v>
      </c>
      <c r="S264" s="35">
        <v>0</v>
      </c>
      <c r="T264" s="4">
        <f t="shared" si="114"/>
        <v>1</v>
      </c>
      <c r="U264" s="11">
        <v>20</v>
      </c>
      <c r="V264" s="35">
        <v>0.1</v>
      </c>
      <c r="W264" s="35">
        <v>0.1</v>
      </c>
      <c r="X264" s="4">
        <f t="shared" si="104"/>
        <v>1</v>
      </c>
      <c r="Y264" s="11">
        <v>30</v>
      </c>
      <c r="Z264" s="44">
        <f t="shared" si="105"/>
        <v>1.0609957272896156</v>
      </c>
      <c r="AA264" s="45">
        <v>518</v>
      </c>
      <c r="AB264" s="35">
        <f t="shared" si="102"/>
        <v>47.090909090909093</v>
      </c>
      <c r="AC264" s="35">
        <f t="shared" si="106"/>
        <v>50</v>
      </c>
      <c r="AD264" s="35">
        <f t="shared" si="107"/>
        <v>2.9090909090909065</v>
      </c>
      <c r="AE264" s="35">
        <v>50</v>
      </c>
      <c r="AF264" s="35">
        <f t="shared" si="103"/>
        <v>0</v>
      </c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10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10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10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10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10"/>
      <c r="GC264" s="9"/>
      <c r="GD264" s="9"/>
    </row>
    <row r="265" spans="1:186" s="2" customFormat="1" ht="17" customHeight="1">
      <c r="A265" s="14" t="s">
        <v>261</v>
      </c>
      <c r="B265" s="35">
        <v>0</v>
      </c>
      <c r="C265" s="35">
        <v>0</v>
      </c>
      <c r="D265" s="4">
        <f>IF(E265=0,0,IF(B265=0,1,IF(C265&lt;0,0,IF(C265/B265&gt;1.2,IF((C265/B265-1.2)*0.1+1.2&gt;1.3,1.3,(C265/B265-1.2)*0.1+1.2),C265/B265))))</f>
        <v>0</v>
      </c>
      <c r="E265" s="11">
        <v>0</v>
      </c>
      <c r="F265" s="5" t="s">
        <v>362</v>
      </c>
      <c r="G265" s="5" t="s">
        <v>362</v>
      </c>
      <c r="H265" s="5" t="s">
        <v>362</v>
      </c>
      <c r="I265" s="5" t="s">
        <v>362</v>
      </c>
      <c r="J265" s="5" t="s">
        <v>362</v>
      </c>
      <c r="K265" s="5" t="s">
        <v>362</v>
      </c>
      <c r="L265" s="5" t="s">
        <v>362</v>
      </c>
      <c r="M265" s="5" t="s">
        <v>362</v>
      </c>
      <c r="N265" s="35">
        <v>63.3</v>
      </c>
      <c r="O265" s="35">
        <v>97.9</v>
      </c>
      <c r="P265" s="4">
        <f>IF(Q265=0,0,IF(N265=0,1,IF(O265&lt;0,0,IF(O265/N265&gt;1.2,IF((O265/N265-1.2)*0.1+1.2&gt;1.3,1.3,(O265/N265-1.2)*0.1+1.2),O265/N265))))</f>
        <v>1.2346603475513427</v>
      </c>
      <c r="Q265" s="11">
        <v>20</v>
      </c>
      <c r="R265" s="35">
        <v>0</v>
      </c>
      <c r="S265" s="35">
        <v>0</v>
      </c>
      <c r="T265" s="4">
        <f>IF(U265=0,0,IF(R265=0,1,IF(S265&lt;0,0,IF(S265/R265&gt;1.2,IF((S265/R265-1.2)*0.1+1.2&gt;1.3,1.3,(S265/R265-1.2)*0.1+1.2),S265/R265))))</f>
        <v>1</v>
      </c>
      <c r="U265" s="11">
        <v>10</v>
      </c>
      <c r="V265" s="35">
        <v>3.2</v>
      </c>
      <c r="W265" s="35">
        <v>3.2</v>
      </c>
      <c r="X265" s="4">
        <f t="shared" si="104"/>
        <v>1</v>
      </c>
      <c r="Y265" s="11">
        <v>40</v>
      </c>
      <c r="Z265" s="44">
        <f t="shared" si="105"/>
        <v>1.0670458135860978</v>
      </c>
      <c r="AA265" s="45">
        <v>424</v>
      </c>
      <c r="AB265" s="35">
        <f t="shared" si="102"/>
        <v>38.545454545454547</v>
      </c>
      <c r="AC265" s="35">
        <f t="shared" si="106"/>
        <v>41.1</v>
      </c>
      <c r="AD265" s="35">
        <f t="shared" si="107"/>
        <v>2.5545454545454547</v>
      </c>
      <c r="AE265" s="35">
        <v>41.1</v>
      </c>
      <c r="AF265" s="35">
        <f t="shared" si="103"/>
        <v>0</v>
      </c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10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10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10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10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10"/>
      <c r="GC265" s="9"/>
      <c r="GD265" s="9"/>
    </row>
    <row r="266" spans="1:186" s="2" customFormat="1" ht="17" customHeight="1">
      <c r="A266" s="14" t="s">
        <v>262</v>
      </c>
      <c r="B266" s="35">
        <v>0</v>
      </c>
      <c r="C266" s="35">
        <v>0</v>
      </c>
      <c r="D266" s="4">
        <f t="shared" ref="D266:D277" si="116">IF(E266=0,0,IF(B266=0,1,IF(C266&lt;0,0,IF(C266/B266&gt;1.2,IF((C266/B266-1.2)*0.1+1.2&gt;1.3,1.3,(C266/B266-1.2)*0.1+1.2),C266/B266))))</f>
        <v>0</v>
      </c>
      <c r="E266" s="11">
        <v>0</v>
      </c>
      <c r="F266" s="5" t="s">
        <v>362</v>
      </c>
      <c r="G266" s="5" t="s">
        <v>362</v>
      </c>
      <c r="H266" s="5" t="s">
        <v>362</v>
      </c>
      <c r="I266" s="5" t="s">
        <v>362</v>
      </c>
      <c r="J266" s="5" t="s">
        <v>362</v>
      </c>
      <c r="K266" s="5" t="s">
        <v>362</v>
      </c>
      <c r="L266" s="5" t="s">
        <v>362</v>
      </c>
      <c r="M266" s="5" t="s">
        <v>362</v>
      </c>
      <c r="N266" s="35">
        <v>162.4</v>
      </c>
      <c r="O266" s="35">
        <v>138.69999999999999</v>
      </c>
      <c r="P266" s="4">
        <f t="shared" si="115"/>
        <v>0.85406403940886688</v>
      </c>
      <c r="Q266" s="11">
        <v>20</v>
      </c>
      <c r="R266" s="35">
        <v>2</v>
      </c>
      <c r="S266" s="35">
        <v>2.1</v>
      </c>
      <c r="T266" s="4">
        <f>IF(U266=0,0,IF(R266=0,1,IF(S266&lt;0,0,IF(S266/R266&gt;1.2,IF((S266/R266-1.2)*0.1+1.2&gt;1.3,1.3,(S266/R266-1.2)*0.1+1.2),S266/R266))))</f>
        <v>1.05</v>
      </c>
      <c r="U266" s="11">
        <v>20</v>
      </c>
      <c r="V266" s="35">
        <v>1</v>
      </c>
      <c r="W266" s="35">
        <v>1</v>
      </c>
      <c r="X266" s="4">
        <f t="shared" si="104"/>
        <v>1</v>
      </c>
      <c r="Y266" s="11">
        <v>30</v>
      </c>
      <c r="Z266" s="44">
        <f t="shared" si="105"/>
        <v>0.97258972554539058</v>
      </c>
      <c r="AA266" s="45">
        <v>1106</v>
      </c>
      <c r="AB266" s="35">
        <f t="shared" si="102"/>
        <v>100.54545454545455</v>
      </c>
      <c r="AC266" s="35">
        <f t="shared" si="106"/>
        <v>97.8</v>
      </c>
      <c r="AD266" s="35">
        <f t="shared" si="107"/>
        <v>-2.7454545454545496</v>
      </c>
      <c r="AE266" s="35">
        <v>97.8</v>
      </c>
      <c r="AF266" s="35">
        <f t="shared" si="103"/>
        <v>0</v>
      </c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10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10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10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10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10"/>
      <c r="GC266" s="9"/>
      <c r="GD266" s="9"/>
    </row>
    <row r="267" spans="1:186" s="2" customFormat="1" ht="17" customHeight="1">
      <c r="A267" s="14" t="s">
        <v>263</v>
      </c>
      <c r="B267" s="35">
        <v>170</v>
      </c>
      <c r="C267" s="35">
        <v>172</v>
      </c>
      <c r="D267" s="4">
        <f t="shared" si="116"/>
        <v>1.0117647058823529</v>
      </c>
      <c r="E267" s="11">
        <v>10</v>
      </c>
      <c r="F267" s="5" t="s">
        <v>362</v>
      </c>
      <c r="G267" s="5" t="s">
        <v>362</v>
      </c>
      <c r="H267" s="5" t="s">
        <v>362</v>
      </c>
      <c r="I267" s="5" t="s">
        <v>362</v>
      </c>
      <c r="J267" s="5" t="s">
        <v>362</v>
      </c>
      <c r="K267" s="5" t="s">
        <v>362</v>
      </c>
      <c r="L267" s="5" t="s">
        <v>362</v>
      </c>
      <c r="M267" s="5" t="s">
        <v>362</v>
      </c>
      <c r="N267" s="35">
        <v>95.2</v>
      </c>
      <c r="O267" s="35">
        <v>104.4</v>
      </c>
      <c r="P267" s="4">
        <f>IF(Q267=0,0,IF(N267=0,1,IF(O267&lt;0,0,IF(O267/N267&gt;1.2,IF((O267/N267-1.2)*0.1+1.2&gt;1.3,1.3,(O267/N267-1.2)*0.1+1.2),O267/N267))))</f>
        <v>1.096638655462185</v>
      </c>
      <c r="Q267" s="11">
        <v>20</v>
      </c>
      <c r="R267" s="35">
        <v>0</v>
      </c>
      <c r="S267" s="35">
        <v>0</v>
      </c>
      <c r="T267" s="4">
        <f t="shared" ref="T267:T273" si="117">IF(U267=0,0,IF(R267=0,1,IF(S267&lt;0,0,IF(S267/R267&gt;1.2,IF((S267/R267-1.2)*0.1+1.2&gt;1.3,1.3,(S267/R267-1.2)*0.1+1.2),S267/R267))))</f>
        <v>1</v>
      </c>
      <c r="U267" s="11">
        <v>20</v>
      </c>
      <c r="V267" s="35">
        <v>0.5</v>
      </c>
      <c r="W267" s="35">
        <v>0.5</v>
      </c>
      <c r="X267" s="4">
        <f t="shared" si="104"/>
        <v>1</v>
      </c>
      <c r="Y267" s="11">
        <v>30</v>
      </c>
      <c r="Z267" s="44">
        <f t="shared" si="105"/>
        <v>1.0256302521008405</v>
      </c>
      <c r="AA267" s="45">
        <v>595</v>
      </c>
      <c r="AB267" s="35">
        <f t="shared" si="102"/>
        <v>54.090909090909093</v>
      </c>
      <c r="AC267" s="35">
        <f t="shared" si="106"/>
        <v>55.5</v>
      </c>
      <c r="AD267" s="35">
        <f t="shared" si="107"/>
        <v>1.4090909090909065</v>
      </c>
      <c r="AE267" s="35">
        <v>55.5</v>
      </c>
      <c r="AF267" s="35">
        <f t="shared" si="103"/>
        <v>0</v>
      </c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10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10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10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10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10"/>
      <c r="GC267" s="9"/>
      <c r="GD267" s="9"/>
    </row>
    <row r="268" spans="1:186" s="2" customFormat="1" ht="17" customHeight="1">
      <c r="A268" s="14" t="s">
        <v>264</v>
      </c>
      <c r="B268" s="35">
        <v>0</v>
      </c>
      <c r="C268" s="35">
        <v>0</v>
      </c>
      <c r="D268" s="4">
        <f t="shared" si="116"/>
        <v>0</v>
      </c>
      <c r="E268" s="11">
        <v>0</v>
      </c>
      <c r="F268" s="5" t="s">
        <v>362</v>
      </c>
      <c r="G268" s="5" t="s">
        <v>362</v>
      </c>
      <c r="H268" s="5" t="s">
        <v>362</v>
      </c>
      <c r="I268" s="5" t="s">
        <v>362</v>
      </c>
      <c r="J268" s="5" t="s">
        <v>362</v>
      </c>
      <c r="K268" s="5" t="s">
        <v>362</v>
      </c>
      <c r="L268" s="5" t="s">
        <v>362</v>
      </c>
      <c r="M268" s="5" t="s">
        <v>362</v>
      </c>
      <c r="N268" s="35">
        <v>304.2</v>
      </c>
      <c r="O268" s="35">
        <v>124.4</v>
      </c>
      <c r="P268" s="4">
        <f t="shared" ref="P268:P276" si="118">IF(Q268=0,0,IF(N268=0,1,IF(O268&lt;0,0,IF(O268/N268&gt;1.2,IF((O268/N268-1.2)*0.1+1.2&gt;1.3,1.3,(O268/N268-1.2)*0.1+1.2),O268/N268))))</f>
        <v>0.4089414858645628</v>
      </c>
      <c r="Q268" s="11">
        <v>20</v>
      </c>
      <c r="R268" s="35">
        <v>1</v>
      </c>
      <c r="S268" s="35">
        <v>1.1000000000000001</v>
      </c>
      <c r="T268" s="4">
        <f t="shared" si="117"/>
        <v>1.1000000000000001</v>
      </c>
      <c r="U268" s="11">
        <v>15</v>
      </c>
      <c r="V268" s="35">
        <v>2</v>
      </c>
      <c r="W268" s="35">
        <v>2.4</v>
      </c>
      <c r="X268" s="4">
        <f t="shared" si="104"/>
        <v>1.2</v>
      </c>
      <c r="Y268" s="11">
        <v>35</v>
      </c>
      <c r="Z268" s="44">
        <f t="shared" si="105"/>
        <v>0.95255471024701788</v>
      </c>
      <c r="AA268" s="45">
        <v>684</v>
      </c>
      <c r="AB268" s="35">
        <f t="shared" si="102"/>
        <v>62.18181818181818</v>
      </c>
      <c r="AC268" s="35">
        <f t="shared" si="106"/>
        <v>59.2</v>
      </c>
      <c r="AD268" s="35">
        <f t="shared" si="107"/>
        <v>-2.981818181818177</v>
      </c>
      <c r="AE268" s="35">
        <v>59.2</v>
      </c>
      <c r="AF268" s="35">
        <f t="shared" si="103"/>
        <v>0</v>
      </c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10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10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10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10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10"/>
      <c r="GC268" s="9"/>
      <c r="GD268" s="9"/>
    </row>
    <row r="269" spans="1:186" s="2" customFormat="1" ht="17" customHeight="1">
      <c r="A269" s="14" t="s">
        <v>265</v>
      </c>
      <c r="B269" s="35">
        <v>0</v>
      </c>
      <c r="C269" s="35">
        <v>0</v>
      </c>
      <c r="D269" s="4">
        <f t="shared" si="116"/>
        <v>0</v>
      </c>
      <c r="E269" s="11">
        <v>0</v>
      </c>
      <c r="F269" s="5" t="s">
        <v>362</v>
      </c>
      <c r="G269" s="5" t="s">
        <v>362</v>
      </c>
      <c r="H269" s="5" t="s">
        <v>362</v>
      </c>
      <c r="I269" s="5" t="s">
        <v>362</v>
      </c>
      <c r="J269" s="5" t="s">
        <v>362</v>
      </c>
      <c r="K269" s="5" t="s">
        <v>362</v>
      </c>
      <c r="L269" s="5" t="s">
        <v>362</v>
      </c>
      <c r="M269" s="5" t="s">
        <v>362</v>
      </c>
      <c r="N269" s="35">
        <v>150.5</v>
      </c>
      <c r="O269" s="35">
        <v>139</v>
      </c>
      <c r="P269" s="4">
        <f t="shared" si="118"/>
        <v>0.92358803986710969</v>
      </c>
      <c r="Q269" s="11">
        <v>20</v>
      </c>
      <c r="R269" s="35">
        <v>1</v>
      </c>
      <c r="S269" s="35">
        <v>1</v>
      </c>
      <c r="T269" s="4">
        <f t="shared" si="117"/>
        <v>1</v>
      </c>
      <c r="U269" s="11">
        <v>20</v>
      </c>
      <c r="V269" s="35">
        <v>1.2</v>
      </c>
      <c r="W269" s="35">
        <v>1.2</v>
      </c>
      <c r="X269" s="4">
        <f t="shared" si="104"/>
        <v>1</v>
      </c>
      <c r="Y269" s="11">
        <v>30</v>
      </c>
      <c r="Z269" s="44">
        <f t="shared" si="105"/>
        <v>0.97816801139060283</v>
      </c>
      <c r="AA269" s="45">
        <v>799</v>
      </c>
      <c r="AB269" s="35">
        <f t="shared" si="102"/>
        <v>72.63636363636364</v>
      </c>
      <c r="AC269" s="35">
        <f t="shared" si="106"/>
        <v>71.099999999999994</v>
      </c>
      <c r="AD269" s="35">
        <f t="shared" si="107"/>
        <v>-1.5363636363636459</v>
      </c>
      <c r="AE269" s="35">
        <v>71.099999999999994</v>
      </c>
      <c r="AF269" s="35">
        <f t="shared" si="103"/>
        <v>0</v>
      </c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10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10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10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10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10"/>
      <c r="GC269" s="9"/>
      <c r="GD269" s="9"/>
    </row>
    <row r="270" spans="1:186" s="2" customFormat="1" ht="17" customHeight="1">
      <c r="A270" s="14" t="s">
        <v>266</v>
      </c>
      <c r="B270" s="35">
        <v>0</v>
      </c>
      <c r="C270" s="35">
        <v>0</v>
      </c>
      <c r="D270" s="4">
        <f>IF(E270=0,0,IF(B270=0,1,IF(C270&lt;0,0,IF(C270/B270&gt;1.2,IF((C270/B270-1.2)*0.1+1.2&gt;1.3,1.3,(C270/B270-1.2)*0.1+1.2),C270/B270))))</f>
        <v>0</v>
      </c>
      <c r="E270" s="11">
        <v>0</v>
      </c>
      <c r="F270" s="5" t="s">
        <v>362</v>
      </c>
      <c r="G270" s="5" t="s">
        <v>362</v>
      </c>
      <c r="H270" s="5" t="s">
        <v>362</v>
      </c>
      <c r="I270" s="5" t="s">
        <v>362</v>
      </c>
      <c r="J270" s="5" t="s">
        <v>362</v>
      </c>
      <c r="K270" s="5" t="s">
        <v>362</v>
      </c>
      <c r="L270" s="5" t="s">
        <v>362</v>
      </c>
      <c r="M270" s="5" t="s">
        <v>362</v>
      </c>
      <c r="N270" s="35">
        <v>58</v>
      </c>
      <c r="O270" s="35">
        <v>42.1</v>
      </c>
      <c r="P270" s="4">
        <f t="shared" si="118"/>
        <v>0.7258620689655173</v>
      </c>
      <c r="Q270" s="11">
        <v>20</v>
      </c>
      <c r="R270" s="35">
        <v>0</v>
      </c>
      <c r="S270" s="35">
        <v>0</v>
      </c>
      <c r="T270" s="4">
        <f t="shared" si="117"/>
        <v>1</v>
      </c>
      <c r="U270" s="11">
        <v>30</v>
      </c>
      <c r="V270" s="35">
        <v>1.5</v>
      </c>
      <c r="W270" s="35">
        <v>1.6</v>
      </c>
      <c r="X270" s="4">
        <f t="shared" si="104"/>
        <v>1.0666666666666667</v>
      </c>
      <c r="Y270" s="11">
        <v>20</v>
      </c>
      <c r="Z270" s="44">
        <f t="shared" si="105"/>
        <v>0.94072249589490964</v>
      </c>
      <c r="AA270" s="45">
        <v>836</v>
      </c>
      <c r="AB270" s="35">
        <f t="shared" si="102"/>
        <v>76</v>
      </c>
      <c r="AC270" s="35">
        <f t="shared" si="106"/>
        <v>71.5</v>
      </c>
      <c r="AD270" s="35">
        <f t="shared" si="107"/>
        <v>-4.5</v>
      </c>
      <c r="AE270" s="35">
        <v>71.5</v>
      </c>
      <c r="AF270" s="35">
        <f t="shared" si="103"/>
        <v>0</v>
      </c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10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10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10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10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10"/>
      <c r="GC270" s="9"/>
      <c r="GD270" s="9"/>
    </row>
    <row r="271" spans="1:186" s="2" customFormat="1" ht="17" customHeight="1">
      <c r="A271" s="14" t="s">
        <v>267</v>
      </c>
      <c r="B271" s="35">
        <v>0</v>
      </c>
      <c r="C271" s="35">
        <v>0</v>
      </c>
      <c r="D271" s="4">
        <f t="shared" si="116"/>
        <v>0</v>
      </c>
      <c r="E271" s="11">
        <v>0</v>
      </c>
      <c r="F271" s="5" t="s">
        <v>362</v>
      </c>
      <c r="G271" s="5" t="s">
        <v>362</v>
      </c>
      <c r="H271" s="5" t="s">
        <v>362</v>
      </c>
      <c r="I271" s="5" t="s">
        <v>362</v>
      </c>
      <c r="J271" s="5" t="s">
        <v>362</v>
      </c>
      <c r="K271" s="5" t="s">
        <v>362</v>
      </c>
      <c r="L271" s="5" t="s">
        <v>362</v>
      </c>
      <c r="M271" s="5" t="s">
        <v>362</v>
      </c>
      <c r="N271" s="35">
        <v>107.4</v>
      </c>
      <c r="O271" s="35">
        <v>104.9</v>
      </c>
      <c r="P271" s="4">
        <f t="shared" si="118"/>
        <v>0.97672253258845443</v>
      </c>
      <c r="Q271" s="11">
        <v>20</v>
      </c>
      <c r="R271" s="35">
        <v>0</v>
      </c>
      <c r="S271" s="35">
        <v>0</v>
      </c>
      <c r="T271" s="4">
        <f t="shared" si="117"/>
        <v>1</v>
      </c>
      <c r="U271" s="11">
        <v>20</v>
      </c>
      <c r="V271" s="35">
        <v>1</v>
      </c>
      <c r="W271" s="35">
        <v>0</v>
      </c>
      <c r="X271" s="4">
        <f t="shared" si="104"/>
        <v>0</v>
      </c>
      <c r="Y271" s="11">
        <v>30</v>
      </c>
      <c r="Z271" s="44">
        <f t="shared" si="105"/>
        <v>0.5647778664538442</v>
      </c>
      <c r="AA271" s="45">
        <v>627</v>
      </c>
      <c r="AB271" s="35">
        <f t="shared" si="102"/>
        <v>57</v>
      </c>
      <c r="AC271" s="35">
        <f t="shared" si="106"/>
        <v>32.200000000000003</v>
      </c>
      <c r="AD271" s="35">
        <f t="shared" si="107"/>
        <v>-24.799999999999997</v>
      </c>
      <c r="AE271" s="35">
        <v>32.200000000000003</v>
      </c>
      <c r="AF271" s="35">
        <f t="shared" si="103"/>
        <v>0</v>
      </c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10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10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10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10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10"/>
      <c r="GC271" s="9"/>
      <c r="GD271" s="9"/>
    </row>
    <row r="272" spans="1:186" s="2" customFormat="1" ht="17" customHeight="1">
      <c r="A272" s="14" t="s">
        <v>268</v>
      </c>
      <c r="B272" s="35">
        <v>0</v>
      </c>
      <c r="C272" s="35">
        <v>0</v>
      </c>
      <c r="D272" s="4">
        <f t="shared" si="116"/>
        <v>0</v>
      </c>
      <c r="E272" s="11">
        <v>0</v>
      </c>
      <c r="F272" s="5" t="s">
        <v>362</v>
      </c>
      <c r="G272" s="5" t="s">
        <v>362</v>
      </c>
      <c r="H272" s="5" t="s">
        <v>362</v>
      </c>
      <c r="I272" s="5" t="s">
        <v>362</v>
      </c>
      <c r="J272" s="5" t="s">
        <v>362</v>
      </c>
      <c r="K272" s="5" t="s">
        <v>362</v>
      </c>
      <c r="L272" s="5" t="s">
        <v>362</v>
      </c>
      <c r="M272" s="5" t="s">
        <v>362</v>
      </c>
      <c r="N272" s="35">
        <v>208.8</v>
      </c>
      <c r="O272" s="35">
        <v>159.9</v>
      </c>
      <c r="P272" s="4">
        <f>IF(Q272=0,0,IF(N272=0,1,IF(O272&lt;0,0,IF(O272/N272&gt;1.2,IF((O272/N272-1.2)*0.1+1.2&gt;1.3,1.3,(O272/N272-1.2)*0.1+1.2),O272/N272))))</f>
        <v>0.76580459770114939</v>
      </c>
      <c r="Q272" s="11">
        <v>20</v>
      </c>
      <c r="R272" s="35">
        <v>1</v>
      </c>
      <c r="S272" s="35">
        <v>1</v>
      </c>
      <c r="T272" s="4">
        <f t="shared" si="117"/>
        <v>1</v>
      </c>
      <c r="U272" s="11">
        <v>15</v>
      </c>
      <c r="V272" s="35">
        <v>1.5</v>
      </c>
      <c r="W272" s="35">
        <v>1.5</v>
      </c>
      <c r="X272" s="4">
        <f t="shared" si="104"/>
        <v>1</v>
      </c>
      <c r="Y272" s="11">
        <v>35</v>
      </c>
      <c r="Z272" s="44">
        <f t="shared" si="105"/>
        <v>0.93308702791461418</v>
      </c>
      <c r="AA272" s="45">
        <v>743</v>
      </c>
      <c r="AB272" s="35">
        <f t="shared" si="102"/>
        <v>67.545454545454547</v>
      </c>
      <c r="AC272" s="35">
        <f t="shared" si="106"/>
        <v>63</v>
      </c>
      <c r="AD272" s="35">
        <f t="shared" si="107"/>
        <v>-4.5454545454545467</v>
      </c>
      <c r="AE272" s="35">
        <v>63</v>
      </c>
      <c r="AF272" s="35">
        <f t="shared" si="103"/>
        <v>0</v>
      </c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10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10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10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10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10"/>
      <c r="GC272" s="9"/>
      <c r="GD272" s="9"/>
    </row>
    <row r="273" spans="1:186" s="2" customFormat="1" ht="17" customHeight="1">
      <c r="A273" s="14" t="s">
        <v>269</v>
      </c>
      <c r="B273" s="35">
        <v>0</v>
      </c>
      <c r="C273" s="35">
        <v>0</v>
      </c>
      <c r="D273" s="4">
        <f t="shared" si="116"/>
        <v>0</v>
      </c>
      <c r="E273" s="11">
        <v>0</v>
      </c>
      <c r="F273" s="5" t="s">
        <v>362</v>
      </c>
      <c r="G273" s="5" t="s">
        <v>362</v>
      </c>
      <c r="H273" s="5" t="s">
        <v>362</v>
      </c>
      <c r="I273" s="5" t="s">
        <v>362</v>
      </c>
      <c r="J273" s="5" t="s">
        <v>362</v>
      </c>
      <c r="K273" s="5" t="s">
        <v>362</v>
      </c>
      <c r="L273" s="5" t="s">
        <v>362</v>
      </c>
      <c r="M273" s="5" t="s">
        <v>362</v>
      </c>
      <c r="N273" s="35">
        <v>138.9</v>
      </c>
      <c r="O273" s="35">
        <v>37.9</v>
      </c>
      <c r="P273" s="4">
        <f t="shared" si="118"/>
        <v>0.27285817134629226</v>
      </c>
      <c r="Q273" s="11">
        <v>20</v>
      </c>
      <c r="R273" s="35">
        <v>8</v>
      </c>
      <c r="S273" s="35">
        <v>8.1</v>
      </c>
      <c r="T273" s="4">
        <f t="shared" si="117"/>
        <v>1.0125</v>
      </c>
      <c r="U273" s="11">
        <v>25</v>
      </c>
      <c r="V273" s="35">
        <v>1.2</v>
      </c>
      <c r="W273" s="35">
        <v>1.3</v>
      </c>
      <c r="X273" s="4">
        <f t="shared" si="104"/>
        <v>1.0833333333333335</v>
      </c>
      <c r="Y273" s="11">
        <v>25</v>
      </c>
      <c r="Z273" s="44">
        <f t="shared" si="105"/>
        <v>0.82647138228941686</v>
      </c>
      <c r="AA273" s="45">
        <v>740</v>
      </c>
      <c r="AB273" s="35">
        <f t="shared" si="102"/>
        <v>67.272727272727266</v>
      </c>
      <c r="AC273" s="35">
        <f t="shared" si="106"/>
        <v>55.6</v>
      </c>
      <c r="AD273" s="35">
        <f t="shared" si="107"/>
        <v>-11.672727272727265</v>
      </c>
      <c r="AE273" s="35">
        <v>55.6</v>
      </c>
      <c r="AF273" s="35">
        <f t="shared" si="103"/>
        <v>0</v>
      </c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10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10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10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10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10"/>
      <c r="GC273" s="9"/>
      <c r="GD273" s="9"/>
    </row>
    <row r="274" spans="1:186" s="2" customFormat="1" ht="17" customHeight="1">
      <c r="A274" s="14" t="s">
        <v>270</v>
      </c>
      <c r="B274" s="35">
        <v>0</v>
      </c>
      <c r="C274" s="35">
        <v>0</v>
      </c>
      <c r="D274" s="4">
        <f t="shared" si="116"/>
        <v>0</v>
      </c>
      <c r="E274" s="11">
        <v>0</v>
      </c>
      <c r="F274" s="5" t="s">
        <v>362</v>
      </c>
      <c r="G274" s="5" t="s">
        <v>362</v>
      </c>
      <c r="H274" s="5" t="s">
        <v>362</v>
      </c>
      <c r="I274" s="5" t="s">
        <v>362</v>
      </c>
      <c r="J274" s="5" t="s">
        <v>362</v>
      </c>
      <c r="K274" s="5" t="s">
        <v>362</v>
      </c>
      <c r="L274" s="5" t="s">
        <v>362</v>
      </c>
      <c r="M274" s="5" t="s">
        <v>362</v>
      </c>
      <c r="N274" s="35">
        <v>299.8</v>
      </c>
      <c r="O274" s="35">
        <v>207.7</v>
      </c>
      <c r="P274" s="4">
        <f t="shared" si="118"/>
        <v>0.69279519679786516</v>
      </c>
      <c r="Q274" s="11">
        <v>20</v>
      </c>
      <c r="R274" s="35">
        <v>3</v>
      </c>
      <c r="S274" s="35">
        <v>2.8</v>
      </c>
      <c r="T274" s="4">
        <f>IF(U274=0,0,IF(R274=0,1,IF(S274&lt;0,0,IF(S274/R274&gt;1.2,IF((S274/R274-1.2)*0.1+1.2&gt;1.3,1.3,(S274/R274-1.2)*0.1+1.2),S274/R274))))</f>
        <v>0.93333333333333324</v>
      </c>
      <c r="U274" s="11">
        <v>20</v>
      </c>
      <c r="V274" s="35">
        <v>1.5</v>
      </c>
      <c r="W274" s="35">
        <v>1.5</v>
      </c>
      <c r="X274" s="4">
        <f t="shared" si="104"/>
        <v>1</v>
      </c>
      <c r="Y274" s="11">
        <v>30</v>
      </c>
      <c r="Z274" s="44">
        <f t="shared" si="105"/>
        <v>0.89317958003748532</v>
      </c>
      <c r="AA274" s="45">
        <v>891</v>
      </c>
      <c r="AB274" s="35">
        <f t="shared" si="102"/>
        <v>81</v>
      </c>
      <c r="AC274" s="35">
        <f t="shared" si="106"/>
        <v>72.3</v>
      </c>
      <c r="AD274" s="35">
        <f t="shared" si="107"/>
        <v>-8.7000000000000028</v>
      </c>
      <c r="AE274" s="35">
        <v>72.3</v>
      </c>
      <c r="AF274" s="35">
        <f t="shared" si="103"/>
        <v>0</v>
      </c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10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10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10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10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10"/>
      <c r="GC274" s="9"/>
      <c r="GD274" s="9"/>
    </row>
    <row r="275" spans="1:186" s="2" customFormat="1" ht="17" customHeight="1">
      <c r="A275" s="14" t="s">
        <v>271</v>
      </c>
      <c r="B275" s="35">
        <v>7753</v>
      </c>
      <c r="C275" s="35">
        <v>6905.7</v>
      </c>
      <c r="D275" s="4">
        <f t="shared" si="116"/>
        <v>0.89071327228169739</v>
      </c>
      <c r="E275" s="11">
        <v>10</v>
      </c>
      <c r="F275" s="5" t="s">
        <v>362</v>
      </c>
      <c r="G275" s="5" t="s">
        <v>362</v>
      </c>
      <c r="H275" s="5" t="s">
        <v>362</v>
      </c>
      <c r="I275" s="5" t="s">
        <v>362</v>
      </c>
      <c r="J275" s="5" t="s">
        <v>362</v>
      </c>
      <c r="K275" s="5" t="s">
        <v>362</v>
      </c>
      <c r="L275" s="5" t="s">
        <v>362</v>
      </c>
      <c r="M275" s="5" t="s">
        <v>362</v>
      </c>
      <c r="N275" s="35">
        <v>796.4</v>
      </c>
      <c r="O275" s="35">
        <v>727.1</v>
      </c>
      <c r="P275" s="4">
        <f t="shared" si="118"/>
        <v>0.91298342541436472</v>
      </c>
      <c r="Q275" s="11">
        <v>20</v>
      </c>
      <c r="R275" s="35">
        <v>1</v>
      </c>
      <c r="S275" s="35">
        <v>1</v>
      </c>
      <c r="T275" s="4">
        <f>IF(U275=0,0,IF(R275=0,1,IF(S275&lt;0,0,IF(S275/R275&gt;1.2,IF((S275/R275-1.2)*0.1+1.2&gt;1.3,1.3,(S275/R275-1.2)*0.1+1.2),S275/R275))))</f>
        <v>1</v>
      </c>
      <c r="U275" s="11">
        <v>15</v>
      </c>
      <c r="V275" s="35">
        <v>0.5</v>
      </c>
      <c r="W275" s="35">
        <v>0.5</v>
      </c>
      <c r="X275" s="4">
        <f t="shared" si="104"/>
        <v>1</v>
      </c>
      <c r="Y275" s="11">
        <v>35</v>
      </c>
      <c r="Z275" s="44">
        <f t="shared" si="105"/>
        <v>0.96458501538880337</v>
      </c>
      <c r="AA275" s="45">
        <v>947</v>
      </c>
      <c r="AB275" s="35">
        <f t="shared" si="102"/>
        <v>86.090909090909093</v>
      </c>
      <c r="AC275" s="35">
        <f t="shared" si="106"/>
        <v>83</v>
      </c>
      <c r="AD275" s="35">
        <f t="shared" si="107"/>
        <v>-3.0909090909090935</v>
      </c>
      <c r="AE275" s="35">
        <v>83</v>
      </c>
      <c r="AF275" s="35">
        <f t="shared" si="103"/>
        <v>0</v>
      </c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10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10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10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10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10"/>
      <c r="GC275" s="9"/>
      <c r="GD275" s="9"/>
    </row>
    <row r="276" spans="1:186" s="2" customFormat="1" ht="17" customHeight="1">
      <c r="A276" s="14" t="s">
        <v>272</v>
      </c>
      <c r="B276" s="35">
        <v>3494</v>
      </c>
      <c r="C276" s="35">
        <v>2708.8</v>
      </c>
      <c r="D276" s="4">
        <f t="shared" si="116"/>
        <v>0.77527189467658852</v>
      </c>
      <c r="E276" s="11">
        <v>10</v>
      </c>
      <c r="F276" s="5" t="s">
        <v>362</v>
      </c>
      <c r="G276" s="5" t="s">
        <v>362</v>
      </c>
      <c r="H276" s="5" t="s">
        <v>362</v>
      </c>
      <c r="I276" s="5" t="s">
        <v>362</v>
      </c>
      <c r="J276" s="5" t="s">
        <v>362</v>
      </c>
      <c r="K276" s="5" t="s">
        <v>362</v>
      </c>
      <c r="L276" s="5" t="s">
        <v>362</v>
      </c>
      <c r="M276" s="5" t="s">
        <v>362</v>
      </c>
      <c r="N276" s="35">
        <v>57</v>
      </c>
      <c r="O276" s="35">
        <v>191.8</v>
      </c>
      <c r="P276" s="4">
        <f t="shared" si="118"/>
        <v>1.3</v>
      </c>
      <c r="Q276" s="11">
        <v>20</v>
      </c>
      <c r="R276" s="35">
        <v>0</v>
      </c>
      <c r="S276" s="35">
        <v>0</v>
      </c>
      <c r="T276" s="4">
        <f t="shared" ref="T276:T282" si="119">IF(U276=0,0,IF(R276=0,1,IF(S276&lt;0,0,IF(S276/R276&gt;1.2,IF((S276/R276-1.2)*0.1+1.2&gt;1.3,1.3,(S276/R276-1.2)*0.1+1.2),S276/R276))))</f>
        <v>1</v>
      </c>
      <c r="U276" s="11">
        <v>25</v>
      </c>
      <c r="V276" s="35">
        <v>0.1</v>
      </c>
      <c r="W276" s="35">
        <v>0</v>
      </c>
      <c r="X276" s="4">
        <f t="shared" si="104"/>
        <v>0</v>
      </c>
      <c r="Y276" s="11">
        <v>25</v>
      </c>
      <c r="Z276" s="44">
        <f t="shared" si="105"/>
        <v>0.73440898683457356</v>
      </c>
      <c r="AA276" s="45">
        <v>570</v>
      </c>
      <c r="AB276" s="35">
        <f t="shared" si="102"/>
        <v>51.81818181818182</v>
      </c>
      <c r="AC276" s="35">
        <f t="shared" si="106"/>
        <v>38.1</v>
      </c>
      <c r="AD276" s="35">
        <f t="shared" si="107"/>
        <v>-13.718181818181819</v>
      </c>
      <c r="AE276" s="35">
        <v>38.1</v>
      </c>
      <c r="AF276" s="35">
        <f t="shared" si="103"/>
        <v>0</v>
      </c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10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10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10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10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10"/>
      <c r="GC276" s="9"/>
      <c r="GD276" s="9"/>
    </row>
    <row r="277" spans="1:186" s="2" customFormat="1" ht="17" customHeight="1">
      <c r="A277" s="14" t="s">
        <v>273</v>
      </c>
      <c r="B277" s="35">
        <v>32226</v>
      </c>
      <c r="C277" s="35">
        <v>21703.5</v>
      </c>
      <c r="D277" s="4">
        <f t="shared" si="116"/>
        <v>0.67347793706944703</v>
      </c>
      <c r="E277" s="11">
        <v>10</v>
      </c>
      <c r="F277" s="5" t="s">
        <v>362</v>
      </c>
      <c r="G277" s="5" t="s">
        <v>362</v>
      </c>
      <c r="H277" s="5" t="s">
        <v>362</v>
      </c>
      <c r="I277" s="5" t="s">
        <v>362</v>
      </c>
      <c r="J277" s="5" t="s">
        <v>362</v>
      </c>
      <c r="K277" s="5" t="s">
        <v>362</v>
      </c>
      <c r="L277" s="5" t="s">
        <v>362</v>
      </c>
      <c r="M277" s="5" t="s">
        <v>362</v>
      </c>
      <c r="N277" s="35">
        <v>327.3</v>
      </c>
      <c r="O277" s="35">
        <v>465.6</v>
      </c>
      <c r="P277" s="4">
        <f>IF(Q277=0,0,IF(N277=0,1,IF(O277&lt;0,0,IF(O277/N277&gt;1.2,IF((O277/N277-1.2)*0.1+1.2&gt;1.3,1.3,(O277/N277-1.2)*0.1+1.2),O277/N277))))</f>
        <v>1.2222548120989918</v>
      </c>
      <c r="Q277" s="11">
        <v>20</v>
      </c>
      <c r="R277" s="35">
        <v>2</v>
      </c>
      <c r="S277" s="35">
        <v>1.9</v>
      </c>
      <c r="T277" s="4">
        <f t="shared" si="119"/>
        <v>0.95</v>
      </c>
      <c r="U277" s="11">
        <v>5</v>
      </c>
      <c r="V277" s="35">
        <v>1.5</v>
      </c>
      <c r="W277" s="35">
        <v>2.2999999999999998</v>
      </c>
      <c r="X277" s="4">
        <f t="shared" si="104"/>
        <v>1.2333333333333334</v>
      </c>
      <c r="Y277" s="11">
        <v>45</v>
      </c>
      <c r="Z277" s="44">
        <f t="shared" si="105"/>
        <v>1.1428734451584288</v>
      </c>
      <c r="AA277" s="45">
        <v>878</v>
      </c>
      <c r="AB277" s="35">
        <f t="shared" si="102"/>
        <v>79.818181818181813</v>
      </c>
      <c r="AC277" s="35">
        <f t="shared" si="106"/>
        <v>91.2</v>
      </c>
      <c r="AD277" s="35">
        <f t="shared" si="107"/>
        <v>11.38181818181819</v>
      </c>
      <c r="AE277" s="35">
        <v>91.2</v>
      </c>
      <c r="AF277" s="35">
        <f t="shared" si="103"/>
        <v>0</v>
      </c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10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10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10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10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10"/>
      <c r="GC277" s="9"/>
      <c r="GD277" s="9"/>
    </row>
    <row r="278" spans="1:186" s="2" customFormat="1" ht="17" customHeight="1">
      <c r="A278" s="14" t="s">
        <v>274</v>
      </c>
      <c r="B278" s="35">
        <v>57513</v>
      </c>
      <c r="C278" s="35">
        <v>54146.8</v>
      </c>
      <c r="D278" s="4">
        <f>IF(E278=0,0,IF(B278=0,1,IF(C278&lt;0,0,IF(C278/B278&gt;1.2,IF((C278/B278-1.2)*0.1+1.2&gt;1.3,1.3,(C278/B278-1.2)*0.1+1.2),C278/B278))))</f>
        <v>0.94147062403282744</v>
      </c>
      <c r="E278" s="11">
        <v>10</v>
      </c>
      <c r="F278" s="5" t="s">
        <v>362</v>
      </c>
      <c r="G278" s="5" t="s">
        <v>362</v>
      </c>
      <c r="H278" s="5" t="s">
        <v>362</v>
      </c>
      <c r="I278" s="5" t="s">
        <v>362</v>
      </c>
      <c r="J278" s="5" t="s">
        <v>362</v>
      </c>
      <c r="K278" s="5" t="s">
        <v>362</v>
      </c>
      <c r="L278" s="5" t="s">
        <v>362</v>
      </c>
      <c r="M278" s="5" t="s">
        <v>362</v>
      </c>
      <c r="N278" s="35">
        <v>2060.1</v>
      </c>
      <c r="O278" s="35">
        <v>3392.6</v>
      </c>
      <c r="P278" s="4">
        <f>IF(Q278=0,0,IF(N278=0,1,IF(O278&lt;0,0,IF(O278/N278&gt;1.2,IF((O278/N278-1.2)*0.1+1.2&gt;1.3,1.3,(O278/N278-1.2)*0.1+1.2),O278/N278))))</f>
        <v>1.244681326149216</v>
      </c>
      <c r="Q278" s="11">
        <v>20</v>
      </c>
      <c r="R278" s="35">
        <v>0</v>
      </c>
      <c r="S278" s="35">
        <v>0</v>
      </c>
      <c r="T278" s="4">
        <f t="shared" si="119"/>
        <v>1</v>
      </c>
      <c r="U278" s="11">
        <v>10</v>
      </c>
      <c r="V278" s="35">
        <v>0.1</v>
      </c>
      <c r="W278" s="35">
        <v>0</v>
      </c>
      <c r="X278" s="4">
        <f t="shared" si="104"/>
        <v>0</v>
      </c>
      <c r="Y278" s="11">
        <v>40</v>
      </c>
      <c r="Z278" s="44">
        <f t="shared" si="105"/>
        <v>0.55385415954140738</v>
      </c>
      <c r="AA278" s="45">
        <v>0</v>
      </c>
      <c r="AB278" s="35">
        <f t="shared" si="102"/>
        <v>0</v>
      </c>
      <c r="AC278" s="35">
        <f t="shared" si="106"/>
        <v>0</v>
      </c>
      <c r="AD278" s="35">
        <f t="shared" si="107"/>
        <v>0</v>
      </c>
      <c r="AE278" s="35">
        <v>0</v>
      </c>
      <c r="AF278" s="35">
        <f t="shared" si="103"/>
        <v>0</v>
      </c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10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10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10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10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10"/>
      <c r="GC278" s="9"/>
      <c r="GD278" s="9"/>
    </row>
    <row r="279" spans="1:186" s="2" customFormat="1" ht="17" customHeight="1">
      <c r="A279" s="14" t="s">
        <v>167</v>
      </c>
      <c r="B279" s="35">
        <v>0</v>
      </c>
      <c r="C279" s="35">
        <v>0</v>
      </c>
      <c r="D279" s="4">
        <f t="shared" ref="D279:D287" si="120">IF(E279=0,0,IF(B279=0,1,IF(C279&lt;0,0,IF(C279/B279&gt;1.2,IF((C279/B279-1.2)*0.1+1.2&gt;1.3,1.3,(C279/B279-1.2)*0.1+1.2),C279/B279))))</f>
        <v>0</v>
      </c>
      <c r="E279" s="11">
        <v>0</v>
      </c>
      <c r="F279" s="5" t="s">
        <v>362</v>
      </c>
      <c r="G279" s="5" t="s">
        <v>362</v>
      </c>
      <c r="H279" s="5" t="s">
        <v>362</v>
      </c>
      <c r="I279" s="5" t="s">
        <v>362</v>
      </c>
      <c r="J279" s="5" t="s">
        <v>362</v>
      </c>
      <c r="K279" s="5" t="s">
        <v>362</v>
      </c>
      <c r="L279" s="5" t="s">
        <v>362</v>
      </c>
      <c r="M279" s="5" t="s">
        <v>362</v>
      </c>
      <c r="N279" s="35">
        <v>130.9</v>
      </c>
      <c r="O279" s="35">
        <v>383.4</v>
      </c>
      <c r="P279" s="4">
        <f t="shared" ref="P279:P290" si="121">IF(Q279=0,0,IF(N279=0,1,IF(O279&lt;0,0,IF(O279/N279&gt;1.2,IF((O279/N279-1.2)*0.1+1.2&gt;1.3,1.3,(O279/N279-1.2)*0.1+1.2),O279/N279))))</f>
        <v>1.3</v>
      </c>
      <c r="Q279" s="11">
        <v>20</v>
      </c>
      <c r="R279" s="35">
        <v>64</v>
      </c>
      <c r="S279" s="35">
        <v>66.5</v>
      </c>
      <c r="T279" s="4">
        <f t="shared" si="119"/>
        <v>1.0390625</v>
      </c>
      <c r="U279" s="11">
        <v>25</v>
      </c>
      <c r="V279" s="35">
        <v>3.5</v>
      </c>
      <c r="W279" s="35">
        <v>3.5</v>
      </c>
      <c r="X279" s="4">
        <f t="shared" si="104"/>
        <v>1</v>
      </c>
      <c r="Y279" s="11">
        <v>25</v>
      </c>
      <c r="Z279" s="44">
        <f t="shared" si="105"/>
        <v>1.0996651785714286</v>
      </c>
      <c r="AA279" s="45">
        <v>857</v>
      </c>
      <c r="AB279" s="35">
        <f t="shared" si="102"/>
        <v>77.909090909090907</v>
      </c>
      <c r="AC279" s="35">
        <f t="shared" si="106"/>
        <v>85.7</v>
      </c>
      <c r="AD279" s="35">
        <f t="shared" si="107"/>
        <v>7.7909090909090963</v>
      </c>
      <c r="AE279" s="35">
        <v>85.7</v>
      </c>
      <c r="AF279" s="35">
        <f t="shared" si="103"/>
        <v>0</v>
      </c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10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10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10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10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10"/>
      <c r="GC279" s="9"/>
      <c r="GD279" s="9"/>
    </row>
    <row r="280" spans="1:186" s="2" customFormat="1" ht="17" customHeight="1">
      <c r="A280" s="18" t="s">
        <v>275</v>
      </c>
      <c r="B280" s="6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35"/>
      <c r="AF280" s="35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10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10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10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10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10"/>
      <c r="GC280" s="9"/>
      <c r="GD280" s="9"/>
    </row>
    <row r="281" spans="1:186" s="2" customFormat="1" ht="17" customHeight="1">
      <c r="A281" s="46" t="s">
        <v>71</v>
      </c>
      <c r="B281" s="35">
        <v>88190</v>
      </c>
      <c r="C281" s="35">
        <v>93824</v>
      </c>
      <c r="D281" s="4">
        <f t="shared" si="120"/>
        <v>1.063884794194353</v>
      </c>
      <c r="E281" s="11">
        <v>10</v>
      </c>
      <c r="F281" s="5" t="s">
        <v>362</v>
      </c>
      <c r="G281" s="5" t="s">
        <v>362</v>
      </c>
      <c r="H281" s="5" t="s">
        <v>362</v>
      </c>
      <c r="I281" s="5" t="s">
        <v>362</v>
      </c>
      <c r="J281" s="5" t="s">
        <v>362</v>
      </c>
      <c r="K281" s="5" t="s">
        <v>362</v>
      </c>
      <c r="L281" s="5" t="s">
        <v>362</v>
      </c>
      <c r="M281" s="5" t="s">
        <v>362</v>
      </c>
      <c r="N281" s="35">
        <v>536.29999999999995</v>
      </c>
      <c r="O281" s="35">
        <v>296.39999999999998</v>
      </c>
      <c r="P281" s="4">
        <f t="shared" si="121"/>
        <v>0.5526757411896327</v>
      </c>
      <c r="Q281" s="11">
        <v>20</v>
      </c>
      <c r="R281" s="35">
        <v>0</v>
      </c>
      <c r="S281" s="35">
        <v>0</v>
      </c>
      <c r="T281" s="4">
        <f t="shared" si="119"/>
        <v>1</v>
      </c>
      <c r="U281" s="11">
        <v>5</v>
      </c>
      <c r="V281" s="35">
        <v>950</v>
      </c>
      <c r="W281" s="35">
        <v>1223.4000000000001</v>
      </c>
      <c r="X281" s="4">
        <f t="shared" si="104"/>
        <v>1.208778947368421</v>
      </c>
      <c r="Y281" s="11">
        <v>45</v>
      </c>
      <c r="Z281" s="44">
        <f t="shared" si="105"/>
        <v>1.0135926924664391</v>
      </c>
      <c r="AA281" s="45">
        <v>579</v>
      </c>
      <c r="AB281" s="35">
        <f t="shared" si="102"/>
        <v>52.636363636363633</v>
      </c>
      <c r="AC281" s="35">
        <f t="shared" si="106"/>
        <v>53.4</v>
      </c>
      <c r="AD281" s="35">
        <f t="shared" si="107"/>
        <v>0.76363636363636545</v>
      </c>
      <c r="AE281" s="35">
        <v>53.4</v>
      </c>
      <c r="AF281" s="35">
        <f t="shared" si="103"/>
        <v>0</v>
      </c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10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10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10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10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10"/>
      <c r="GC281" s="9"/>
      <c r="GD281" s="9"/>
    </row>
    <row r="282" spans="1:186" s="2" customFormat="1" ht="17" customHeight="1">
      <c r="A282" s="46" t="s">
        <v>276</v>
      </c>
      <c r="B282" s="35">
        <v>0</v>
      </c>
      <c r="C282" s="35">
        <v>130</v>
      </c>
      <c r="D282" s="4">
        <f t="shared" si="120"/>
        <v>1</v>
      </c>
      <c r="E282" s="11">
        <v>10</v>
      </c>
      <c r="F282" s="5" t="s">
        <v>362</v>
      </c>
      <c r="G282" s="5" t="s">
        <v>362</v>
      </c>
      <c r="H282" s="5" t="s">
        <v>362</v>
      </c>
      <c r="I282" s="5" t="s">
        <v>362</v>
      </c>
      <c r="J282" s="5" t="s">
        <v>362</v>
      </c>
      <c r="K282" s="5" t="s">
        <v>362</v>
      </c>
      <c r="L282" s="5" t="s">
        <v>362</v>
      </c>
      <c r="M282" s="5" t="s">
        <v>362</v>
      </c>
      <c r="N282" s="35">
        <v>30.8</v>
      </c>
      <c r="O282" s="35">
        <v>18.399999999999999</v>
      </c>
      <c r="P282" s="4">
        <f t="shared" si="121"/>
        <v>0.59740259740259738</v>
      </c>
      <c r="Q282" s="11">
        <v>20</v>
      </c>
      <c r="R282" s="35">
        <v>0</v>
      </c>
      <c r="S282" s="35">
        <v>0</v>
      </c>
      <c r="T282" s="4">
        <f t="shared" si="119"/>
        <v>1</v>
      </c>
      <c r="U282" s="11">
        <v>20</v>
      </c>
      <c r="V282" s="35">
        <v>0</v>
      </c>
      <c r="W282" s="35">
        <v>0</v>
      </c>
      <c r="X282" s="4">
        <f t="shared" si="104"/>
        <v>1</v>
      </c>
      <c r="Y282" s="11">
        <v>30</v>
      </c>
      <c r="Z282" s="44">
        <f t="shared" si="105"/>
        <v>0.89935064935064946</v>
      </c>
      <c r="AA282" s="45">
        <v>561</v>
      </c>
      <c r="AB282" s="35">
        <f t="shared" si="102"/>
        <v>51</v>
      </c>
      <c r="AC282" s="35">
        <f t="shared" si="106"/>
        <v>45.9</v>
      </c>
      <c r="AD282" s="35">
        <f t="shared" si="107"/>
        <v>-5.1000000000000014</v>
      </c>
      <c r="AE282" s="35">
        <v>45.9</v>
      </c>
      <c r="AF282" s="35">
        <f t="shared" si="103"/>
        <v>0</v>
      </c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10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10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10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10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10"/>
      <c r="GC282" s="9"/>
      <c r="GD282" s="9"/>
    </row>
    <row r="283" spans="1:186" s="2" customFormat="1" ht="17" customHeight="1">
      <c r="A283" s="46" t="s">
        <v>277</v>
      </c>
      <c r="B283" s="35">
        <v>0</v>
      </c>
      <c r="C283" s="35">
        <v>0</v>
      </c>
      <c r="D283" s="4">
        <f>IF(E283=0,0,IF(B283=0,1,IF(C283&lt;0,0,IF(C283/B283&gt;1.2,IF((C283/B283-1.2)*0.1+1.2&gt;1.3,1.3,(C283/B283-1.2)*0.1+1.2),C283/B283))))</f>
        <v>0</v>
      </c>
      <c r="E283" s="11">
        <v>0</v>
      </c>
      <c r="F283" s="5" t="s">
        <v>362</v>
      </c>
      <c r="G283" s="5" t="s">
        <v>362</v>
      </c>
      <c r="H283" s="5" t="s">
        <v>362</v>
      </c>
      <c r="I283" s="5" t="s">
        <v>362</v>
      </c>
      <c r="J283" s="5" t="s">
        <v>362</v>
      </c>
      <c r="K283" s="5" t="s">
        <v>362</v>
      </c>
      <c r="L283" s="5" t="s">
        <v>362</v>
      </c>
      <c r="M283" s="5" t="s">
        <v>362</v>
      </c>
      <c r="N283" s="35">
        <v>94.6</v>
      </c>
      <c r="O283" s="35">
        <v>473.8</v>
      </c>
      <c r="P283" s="4">
        <f>IF(Q283=0,0,IF(N283=0,1,IF(O283&lt;0,0,IF(O283/N283&gt;1.2,IF((O283/N283-1.2)*0.1+1.2&gt;1.3,1.3,(O283/N283-1.2)*0.1+1.2),O283/N283))))</f>
        <v>1.3</v>
      </c>
      <c r="Q283" s="11">
        <v>20</v>
      </c>
      <c r="R283" s="35">
        <v>0</v>
      </c>
      <c r="S283" s="35">
        <v>0</v>
      </c>
      <c r="T283" s="4">
        <f>IF(U283=0,0,IF(R283=0,1,IF(S283&lt;0,0,IF(S283/R283&gt;1.2,IF((S283/R283-1.2)*0.1+1.2&gt;1.3,1.3,(S283/R283-1.2)*0.1+1.2),S283/R283))))</f>
        <v>1</v>
      </c>
      <c r="U283" s="11">
        <v>25</v>
      </c>
      <c r="V283" s="35">
        <v>0</v>
      </c>
      <c r="W283" s="35">
        <v>0</v>
      </c>
      <c r="X283" s="4">
        <f t="shared" si="104"/>
        <v>1</v>
      </c>
      <c r="Y283" s="11">
        <v>25</v>
      </c>
      <c r="Z283" s="44">
        <f t="shared" si="105"/>
        <v>1.0857142857142856</v>
      </c>
      <c r="AA283" s="45">
        <v>477</v>
      </c>
      <c r="AB283" s="35">
        <f t="shared" si="102"/>
        <v>43.363636363636367</v>
      </c>
      <c r="AC283" s="35">
        <f t="shared" si="106"/>
        <v>47.1</v>
      </c>
      <c r="AD283" s="35">
        <f t="shared" si="107"/>
        <v>3.7363636363636346</v>
      </c>
      <c r="AE283" s="35">
        <v>47.1</v>
      </c>
      <c r="AF283" s="35">
        <f t="shared" si="103"/>
        <v>0</v>
      </c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10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10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10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10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10"/>
      <c r="GC283" s="9"/>
      <c r="GD283" s="9"/>
    </row>
    <row r="284" spans="1:186" s="2" customFormat="1" ht="17" customHeight="1">
      <c r="A284" s="46" t="s">
        <v>53</v>
      </c>
      <c r="B284" s="35">
        <v>1296797</v>
      </c>
      <c r="C284" s="35">
        <v>817394.7</v>
      </c>
      <c r="D284" s="4">
        <f t="shared" si="120"/>
        <v>0.63031816082239545</v>
      </c>
      <c r="E284" s="11">
        <v>10</v>
      </c>
      <c r="F284" s="5" t="s">
        <v>362</v>
      </c>
      <c r="G284" s="5" t="s">
        <v>362</v>
      </c>
      <c r="H284" s="5" t="s">
        <v>362</v>
      </c>
      <c r="I284" s="5" t="s">
        <v>362</v>
      </c>
      <c r="J284" s="5" t="s">
        <v>362</v>
      </c>
      <c r="K284" s="5" t="s">
        <v>362</v>
      </c>
      <c r="L284" s="5" t="s">
        <v>362</v>
      </c>
      <c r="M284" s="5" t="s">
        <v>362</v>
      </c>
      <c r="N284" s="35">
        <v>2749.9</v>
      </c>
      <c r="O284" s="35">
        <v>2452.1999999999998</v>
      </c>
      <c r="P284" s="4">
        <f t="shared" si="121"/>
        <v>0.89174151787337708</v>
      </c>
      <c r="Q284" s="11">
        <v>20</v>
      </c>
      <c r="R284" s="35">
        <v>300</v>
      </c>
      <c r="S284" s="35">
        <v>279</v>
      </c>
      <c r="T284" s="4">
        <f>IF(U284=0,0,IF(R284=0,1,IF(S284&lt;0,0,IF(S284/R284&gt;1.2,IF((S284/R284-1.2)*0.1+1.2&gt;1.3,1.3,(S284/R284-1.2)*0.1+1.2),S284/R284))))</f>
        <v>0.93</v>
      </c>
      <c r="U284" s="11">
        <v>35</v>
      </c>
      <c r="V284" s="35">
        <v>0</v>
      </c>
      <c r="W284" s="35">
        <v>0</v>
      </c>
      <c r="X284" s="4">
        <f t="shared" si="104"/>
        <v>1</v>
      </c>
      <c r="Y284" s="11">
        <v>15</v>
      </c>
      <c r="Z284" s="44">
        <f t="shared" si="105"/>
        <v>0.89610014957114381</v>
      </c>
      <c r="AA284" s="45">
        <v>62</v>
      </c>
      <c r="AB284" s="35">
        <f t="shared" si="102"/>
        <v>5.6363636363636367</v>
      </c>
      <c r="AC284" s="35">
        <f t="shared" si="106"/>
        <v>5.0999999999999996</v>
      </c>
      <c r="AD284" s="35">
        <f t="shared" si="107"/>
        <v>-0.53636363636363704</v>
      </c>
      <c r="AE284" s="35">
        <v>5.0999999999999996</v>
      </c>
      <c r="AF284" s="35">
        <f t="shared" si="103"/>
        <v>0</v>
      </c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10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10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10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10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10"/>
      <c r="GC284" s="9"/>
      <c r="GD284" s="9"/>
    </row>
    <row r="285" spans="1:186" s="2" customFormat="1" ht="17" customHeight="1">
      <c r="A285" s="46" t="s">
        <v>278</v>
      </c>
      <c r="B285" s="35">
        <v>295</v>
      </c>
      <c r="C285" s="35">
        <v>273</v>
      </c>
      <c r="D285" s="4">
        <f t="shared" si="120"/>
        <v>0.92542372881355928</v>
      </c>
      <c r="E285" s="11">
        <v>10</v>
      </c>
      <c r="F285" s="5" t="s">
        <v>362</v>
      </c>
      <c r="G285" s="5" t="s">
        <v>362</v>
      </c>
      <c r="H285" s="5" t="s">
        <v>362</v>
      </c>
      <c r="I285" s="5" t="s">
        <v>362</v>
      </c>
      <c r="J285" s="5" t="s">
        <v>362</v>
      </c>
      <c r="K285" s="5" t="s">
        <v>362</v>
      </c>
      <c r="L285" s="5" t="s">
        <v>362</v>
      </c>
      <c r="M285" s="5" t="s">
        <v>362</v>
      </c>
      <c r="N285" s="35">
        <v>143.30000000000001</v>
      </c>
      <c r="O285" s="35">
        <v>86.7</v>
      </c>
      <c r="P285" s="4">
        <f t="shared" si="121"/>
        <v>0.60502442428471737</v>
      </c>
      <c r="Q285" s="11">
        <v>20</v>
      </c>
      <c r="R285" s="35">
        <v>2</v>
      </c>
      <c r="S285" s="35">
        <v>0</v>
      </c>
      <c r="T285" s="4">
        <f t="shared" ref="T285:T294" si="122">IF(U285=0,0,IF(R285=0,1,IF(S285&lt;0,0,IF(S285/R285&gt;1.2,IF((S285/R285-1.2)*0.1+1.2&gt;1.3,1.3,(S285/R285-1.2)*0.1+1.2),S285/R285))))</f>
        <v>0</v>
      </c>
      <c r="U285" s="11">
        <v>35</v>
      </c>
      <c r="V285" s="35">
        <v>0</v>
      </c>
      <c r="W285" s="35">
        <v>0</v>
      </c>
      <c r="X285" s="4">
        <f t="shared" si="104"/>
        <v>1</v>
      </c>
      <c r="Y285" s="11">
        <v>15</v>
      </c>
      <c r="Z285" s="44">
        <f t="shared" si="105"/>
        <v>0.45443407217287424</v>
      </c>
      <c r="AA285" s="45">
        <v>581</v>
      </c>
      <c r="AB285" s="35">
        <f t="shared" si="102"/>
        <v>52.81818181818182</v>
      </c>
      <c r="AC285" s="35">
        <f t="shared" si="106"/>
        <v>24</v>
      </c>
      <c r="AD285" s="35">
        <f t="shared" si="107"/>
        <v>-28.81818181818182</v>
      </c>
      <c r="AE285" s="35">
        <v>24</v>
      </c>
      <c r="AF285" s="35">
        <f t="shared" si="103"/>
        <v>0</v>
      </c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10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10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10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10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10"/>
      <c r="GC285" s="9"/>
      <c r="GD285" s="9"/>
    </row>
    <row r="286" spans="1:186" s="2" customFormat="1" ht="17" customHeight="1">
      <c r="A286" s="46" t="s">
        <v>279</v>
      </c>
      <c r="B286" s="35">
        <v>0</v>
      </c>
      <c r="C286" s="35">
        <v>10</v>
      </c>
      <c r="D286" s="4">
        <f t="shared" si="120"/>
        <v>0</v>
      </c>
      <c r="E286" s="11">
        <v>0</v>
      </c>
      <c r="F286" s="5" t="s">
        <v>362</v>
      </c>
      <c r="G286" s="5" t="s">
        <v>362</v>
      </c>
      <c r="H286" s="5" t="s">
        <v>362</v>
      </c>
      <c r="I286" s="5" t="s">
        <v>362</v>
      </c>
      <c r="J286" s="5" t="s">
        <v>362</v>
      </c>
      <c r="K286" s="5" t="s">
        <v>362</v>
      </c>
      <c r="L286" s="5" t="s">
        <v>362</v>
      </c>
      <c r="M286" s="5" t="s">
        <v>362</v>
      </c>
      <c r="N286" s="35">
        <v>200</v>
      </c>
      <c r="O286" s="35">
        <v>141.19999999999999</v>
      </c>
      <c r="P286" s="4">
        <f t="shared" si="121"/>
        <v>0.70599999999999996</v>
      </c>
      <c r="Q286" s="11">
        <v>20</v>
      </c>
      <c r="R286" s="35">
        <v>140</v>
      </c>
      <c r="S286" s="35">
        <v>89.5</v>
      </c>
      <c r="T286" s="4">
        <f t="shared" si="122"/>
        <v>0.63928571428571423</v>
      </c>
      <c r="U286" s="11">
        <v>30</v>
      </c>
      <c r="V286" s="35">
        <v>0</v>
      </c>
      <c r="W286" s="35">
        <v>0</v>
      </c>
      <c r="X286" s="4">
        <f t="shared" si="104"/>
        <v>1</v>
      </c>
      <c r="Y286" s="11">
        <v>20</v>
      </c>
      <c r="Z286" s="44">
        <f t="shared" si="105"/>
        <v>0.76140816326530614</v>
      </c>
      <c r="AA286" s="45">
        <v>926</v>
      </c>
      <c r="AB286" s="35">
        <f t="shared" si="102"/>
        <v>84.181818181818187</v>
      </c>
      <c r="AC286" s="35">
        <f t="shared" si="106"/>
        <v>64.099999999999994</v>
      </c>
      <c r="AD286" s="35">
        <f t="shared" si="107"/>
        <v>-20.081818181818193</v>
      </c>
      <c r="AE286" s="35">
        <v>64.099999999999994</v>
      </c>
      <c r="AF286" s="35">
        <f t="shared" si="103"/>
        <v>0</v>
      </c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10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10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10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10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10"/>
      <c r="GC286" s="9"/>
      <c r="GD286" s="9"/>
    </row>
    <row r="287" spans="1:186" s="2" customFormat="1" ht="17" customHeight="1">
      <c r="A287" s="46" t="s">
        <v>280</v>
      </c>
      <c r="B287" s="35">
        <v>13</v>
      </c>
      <c r="C287" s="35">
        <v>77.7</v>
      </c>
      <c r="D287" s="4">
        <f t="shared" si="120"/>
        <v>0</v>
      </c>
      <c r="E287" s="11">
        <v>0</v>
      </c>
      <c r="F287" s="5" t="s">
        <v>362</v>
      </c>
      <c r="G287" s="5" t="s">
        <v>362</v>
      </c>
      <c r="H287" s="5" t="s">
        <v>362</v>
      </c>
      <c r="I287" s="5" t="s">
        <v>362</v>
      </c>
      <c r="J287" s="5" t="s">
        <v>362</v>
      </c>
      <c r="K287" s="5" t="s">
        <v>362</v>
      </c>
      <c r="L287" s="5" t="s">
        <v>362</v>
      </c>
      <c r="M287" s="5" t="s">
        <v>362</v>
      </c>
      <c r="N287" s="35">
        <v>1678.5</v>
      </c>
      <c r="O287" s="35">
        <v>1260.4000000000001</v>
      </c>
      <c r="P287" s="4">
        <f t="shared" si="121"/>
        <v>0.75090854929997031</v>
      </c>
      <c r="Q287" s="11">
        <v>20</v>
      </c>
      <c r="R287" s="35">
        <v>0</v>
      </c>
      <c r="S287" s="35">
        <v>0</v>
      </c>
      <c r="T287" s="4">
        <f t="shared" si="122"/>
        <v>1</v>
      </c>
      <c r="U287" s="11">
        <v>35</v>
      </c>
      <c r="V287" s="35">
        <v>0</v>
      </c>
      <c r="W287" s="35">
        <v>0</v>
      </c>
      <c r="X287" s="4">
        <f t="shared" si="104"/>
        <v>1</v>
      </c>
      <c r="Y287" s="11">
        <v>15</v>
      </c>
      <c r="Z287" s="44">
        <f t="shared" si="105"/>
        <v>0.92883101408570579</v>
      </c>
      <c r="AA287" s="45">
        <v>118</v>
      </c>
      <c r="AB287" s="35">
        <f t="shared" si="102"/>
        <v>10.727272727272727</v>
      </c>
      <c r="AC287" s="35">
        <f t="shared" si="106"/>
        <v>10</v>
      </c>
      <c r="AD287" s="35">
        <f t="shared" si="107"/>
        <v>-0.72727272727272663</v>
      </c>
      <c r="AE287" s="35">
        <v>10</v>
      </c>
      <c r="AF287" s="35">
        <f t="shared" si="103"/>
        <v>0</v>
      </c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10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10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10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10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10"/>
      <c r="GC287" s="9"/>
      <c r="GD287" s="9"/>
    </row>
    <row r="288" spans="1:186" s="2" customFormat="1" ht="17" customHeight="1">
      <c r="A288" s="46" t="s">
        <v>281</v>
      </c>
      <c r="B288" s="35">
        <v>0</v>
      </c>
      <c r="C288" s="35">
        <v>0</v>
      </c>
      <c r="D288" s="4">
        <f>IF(E288=0,0,IF(B288=0,1,IF(C288&lt;0,0,IF(C288/B288&gt;1.2,IF((C288/B288-1.2)*0.1+1.2&gt;1.3,1.3,(C288/B288-1.2)*0.1+1.2),C288/B288))))</f>
        <v>0</v>
      </c>
      <c r="E288" s="11">
        <v>0</v>
      </c>
      <c r="F288" s="5" t="s">
        <v>362</v>
      </c>
      <c r="G288" s="5" t="s">
        <v>362</v>
      </c>
      <c r="H288" s="5" t="s">
        <v>362</v>
      </c>
      <c r="I288" s="5" t="s">
        <v>362</v>
      </c>
      <c r="J288" s="5" t="s">
        <v>362</v>
      </c>
      <c r="K288" s="5" t="s">
        <v>362</v>
      </c>
      <c r="L288" s="5" t="s">
        <v>362</v>
      </c>
      <c r="M288" s="5" t="s">
        <v>362</v>
      </c>
      <c r="N288" s="35">
        <v>138.69999999999999</v>
      </c>
      <c r="O288" s="35">
        <v>154.69999999999999</v>
      </c>
      <c r="P288" s="4">
        <f>IF(Q288=0,0,IF(N288=0,1,IF(O288&lt;0,0,IF(O288/N288&gt;1.2,IF((O288/N288-1.2)*0.1+1.2&gt;1.3,1.3,(O288/N288-1.2)*0.1+1.2),O288/N288))))</f>
        <v>1.1153568853640952</v>
      </c>
      <c r="Q288" s="11">
        <v>20</v>
      </c>
      <c r="R288" s="35">
        <v>120</v>
      </c>
      <c r="S288" s="35">
        <v>136</v>
      </c>
      <c r="T288" s="4">
        <f t="shared" si="122"/>
        <v>1.1333333333333333</v>
      </c>
      <c r="U288" s="11">
        <v>40</v>
      </c>
      <c r="V288" s="35">
        <v>0</v>
      </c>
      <c r="W288" s="35">
        <v>0</v>
      </c>
      <c r="X288" s="4">
        <f t="shared" si="104"/>
        <v>1</v>
      </c>
      <c r="Y288" s="11">
        <v>10</v>
      </c>
      <c r="Z288" s="44">
        <f t="shared" si="105"/>
        <v>1.1091495862945033</v>
      </c>
      <c r="AA288" s="45">
        <v>1173</v>
      </c>
      <c r="AB288" s="35">
        <f t="shared" si="102"/>
        <v>106.63636363636364</v>
      </c>
      <c r="AC288" s="35">
        <f t="shared" si="106"/>
        <v>118.3</v>
      </c>
      <c r="AD288" s="35">
        <f t="shared" si="107"/>
        <v>11.663636363636357</v>
      </c>
      <c r="AE288" s="35">
        <v>118.3</v>
      </c>
      <c r="AF288" s="35">
        <f t="shared" si="103"/>
        <v>0</v>
      </c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10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10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10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10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10"/>
      <c r="GC288" s="9"/>
      <c r="GD288" s="9"/>
    </row>
    <row r="289" spans="1:186" s="2" customFormat="1" ht="17" customHeight="1">
      <c r="A289" s="46" t="s">
        <v>282</v>
      </c>
      <c r="B289" s="35">
        <v>0</v>
      </c>
      <c r="C289" s="35">
        <v>0</v>
      </c>
      <c r="D289" s="4">
        <f t="shared" ref="D289:D297" si="123">IF(E289=0,0,IF(B289=0,1,IF(C289&lt;0,0,IF(C289/B289&gt;1.2,IF((C289/B289-1.2)*0.1+1.2&gt;1.3,1.3,(C289/B289-1.2)*0.1+1.2),C289/B289))))</f>
        <v>0</v>
      </c>
      <c r="E289" s="11">
        <v>0</v>
      </c>
      <c r="F289" s="5" t="s">
        <v>362</v>
      </c>
      <c r="G289" s="5" t="s">
        <v>362</v>
      </c>
      <c r="H289" s="5" t="s">
        <v>362</v>
      </c>
      <c r="I289" s="5" t="s">
        <v>362</v>
      </c>
      <c r="J289" s="5" t="s">
        <v>362</v>
      </c>
      <c r="K289" s="5" t="s">
        <v>362</v>
      </c>
      <c r="L289" s="5" t="s">
        <v>362</v>
      </c>
      <c r="M289" s="5" t="s">
        <v>362</v>
      </c>
      <c r="N289" s="35">
        <v>123.9</v>
      </c>
      <c r="O289" s="35">
        <v>39.299999999999997</v>
      </c>
      <c r="P289" s="4">
        <f t="shared" si="121"/>
        <v>0.31719128329297819</v>
      </c>
      <c r="Q289" s="11">
        <v>20</v>
      </c>
      <c r="R289" s="35">
        <v>0</v>
      </c>
      <c r="S289" s="35">
        <v>0</v>
      </c>
      <c r="T289" s="4">
        <f t="shared" si="122"/>
        <v>1</v>
      </c>
      <c r="U289" s="11">
        <v>40</v>
      </c>
      <c r="V289" s="35">
        <v>0</v>
      </c>
      <c r="W289" s="35">
        <v>0</v>
      </c>
      <c r="X289" s="4">
        <f t="shared" si="104"/>
        <v>1</v>
      </c>
      <c r="Y289" s="11">
        <v>10</v>
      </c>
      <c r="Z289" s="44">
        <f t="shared" si="105"/>
        <v>0.8049117952265652</v>
      </c>
      <c r="AA289" s="45">
        <v>519</v>
      </c>
      <c r="AB289" s="35">
        <f t="shared" si="102"/>
        <v>47.18181818181818</v>
      </c>
      <c r="AC289" s="35">
        <f t="shared" si="106"/>
        <v>38</v>
      </c>
      <c r="AD289" s="35">
        <f t="shared" si="107"/>
        <v>-9.1818181818181799</v>
      </c>
      <c r="AE289" s="35">
        <v>38</v>
      </c>
      <c r="AF289" s="35">
        <f t="shared" si="103"/>
        <v>0</v>
      </c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10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10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10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10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10"/>
      <c r="GC289" s="9"/>
      <c r="GD289" s="9"/>
    </row>
    <row r="290" spans="1:186" s="2" customFormat="1" ht="17" customHeight="1">
      <c r="A290" s="46" t="s">
        <v>283</v>
      </c>
      <c r="B290" s="35">
        <v>211</v>
      </c>
      <c r="C290" s="35">
        <v>251.8</v>
      </c>
      <c r="D290" s="4">
        <f t="shared" si="123"/>
        <v>1.1933649289099526</v>
      </c>
      <c r="E290" s="11">
        <v>10</v>
      </c>
      <c r="F290" s="5" t="s">
        <v>362</v>
      </c>
      <c r="G290" s="5" t="s">
        <v>362</v>
      </c>
      <c r="H290" s="5" t="s">
        <v>362</v>
      </c>
      <c r="I290" s="5" t="s">
        <v>362</v>
      </c>
      <c r="J290" s="5" t="s">
        <v>362</v>
      </c>
      <c r="K290" s="5" t="s">
        <v>362</v>
      </c>
      <c r="L290" s="5" t="s">
        <v>362</v>
      </c>
      <c r="M290" s="5" t="s">
        <v>362</v>
      </c>
      <c r="N290" s="35">
        <v>140.9</v>
      </c>
      <c r="O290" s="35">
        <v>223.4</v>
      </c>
      <c r="P290" s="4">
        <f t="shared" si="121"/>
        <v>1.2385521646557842</v>
      </c>
      <c r="Q290" s="11">
        <v>20</v>
      </c>
      <c r="R290" s="35">
        <v>205</v>
      </c>
      <c r="S290" s="35">
        <v>264.2</v>
      </c>
      <c r="T290" s="4">
        <f t="shared" si="122"/>
        <v>1.2088780487804878</v>
      </c>
      <c r="U290" s="11">
        <v>35</v>
      </c>
      <c r="V290" s="35">
        <v>0</v>
      </c>
      <c r="W290" s="35">
        <v>0</v>
      </c>
      <c r="X290" s="4">
        <f t="shared" si="104"/>
        <v>1</v>
      </c>
      <c r="Y290" s="11">
        <v>15</v>
      </c>
      <c r="Z290" s="44">
        <f t="shared" si="105"/>
        <v>1.1751928036191537</v>
      </c>
      <c r="AA290" s="45">
        <v>600</v>
      </c>
      <c r="AB290" s="35">
        <f t="shared" si="102"/>
        <v>54.545454545454547</v>
      </c>
      <c r="AC290" s="35">
        <f t="shared" si="106"/>
        <v>64.099999999999994</v>
      </c>
      <c r="AD290" s="35">
        <f t="shared" si="107"/>
        <v>9.5545454545454476</v>
      </c>
      <c r="AE290" s="35">
        <v>64.099999999999994</v>
      </c>
      <c r="AF290" s="35">
        <f t="shared" si="103"/>
        <v>0</v>
      </c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10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10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10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10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10"/>
      <c r="GC290" s="9"/>
      <c r="GD290" s="9"/>
    </row>
    <row r="291" spans="1:186" s="2" customFormat="1" ht="17" customHeight="1">
      <c r="A291" s="46" t="s">
        <v>284</v>
      </c>
      <c r="B291" s="35">
        <v>0</v>
      </c>
      <c r="C291" s="35">
        <v>0</v>
      </c>
      <c r="D291" s="4">
        <f t="shared" si="123"/>
        <v>0</v>
      </c>
      <c r="E291" s="11">
        <v>0</v>
      </c>
      <c r="F291" s="5" t="s">
        <v>362</v>
      </c>
      <c r="G291" s="5" t="s">
        <v>362</v>
      </c>
      <c r="H291" s="5" t="s">
        <v>362</v>
      </c>
      <c r="I291" s="5" t="s">
        <v>362</v>
      </c>
      <c r="J291" s="5" t="s">
        <v>362</v>
      </c>
      <c r="K291" s="5" t="s">
        <v>362</v>
      </c>
      <c r="L291" s="5" t="s">
        <v>362</v>
      </c>
      <c r="M291" s="5" t="s">
        <v>362</v>
      </c>
      <c r="N291" s="35">
        <v>314.60000000000002</v>
      </c>
      <c r="O291" s="35">
        <v>90.7</v>
      </c>
      <c r="P291" s="4">
        <f>IF(Q291=0,0,IF(N291=0,1,IF(O291&lt;0,0,IF(O291/N291&gt;1.2,IF((O291/N291-1.2)*0.1+1.2&gt;1.3,1.3,(O291/N291-1.2)*0.1+1.2),O291/N291))))</f>
        <v>0.28830260648442463</v>
      </c>
      <c r="Q291" s="11">
        <v>20</v>
      </c>
      <c r="R291" s="35">
        <v>20</v>
      </c>
      <c r="S291" s="35">
        <v>8.1999999999999993</v>
      </c>
      <c r="T291" s="4">
        <f t="shared" si="122"/>
        <v>0.41</v>
      </c>
      <c r="U291" s="11">
        <v>40</v>
      </c>
      <c r="V291" s="35">
        <v>0</v>
      </c>
      <c r="W291" s="35">
        <v>0</v>
      </c>
      <c r="X291" s="4">
        <f t="shared" si="104"/>
        <v>1</v>
      </c>
      <c r="Y291" s="11">
        <v>10</v>
      </c>
      <c r="Z291" s="44">
        <f t="shared" si="105"/>
        <v>0.45951503042412134</v>
      </c>
      <c r="AA291" s="45">
        <v>1269</v>
      </c>
      <c r="AB291" s="35">
        <f t="shared" si="102"/>
        <v>115.36363636363636</v>
      </c>
      <c r="AC291" s="35">
        <f t="shared" si="106"/>
        <v>53</v>
      </c>
      <c r="AD291" s="35">
        <f t="shared" si="107"/>
        <v>-62.36363636363636</v>
      </c>
      <c r="AE291" s="35">
        <v>53</v>
      </c>
      <c r="AF291" s="35">
        <f t="shared" si="103"/>
        <v>0</v>
      </c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10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10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10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10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10"/>
      <c r="GC291" s="9"/>
      <c r="GD291" s="9"/>
    </row>
    <row r="292" spans="1:186" s="2" customFormat="1" ht="17" customHeight="1">
      <c r="A292" s="46" t="s">
        <v>285</v>
      </c>
      <c r="B292" s="35">
        <v>0</v>
      </c>
      <c r="C292" s="35">
        <v>0</v>
      </c>
      <c r="D292" s="4">
        <f t="shared" si="123"/>
        <v>0</v>
      </c>
      <c r="E292" s="11">
        <v>0</v>
      </c>
      <c r="F292" s="5" t="s">
        <v>362</v>
      </c>
      <c r="G292" s="5" t="s">
        <v>362</v>
      </c>
      <c r="H292" s="5" t="s">
        <v>362</v>
      </c>
      <c r="I292" s="5" t="s">
        <v>362</v>
      </c>
      <c r="J292" s="5" t="s">
        <v>362</v>
      </c>
      <c r="K292" s="5" t="s">
        <v>362</v>
      </c>
      <c r="L292" s="5" t="s">
        <v>362</v>
      </c>
      <c r="M292" s="5" t="s">
        <v>362</v>
      </c>
      <c r="N292" s="35">
        <v>426.1</v>
      </c>
      <c r="O292" s="35">
        <v>439.7</v>
      </c>
      <c r="P292" s="4">
        <f t="shared" ref="P292:P304" si="124">IF(Q292=0,0,IF(N292=0,1,IF(O292&lt;0,0,IF(O292/N292&gt;1.2,IF((O292/N292-1.2)*0.1+1.2&gt;1.3,1.3,(O292/N292-1.2)*0.1+1.2),O292/N292))))</f>
        <v>1.0319173902839709</v>
      </c>
      <c r="Q292" s="11">
        <v>20</v>
      </c>
      <c r="R292" s="35">
        <v>220</v>
      </c>
      <c r="S292" s="35">
        <v>249.4</v>
      </c>
      <c r="T292" s="4">
        <f>IF(U292=0,0,IF(R292=0,1,IF(S292&lt;0,0,IF(S292/R292&gt;1.2,IF((S292/R292-1.2)*0.1+1.2&gt;1.3,1.3,(S292/R292-1.2)*0.1+1.2),S292/R292))))</f>
        <v>1.1336363636363636</v>
      </c>
      <c r="U292" s="11">
        <v>30</v>
      </c>
      <c r="V292" s="35">
        <v>0</v>
      </c>
      <c r="W292" s="35">
        <v>0</v>
      </c>
      <c r="X292" s="4">
        <f t="shared" si="104"/>
        <v>1</v>
      </c>
      <c r="Y292" s="11">
        <v>20</v>
      </c>
      <c r="Z292" s="44">
        <f t="shared" si="105"/>
        <v>1.0663919816395759</v>
      </c>
      <c r="AA292" s="45">
        <v>52</v>
      </c>
      <c r="AB292" s="35">
        <f t="shared" si="102"/>
        <v>4.7272727272727275</v>
      </c>
      <c r="AC292" s="35">
        <f t="shared" si="106"/>
        <v>5</v>
      </c>
      <c r="AD292" s="35">
        <f t="shared" si="107"/>
        <v>0.27272727272727249</v>
      </c>
      <c r="AE292" s="35">
        <v>5</v>
      </c>
      <c r="AF292" s="35">
        <f t="shared" si="103"/>
        <v>0</v>
      </c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10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10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10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10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10"/>
      <c r="GC292" s="9"/>
      <c r="GD292" s="9"/>
    </row>
    <row r="293" spans="1:186" s="2" customFormat="1" ht="17" customHeight="1">
      <c r="A293" s="46" t="s">
        <v>286</v>
      </c>
      <c r="B293" s="35">
        <v>80</v>
      </c>
      <c r="C293" s="35">
        <v>68.7</v>
      </c>
      <c r="D293" s="4">
        <f>IF(E293=0,0,IF(B293=0,1,IF(C293&lt;0,0,IF(C293/B293&gt;1.2,IF((C293/B293-1.2)*0.1+1.2&gt;1.3,1.3,(C293/B293-1.2)*0.1+1.2),C293/B293))))</f>
        <v>0.85875000000000001</v>
      </c>
      <c r="E293" s="11">
        <v>10</v>
      </c>
      <c r="F293" s="5" t="s">
        <v>362</v>
      </c>
      <c r="G293" s="5" t="s">
        <v>362</v>
      </c>
      <c r="H293" s="5" t="s">
        <v>362</v>
      </c>
      <c r="I293" s="5" t="s">
        <v>362</v>
      </c>
      <c r="J293" s="5" t="s">
        <v>362</v>
      </c>
      <c r="K293" s="5" t="s">
        <v>362</v>
      </c>
      <c r="L293" s="5" t="s">
        <v>362</v>
      </c>
      <c r="M293" s="5" t="s">
        <v>362</v>
      </c>
      <c r="N293" s="35">
        <v>94.4</v>
      </c>
      <c r="O293" s="35">
        <v>51.3</v>
      </c>
      <c r="P293" s="4">
        <f t="shared" si="124"/>
        <v>0.54343220338983045</v>
      </c>
      <c r="Q293" s="11">
        <v>20</v>
      </c>
      <c r="R293" s="35">
        <v>15</v>
      </c>
      <c r="S293" s="35">
        <v>4.5</v>
      </c>
      <c r="T293" s="4">
        <f t="shared" si="122"/>
        <v>0.3</v>
      </c>
      <c r="U293" s="11">
        <v>30</v>
      </c>
      <c r="V293" s="35">
        <v>0</v>
      </c>
      <c r="W293" s="35">
        <v>0</v>
      </c>
      <c r="X293" s="4">
        <f t="shared" si="104"/>
        <v>1</v>
      </c>
      <c r="Y293" s="11">
        <v>20</v>
      </c>
      <c r="Z293" s="44">
        <f t="shared" si="105"/>
        <v>0.60570180084745762</v>
      </c>
      <c r="AA293" s="45">
        <v>621</v>
      </c>
      <c r="AB293" s="35">
        <f t="shared" si="102"/>
        <v>56.454545454545453</v>
      </c>
      <c r="AC293" s="35">
        <f t="shared" si="106"/>
        <v>34.200000000000003</v>
      </c>
      <c r="AD293" s="35">
        <f t="shared" si="107"/>
        <v>-22.25454545454545</v>
      </c>
      <c r="AE293" s="35">
        <v>34.200000000000003</v>
      </c>
      <c r="AF293" s="35">
        <f t="shared" si="103"/>
        <v>0</v>
      </c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10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10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10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10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10"/>
      <c r="GC293" s="9"/>
      <c r="GD293" s="9"/>
    </row>
    <row r="294" spans="1:186" s="2" customFormat="1" ht="17" customHeight="1">
      <c r="A294" s="46" t="s">
        <v>287</v>
      </c>
      <c r="B294" s="35">
        <v>0</v>
      </c>
      <c r="C294" s="35">
        <v>0</v>
      </c>
      <c r="D294" s="4">
        <f t="shared" si="123"/>
        <v>0</v>
      </c>
      <c r="E294" s="11">
        <v>0</v>
      </c>
      <c r="F294" s="5" t="s">
        <v>362</v>
      </c>
      <c r="G294" s="5" t="s">
        <v>362</v>
      </c>
      <c r="H294" s="5" t="s">
        <v>362</v>
      </c>
      <c r="I294" s="5" t="s">
        <v>362</v>
      </c>
      <c r="J294" s="5" t="s">
        <v>362</v>
      </c>
      <c r="K294" s="5" t="s">
        <v>362</v>
      </c>
      <c r="L294" s="5" t="s">
        <v>362</v>
      </c>
      <c r="M294" s="5" t="s">
        <v>362</v>
      </c>
      <c r="N294" s="35">
        <v>417.7</v>
      </c>
      <c r="O294" s="35">
        <v>220.6</v>
      </c>
      <c r="P294" s="4">
        <f t="shared" si="124"/>
        <v>0.52813023701220974</v>
      </c>
      <c r="Q294" s="11">
        <v>20</v>
      </c>
      <c r="R294" s="35">
        <v>0</v>
      </c>
      <c r="S294" s="35">
        <v>0</v>
      </c>
      <c r="T294" s="4">
        <f t="shared" si="122"/>
        <v>1</v>
      </c>
      <c r="U294" s="11">
        <v>20</v>
      </c>
      <c r="V294" s="35">
        <v>0</v>
      </c>
      <c r="W294" s="35">
        <v>0</v>
      </c>
      <c r="X294" s="4">
        <f t="shared" si="104"/>
        <v>1</v>
      </c>
      <c r="Y294" s="11">
        <v>30</v>
      </c>
      <c r="Z294" s="44">
        <f t="shared" si="105"/>
        <v>0.86518006771777423</v>
      </c>
      <c r="AA294" s="45">
        <v>40</v>
      </c>
      <c r="AB294" s="35">
        <f t="shared" si="102"/>
        <v>3.6363636363636362</v>
      </c>
      <c r="AC294" s="35">
        <f t="shared" si="106"/>
        <v>3.1</v>
      </c>
      <c r="AD294" s="35">
        <f t="shared" si="107"/>
        <v>-0.53636363636363615</v>
      </c>
      <c r="AE294" s="35">
        <v>3.1</v>
      </c>
      <c r="AF294" s="35">
        <f t="shared" si="103"/>
        <v>0</v>
      </c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10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10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10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10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10"/>
      <c r="GC294" s="9"/>
      <c r="GD294" s="9"/>
    </row>
    <row r="295" spans="1:186" s="2" customFormat="1" ht="17" customHeight="1">
      <c r="A295" s="46" t="s">
        <v>288</v>
      </c>
      <c r="B295" s="35">
        <v>2250</v>
      </c>
      <c r="C295" s="35">
        <v>5360</v>
      </c>
      <c r="D295" s="4">
        <f t="shared" si="123"/>
        <v>1.3</v>
      </c>
      <c r="E295" s="11">
        <v>10</v>
      </c>
      <c r="F295" s="5" t="s">
        <v>362</v>
      </c>
      <c r="G295" s="5" t="s">
        <v>362</v>
      </c>
      <c r="H295" s="5" t="s">
        <v>362</v>
      </c>
      <c r="I295" s="5" t="s">
        <v>362</v>
      </c>
      <c r="J295" s="5" t="s">
        <v>362</v>
      </c>
      <c r="K295" s="5" t="s">
        <v>362</v>
      </c>
      <c r="L295" s="5" t="s">
        <v>362</v>
      </c>
      <c r="M295" s="5" t="s">
        <v>362</v>
      </c>
      <c r="N295" s="35">
        <v>1332.2</v>
      </c>
      <c r="O295" s="35">
        <v>1337</v>
      </c>
      <c r="P295" s="4">
        <f t="shared" si="124"/>
        <v>1.0036030626032126</v>
      </c>
      <c r="Q295" s="11">
        <v>20</v>
      </c>
      <c r="R295" s="35">
        <v>0</v>
      </c>
      <c r="S295" s="35">
        <v>0</v>
      </c>
      <c r="T295" s="4">
        <f>IF(U295=0,0,IF(R295=0,1,IF(S295&lt;0,0,IF(S295/R295&gt;1.2,IF((S295/R295-1.2)*0.1+1.2&gt;1.3,1.3,(S295/R295-1.2)*0.1+1.2),S295/R295))))</f>
        <v>1</v>
      </c>
      <c r="U295" s="11">
        <v>20</v>
      </c>
      <c r="V295" s="35">
        <v>0</v>
      </c>
      <c r="W295" s="35">
        <v>0</v>
      </c>
      <c r="X295" s="4">
        <f t="shared" si="104"/>
        <v>1</v>
      </c>
      <c r="Y295" s="11">
        <v>30</v>
      </c>
      <c r="Z295" s="44">
        <f t="shared" si="105"/>
        <v>1.0384007656508032</v>
      </c>
      <c r="AA295" s="45">
        <v>138</v>
      </c>
      <c r="AB295" s="35">
        <f t="shared" si="102"/>
        <v>12.545454545454545</v>
      </c>
      <c r="AC295" s="35">
        <f t="shared" si="106"/>
        <v>13</v>
      </c>
      <c r="AD295" s="35">
        <f t="shared" si="107"/>
        <v>0.45454545454545503</v>
      </c>
      <c r="AE295" s="35">
        <v>13</v>
      </c>
      <c r="AF295" s="35">
        <f t="shared" si="103"/>
        <v>0</v>
      </c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10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10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10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10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10"/>
      <c r="GC295" s="9"/>
      <c r="GD295" s="9"/>
    </row>
    <row r="296" spans="1:186" s="2" customFormat="1" ht="17" customHeight="1">
      <c r="A296" s="46" t="s">
        <v>289</v>
      </c>
      <c r="B296" s="35">
        <v>85285</v>
      </c>
      <c r="C296" s="35">
        <v>83679</v>
      </c>
      <c r="D296" s="4">
        <f t="shared" si="123"/>
        <v>0.98116902151609309</v>
      </c>
      <c r="E296" s="11">
        <v>10</v>
      </c>
      <c r="F296" s="5" t="s">
        <v>362</v>
      </c>
      <c r="G296" s="5" t="s">
        <v>362</v>
      </c>
      <c r="H296" s="5" t="s">
        <v>362</v>
      </c>
      <c r="I296" s="5" t="s">
        <v>362</v>
      </c>
      <c r="J296" s="5" t="s">
        <v>362</v>
      </c>
      <c r="K296" s="5" t="s">
        <v>362</v>
      </c>
      <c r="L296" s="5" t="s">
        <v>362</v>
      </c>
      <c r="M296" s="5" t="s">
        <v>362</v>
      </c>
      <c r="N296" s="35">
        <v>3393.1</v>
      </c>
      <c r="O296" s="35">
        <v>2358.4</v>
      </c>
      <c r="P296" s="4">
        <f>IF(Q296=0,0,IF(N296=0,1,IF(O296&lt;0,0,IF(O296/N296&gt;1.2,IF((O296/N296-1.2)*0.1+1.2&gt;1.3,1.3,(O296/N296-1.2)*0.1+1.2),O296/N296))))</f>
        <v>0.69505761692847257</v>
      </c>
      <c r="Q296" s="11">
        <v>20</v>
      </c>
      <c r="R296" s="35">
        <v>0</v>
      </c>
      <c r="S296" s="35">
        <v>0</v>
      </c>
      <c r="T296" s="4">
        <f t="shared" ref="T296:T306" si="125">IF(U296=0,0,IF(R296=0,1,IF(S296&lt;0,0,IF(S296/R296&gt;1.2,IF((S296/R296-1.2)*0.1+1.2&gt;1.3,1.3,(S296/R296-1.2)*0.1+1.2),S296/R296))))</f>
        <v>1</v>
      </c>
      <c r="U296" s="11">
        <v>40</v>
      </c>
      <c r="V296" s="35">
        <v>0</v>
      </c>
      <c r="W296" s="35">
        <v>0</v>
      </c>
      <c r="X296" s="4">
        <f t="shared" si="104"/>
        <v>1</v>
      </c>
      <c r="Y296" s="11">
        <v>10</v>
      </c>
      <c r="Z296" s="44">
        <f t="shared" si="105"/>
        <v>0.92141053192162981</v>
      </c>
      <c r="AA296" s="45">
        <v>27</v>
      </c>
      <c r="AB296" s="35">
        <f t="shared" si="102"/>
        <v>2.4545454545454546</v>
      </c>
      <c r="AC296" s="35">
        <f t="shared" si="106"/>
        <v>2.2999999999999998</v>
      </c>
      <c r="AD296" s="35">
        <f t="shared" si="107"/>
        <v>-0.15454545454545476</v>
      </c>
      <c r="AE296" s="35">
        <v>2.2999999999999998</v>
      </c>
      <c r="AF296" s="35">
        <f t="shared" si="103"/>
        <v>0</v>
      </c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10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10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10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10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10"/>
      <c r="GC296" s="9"/>
      <c r="GD296" s="9"/>
    </row>
    <row r="297" spans="1:186" s="2" customFormat="1" ht="17" customHeight="1">
      <c r="A297" s="46" t="s">
        <v>290</v>
      </c>
      <c r="B297" s="35">
        <v>2370</v>
      </c>
      <c r="C297" s="35">
        <v>13681.1</v>
      </c>
      <c r="D297" s="4">
        <f t="shared" si="123"/>
        <v>1.3</v>
      </c>
      <c r="E297" s="11">
        <v>10</v>
      </c>
      <c r="F297" s="5" t="s">
        <v>362</v>
      </c>
      <c r="G297" s="5" t="s">
        <v>362</v>
      </c>
      <c r="H297" s="5" t="s">
        <v>362</v>
      </c>
      <c r="I297" s="5" t="s">
        <v>362</v>
      </c>
      <c r="J297" s="5" t="s">
        <v>362</v>
      </c>
      <c r="K297" s="5" t="s">
        <v>362</v>
      </c>
      <c r="L297" s="5" t="s">
        <v>362</v>
      </c>
      <c r="M297" s="5" t="s">
        <v>362</v>
      </c>
      <c r="N297" s="35">
        <v>332.5</v>
      </c>
      <c r="O297" s="35">
        <v>231.8</v>
      </c>
      <c r="P297" s="4">
        <f t="shared" si="124"/>
        <v>0.69714285714285718</v>
      </c>
      <c r="Q297" s="11">
        <v>20</v>
      </c>
      <c r="R297" s="35">
        <v>0</v>
      </c>
      <c r="S297" s="35">
        <v>0</v>
      </c>
      <c r="T297" s="4">
        <f t="shared" si="125"/>
        <v>1</v>
      </c>
      <c r="U297" s="11">
        <v>10</v>
      </c>
      <c r="V297" s="35">
        <v>0</v>
      </c>
      <c r="W297" s="35">
        <v>0</v>
      </c>
      <c r="X297" s="4">
        <f t="shared" si="104"/>
        <v>1</v>
      </c>
      <c r="Y297" s="11">
        <v>40</v>
      </c>
      <c r="Z297" s="44">
        <f t="shared" si="105"/>
        <v>0.96178571428571435</v>
      </c>
      <c r="AA297" s="45">
        <v>23</v>
      </c>
      <c r="AB297" s="35">
        <f t="shared" si="102"/>
        <v>2.0909090909090908</v>
      </c>
      <c r="AC297" s="35">
        <f t="shared" si="106"/>
        <v>2</v>
      </c>
      <c r="AD297" s="35">
        <f t="shared" si="107"/>
        <v>-9.0909090909090828E-2</v>
      </c>
      <c r="AE297" s="35">
        <v>2</v>
      </c>
      <c r="AF297" s="35">
        <f t="shared" si="103"/>
        <v>0</v>
      </c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10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10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10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10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10"/>
      <c r="GC297" s="9"/>
      <c r="GD297" s="9"/>
    </row>
    <row r="298" spans="1:186" s="2" customFormat="1" ht="17" customHeight="1">
      <c r="A298" s="46" t="s">
        <v>291</v>
      </c>
      <c r="B298" s="35">
        <v>0</v>
      </c>
      <c r="C298" s="35">
        <v>0</v>
      </c>
      <c r="D298" s="4">
        <f>IF(E298=0,0,IF(B298=0,1,IF(C298&lt;0,0,IF(C298/B298&gt;1.2,IF((C298/B298-1.2)*0.1+1.2&gt;1.3,1.3,(C298/B298-1.2)*0.1+1.2),C298/B298))))</f>
        <v>0</v>
      </c>
      <c r="E298" s="11">
        <v>0</v>
      </c>
      <c r="F298" s="5" t="s">
        <v>362</v>
      </c>
      <c r="G298" s="5" t="s">
        <v>362</v>
      </c>
      <c r="H298" s="5" t="s">
        <v>362</v>
      </c>
      <c r="I298" s="5" t="s">
        <v>362</v>
      </c>
      <c r="J298" s="5" t="s">
        <v>362</v>
      </c>
      <c r="K298" s="5" t="s">
        <v>362</v>
      </c>
      <c r="L298" s="5" t="s">
        <v>362</v>
      </c>
      <c r="M298" s="5" t="s">
        <v>362</v>
      </c>
      <c r="N298" s="35">
        <v>114.6</v>
      </c>
      <c r="O298" s="35">
        <v>86.6</v>
      </c>
      <c r="P298" s="4">
        <f t="shared" si="124"/>
        <v>0.75567190226876091</v>
      </c>
      <c r="Q298" s="11">
        <v>20</v>
      </c>
      <c r="R298" s="35">
        <v>0</v>
      </c>
      <c r="S298" s="35">
        <v>0</v>
      </c>
      <c r="T298" s="4">
        <f t="shared" si="125"/>
        <v>1</v>
      </c>
      <c r="U298" s="11">
        <v>30</v>
      </c>
      <c r="V298" s="35">
        <v>0</v>
      </c>
      <c r="W298" s="35">
        <v>0</v>
      </c>
      <c r="X298" s="4">
        <f t="shared" si="104"/>
        <v>1</v>
      </c>
      <c r="Y298" s="11">
        <v>20</v>
      </c>
      <c r="Z298" s="44">
        <f t="shared" si="105"/>
        <v>0.93019197207678883</v>
      </c>
      <c r="AA298" s="45">
        <v>463</v>
      </c>
      <c r="AB298" s="35">
        <f t="shared" si="102"/>
        <v>42.090909090909093</v>
      </c>
      <c r="AC298" s="35">
        <f t="shared" si="106"/>
        <v>39.200000000000003</v>
      </c>
      <c r="AD298" s="35">
        <f t="shared" si="107"/>
        <v>-2.8909090909090907</v>
      </c>
      <c r="AE298" s="35">
        <v>39.200000000000003</v>
      </c>
      <c r="AF298" s="35">
        <f t="shared" si="103"/>
        <v>0</v>
      </c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10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10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10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10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10"/>
      <c r="GC298" s="9"/>
      <c r="GD298" s="9"/>
    </row>
    <row r="299" spans="1:186" s="2" customFormat="1" ht="17" customHeight="1">
      <c r="A299" s="46" t="s">
        <v>292</v>
      </c>
      <c r="B299" s="35">
        <v>792</v>
      </c>
      <c r="C299" s="35">
        <v>341</v>
      </c>
      <c r="D299" s="4">
        <f t="shared" ref="D299:D307" si="126">IF(E299=0,0,IF(B299=0,1,IF(C299&lt;0,0,IF(C299/B299&gt;1.2,IF((C299/B299-1.2)*0.1+1.2&gt;1.3,1.3,(C299/B299-1.2)*0.1+1.2),C299/B299))))</f>
        <v>0.43055555555555558</v>
      </c>
      <c r="E299" s="11">
        <v>10</v>
      </c>
      <c r="F299" s="5" t="s">
        <v>362</v>
      </c>
      <c r="G299" s="5" t="s">
        <v>362</v>
      </c>
      <c r="H299" s="5" t="s">
        <v>362</v>
      </c>
      <c r="I299" s="5" t="s">
        <v>362</v>
      </c>
      <c r="J299" s="5" t="s">
        <v>362</v>
      </c>
      <c r="K299" s="5" t="s">
        <v>362</v>
      </c>
      <c r="L299" s="5" t="s">
        <v>362</v>
      </c>
      <c r="M299" s="5" t="s">
        <v>362</v>
      </c>
      <c r="N299" s="35">
        <v>394.7</v>
      </c>
      <c r="O299" s="35">
        <v>169.7</v>
      </c>
      <c r="P299" s="4">
        <f t="shared" si="124"/>
        <v>0.42994679503420319</v>
      </c>
      <c r="Q299" s="11">
        <v>20</v>
      </c>
      <c r="R299" s="35">
        <v>0</v>
      </c>
      <c r="S299" s="35">
        <v>0</v>
      </c>
      <c r="T299" s="4">
        <f t="shared" si="125"/>
        <v>1</v>
      </c>
      <c r="U299" s="11">
        <v>35</v>
      </c>
      <c r="V299" s="35">
        <v>0</v>
      </c>
      <c r="W299" s="35">
        <v>0</v>
      </c>
      <c r="X299" s="4">
        <f t="shared" si="104"/>
        <v>1</v>
      </c>
      <c r="Y299" s="11">
        <v>15</v>
      </c>
      <c r="Z299" s="44">
        <f t="shared" si="105"/>
        <v>0.78630614320299519</v>
      </c>
      <c r="AA299" s="45">
        <v>738</v>
      </c>
      <c r="AB299" s="35">
        <f t="shared" si="102"/>
        <v>67.090909090909093</v>
      </c>
      <c r="AC299" s="35">
        <f t="shared" si="106"/>
        <v>52.8</v>
      </c>
      <c r="AD299" s="35">
        <f t="shared" si="107"/>
        <v>-14.290909090909096</v>
      </c>
      <c r="AE299" s="35">
        <v>52.8</v>
      </c>
      <c r="AF299" s="35">
        <f t="shared" si="103"/>
        <v>0</v>
      </c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10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10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10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10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10"/>
      <c r="GC299" s="9"/>
      <c r="GD299" s="9"/>
    </row>
    <row r="300" spans="1:186" s="2" customFormat="1" ht="17" customHeight="1">
      <c r="A300" s="46" t="s">
        <v>293</v>
      </c>
      <c r="B300" s="35">
        <v>6039</v>
      </c>
      <c r="C300" s="35">
        <v>420.3</v>
      </c>
      <c r="D300" s="4">
        <f t="shared" si="126"/>
        <v>6.9597615499254847E-2</v>
      </c>
      <c r="E300" s="11">
        <v>10</v>
      </c>
      <c r="F300" s="5" t="s">
        <v>362</v>
      </c>
      <c r="G300" s="5" t="s">
        <v>362</v>
      </c>
      <c r="H300" s="5" t="s">
        <v>362</v>
      </c>
      <c r="I300" s="5" t="s">
        <v>362</v>
      </c>
      <c r="J300" s="5" t="s">
        <v>362</v>
      </c>
      <c r="K300" s="5" t="s">
        <v>362</v>
      </c>
      <c r="L300" s="5" t="s">
        <v>362</v>
      </c>
      <c r="M300" s="5" t="s">
        <v>362</v>
      </c>
      <c r="N300" s="35">
        <v>285</v>
      </c>
      <c r="O300" s="35">
        <v>89.8</v>
      </c>
      <c r="P300" s="4">
        <f t="shared" si="124"/>
        <v>0.31508771929824558</v>
      </c>
      <c r="Q300" s="11">
        <v>20</v>
      </c>
      <c r="R300" s="35">
        <v>35</v>
      </c>
      <c r="S300" s="35">
        <v>43.8</v>
      </c>
      <c r="T300" s="4">
        <f t="shared" si="125"/>
        <v>1.2051428571428571</v>
      </c>
      <c r="U300" s="11">
        <v>20</v>
      </c>
      <c r="V300" s="35">
        <v>0</v>
      </c>
      <c r="W300" s="35">
        <v>0</v>
      </c>
      <c r="X300" s="4">
        <f t="shared" si="104"/>
        <v>1</v>
      </c>
      <c r="Y300" s="11">
        <v>30</v>
      </c>
      <c r="Z300" s="44">
        <f t="shared" si="105"/>
        <v>0.76375734604768242</v>
      </c>
      <c r="AA300" s="45">
        <v>1197</v>
      </c>
      <c r="AB300" s="35">
        <f t="shared" si="102"/>
        <v>108.81818181818181</v>
      </c>
      <c r="AC300" s="35">
        <f t="shared" si="106"/>
        <v>83.1</v>
      </c>
      <c r="AD300" s="35">
        <f t="shared" si="107"/>
        <v>-25.718181818181819</v>
      </c>
      <c r="AE300" s="35">
        <v>83.1</v>
      </c>
      <c r="AF300" s="35">
        <f t="shared" si="103"/>
        <v>0</v>
      </c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10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10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10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10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10"/>
      <c r="GC300" s="9"/>
      <c r="GD300" s="9"/>
    </row>
    <row r="301" spans="1:186" s="2" customFormat="1" ht="17" customHeight="1">
      <c r="A301" s="46" t="s">
        <v>294</v>
      </c>
      <c r="B301" s="35">
        <v>45391</v>
      </c>
      <c r="C301" s="35">
        <v>86261.6</v>
      </c>
      <c r="D301" s="4">
        <f t="shared" si="126"/>
        <v>1.2700411975942367</v>
      </c>
      <c r="E301" s="11">
        <v>10</v>
      </c>
      <c r="F301" s="5" t="s">
        <v>362</v>
      </c>
      <c r="G301" s="5" t="s">
        <v>362</v>
      </c>
      <c r="H301" s="5" t="s">
        <v>362</v>
      </c>
      <c r="I301" s="5" t="s">
        <v>362</v>
      </c>
      <c r="J301" s="5" t="s">
        <v>362</v>
      </c>
      <c r="K301" s="5" t="s">
        <v>362</v>
      </c>
      <c r="L301" s="5" t="s">
        <v>362</v>
      </c>
      <c r="M301" s="5" t="s">
        <v>362</v>
      </c>
      <c r="N301" s="35">
        <v>3062</v>
      </c>
      <c r="O301" s="35">
        <v>1559.6</v>
      </c>
      <c r="P301" s="4">
        <f>IF(Q301=0,0,IF(N301=0,1,IF(O301&lt;0,0,IF(O301/N301&gt;1.2,IF((O301/N301-1.2)*0.1+1.2&gt;1.3,1.3,(O301/N301-1.2)*0.1+1.2),O301/N301))))</f>
        <v>0.50934030045721745</v>
      </c>
      <c r="Q301" s="11">
        <v>20</v>
      </c>
      <c r="R301" s="35">
        <v>0</v>
      </c>
      <c r="S301" s="35">
        <v>0</v>
      </c>
      <c r="T301" s="4">
        <f t="shared" si="125"/>
        <v>1</v>
      </c>
      <c r="U301" s="11">
        <v>40</v>
      </c>
      <c r="V301" s="35">
        <v>0</v>
      </c>
      <c r="W301" s="35">
        <v>0</v>
      </c>
      <c r="X301" s="4">
        <f t="shared" si="104"/>
        <v>1</v>
      </c>
      <c r="Y301" s="11">
        <v>10</v>
      </c>
      <c r="Z301" s="44">
        <f t="shared" si="105"/>
        <v>0.91109022481358404</v>
      </c>
      <c r="AA301" s="45">
        <v>60</v>
      </c>
      <c r="AB301" s="35">
        <f t="shared" si="102"/>
        <v>5.4545454545454541</v>
      </c>
      <c r="AC301" s="35">
        <f t="shared" si="106"/>
        <v>5</v>
      </c>
      <c r="AD301" s="35">
        <f t="shared" si="107"/>
        <v>-0.45454545454545414</v>
      </c>
      <c r="AE301" s="35">
        <v>5</v>
      </c>
      <c r="AF301" s="35">
        <f t="shared" si="103"/>
        <v>0</v>
      </c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10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10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10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10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10"/>
      <c r="GC301" s="9"/>
      <c r="GD301" s="9"/>
    </row>
    <row r="302" spans="1:186" s="2" customFormat="1" ht="17" customHeight="1">
      <c r="A302" s="46" t="s">
        <v>295</v>
      </c>
      <c r="B302" s="35">
        <v>23353</v>
      </c>
      <c r="C302" s="35">
        <v>27144</v>
      </c>
      <c r="D302" s="4">
        <f t="shared" si="126"/>
        <v>1.1623346036911746</v>
      </c>
      <c r="E302" s="11">
        <v>10</v>
      </c>
      <c r="F302" s="5" t="s">
        <v>362</v>
      </c>
      <c r="G302" s="5" t="s">
        <v>362</v>
      </c>
      <c r="H302" s="5" t="s">
        <v>362</v>
      </c>
      <c r="I302" s="5" t="s">
        <v>362</v>
      </c>
      <c r="J302" s="5" t="s">
        <v>362</v>
      </c>
      <c r="K302" s="5" t="s">
        <v>362</v>
      </c>
      <c r="L302" s="5" t="s">
        <v>362</v>
      </c>
      <c r="M302" s="5" t="s">
        <v>362</v>
      </c>
      <c r="N302" s="35">
        <v>281.60000000000002</v>
      </c>
      <c r="O302" s="35">
        <v>218</v>
      </c>
      <c r="P302" s="4">
        <f t="shared" si="124"/>
        <v>0.77414772727272718</v>
      </c>
      <c r="Q302" s="11">
        <v>20</v>
      </c>
      <c r="R302" s="35">
        <v>110</v>
      </c>
      <c r="S302" s="35">
        <v>172.7</v>
      </c>
      <c r="T302" s="4">
        <f t="shared" si="125"/>
        <v>1.2369999999999999</v>
      </c>
      <c r="U302" s="11">
        <v>30</v>
      </c>
      <c r="V302" s="35">
        <v>0</v>
      </c>
      <c r="W302" s="35">
        <v>0</v>
      </c>
      <c r="X302" s="4">
        <f t="shared" si="104"/>
        <v>1</v>
      </c>
      <c r="Y302" s="11">
        <v>20</v>
      </c>
      <c r="Z302" s="44">
        <f t="shared" si="105"/>
        <v>1.0527037572795785</v>
      </c>
      <c r="AA302" s="45">
        <v>619</v>
      </c>
      <c r="AB302" s="35">
        <f t="shared" si="102"/>
        <v>56.272727272727273</v>
      </c>
      <c r="AC302" s="35">
        <f t="shared" si="106"/>
        <v>59.2</v>
      </c>
      <c r="AD302" s="35">
        <f t="shared" si="107"/>
        <v>2.9272727272727295</v>
      </c>
      <c r="AE302" s="35">
        <v>59.2</v>
      </c>
      <c r="AF302" s="35">
        <f t="shared" si="103"/>
        <v>0</v>
      </c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10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10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10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10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10"/>
      <c r="GC302" s="9"/>
      <c r="GD302" s="9"/>
    </row>
    <row r="303" spans="1:186" s="2" customFormat="1" ht="17" customHeight="1">
      <c r="A303" s="46" t="s">
        <v>296</v>
      </c>
      <c r="B303" s="35">
        <v>17163</v>
      </c>
      <c r="C303" s="35">
        <v>22552.7</v>
      </c>
      <c r="D303" s="4">
        <f>IF(E303=0,0,IF(B303=0,1,IF(C303&lt;0,0,IF(C303/B303&gt;1.2,IF((C303/B303-1.2)*0.1+1.2&gt;1.3,1.3,(C303/B303-1.2)*0.1+1.2),C303/B303))))</f>
        <v>1.2114030181203752</v>
      </c>
      <c r="E303" s="11">
        <v>10</v>
      </c>
      <c r="F303" s="5" t="s">
        <v>362</v>
      </c>
      <c r="G303" s="5" t="s">
        <v>362</v>
      </c>
      <c r="H303" s="5" t="s">
        <v>362</v>
      </c>
      <c r="I303" s="5" t="s">
        <v>362</v>
      </c>
      <c r="J303" s="5" t="s">
        <v>362</v>
      </c>
      <c r="K303" s="5" t="s">
        <v>362</v>
      </c>
      <c r="L303" s="5" t="s">
        <v>362</v>
      </c>
      <c r="M303" s="5" t="s">
        <v>362</v>
      </c>
      <c r="N303" s="35">
        <v>470.2</v>
      </c>
      <c r="O303" s="35">
        <v>304.7</v>
      </c>
      <c r="P303" s="4">
        <f t="shared" si="124"/>
        <v>0.64802211824755418</v>
      </c>
      <c r="Q303" s="11">
        <v>20</v>
      </c>
      <c r="R303" s="35">
        <v>140</v>
      </c>
      <c r="S303" s="35">
        <v>152.6</v>
      </c>
      <c r="T303" s="4">
        <f>IF(U303=0,0,IF(R303=0,1,IF(S303&lt;0,0,IF(S303/R303&gt;1.2,IF((S303/R303-1.2)*0.1+1.2&gt;1.3,1.3,(S303/R303-1.2)*0.1+1.2),S303/R303))))</f>
        <v>1.0899999999999999</v>
      </c>
      <c r="U303" s="11">
        <v>30</v>
      </c>
      <c r="V303" s="35">
        <v>0</v>
      </c>
      <c r="W303" s="35">
        <v>0</v>
      </c>
      <c r="X303" s="4">
        <f t="shared" si="104"/>
        <v>1</v>
      </c>
      <c r="Y303" s="11">
        <v>20</v>
      </c>
      <c r="Z303" s="44">
        <f t="shared" si="105"/>
        <v>0.97218090682693548</v>
      </c>
      <c r="AA303" s="45">
        <v>438</v>
      </c>
      <c r="AB303" s="35">
        <f t="shared" ref="AB303:AB366" si="127">AA303/11</f>
        <v>39.81818181818182</v>
      </c>
      <c r="AC303" s="35">
        <f t="shared" si="106"/>
        <v>38.700000000000003</v>
      </c>
      <c r="AD303" s="35">
        <f t="shared" si="107"/>
        <v>-1.1181818181818173</v>
      </c>
      <c r="AE303" s="35">
        <v>38.700000000000003</v>
      </c>
      <c r="AF303" s="35">
        <f t="shared" ref="AF303:AF366" si="128">AC303-AE303</f>
        <v>0</v>
      </c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10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10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10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10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10"/>
      <c r="GC303" s="9"/>
      <c r="GD303" s="9"/>
    </row>
    <row r="304" spans="1:186" s="2" customFormat="1" ht="17" customHeight="1">
      <c r="A304" s="46" t="s">
        <v>297</v>
      </c>
      <c r="B304" s="35">
        <v>33437</v>
      </c>
      <c r="C304" s="35">
        <v>5085.2</v>
      </c>
      <c r="D304" s="4">
        <f t="shared" si="126"/>
        <v>0.15208302180219516</v>
      </c>
      <c r="E304" s="11">
        <v>10</v>
      </c>
      <c r="F304" s="5" t="s">
        <v>362</v>
      </c>
      <c r="G304" s="5" t="s">
        <v>362</v>
      </c>
      <c r="H304" s="5" t="s">
        <v>362</v>
      </c>
      <c r="I304" s="5" t="s">
        <v>362</v>
      </c>
      <c r="J304" s="5" t="s">
        <v>362</v>
      </c>
      <c r="K304" s="5" t="s">
        <v>362</v>
      </c>
      <c r="L304" s="5" t="s">
        <v>362</v>
      </c>
      <c r="M304" s="5" t="s">
        <v>362</v>
      </c>
      <c r="N304" s="35">
        <v>1613.8</v>
      </c>
      <c r="O304" s="35">
        <v>1178.5999999999999</v>
      </c>
      <c r="P304" s="4">
        <f t="shared" si="124"/>
        <v>0.73032593877803942</v>
      </c>
      <c r="Q304" s="11">
        <v>20</v>
      </c>
      <c r="R304" s="35">
        <v>3</v>
      </c>
      <c r="S304" s="35">
        <v>0</v>
      </c>
      <c r="T304" s="4">
        <f t="shared" si="125"/>
        <v>0</v>
      </c>
      <c r="U304" s="11">
        <v>35</v>
      </c>
      <c r="V304" s="35">
        <v>0</v>
      </c>
      <c r="W304" s="35">
        <v>0</v>
      </c>
      <c r="X304" s="4">
        <f t="shared" ref="X304:X367" si="129">IF(Y304=0,0,IF(V304=0,1,IF(W304&lt;0,0,IF(W304/V304&gt;1.2,IF((W304/V304-1.2)*0.1+1.2&gt;1.3,1.3,(W304/V304-1.2)*0.1+1.2),W304/V304))))</f>
        <v>1</v>
      </c>
      <c r="Y304" s="11">
        <v>15</v>
      </c>
      <c r="Z304" s="44">
        <f t="shared" ref="Z304:Z367" si="130">(D304*E304+P304*Q304+T304*U304+X304*Y304)/(E304+Q304+U304+Y304)</f>
        <v>0.38909186241978422</v>
      </c>
      <c r="AA304" s="45">
        <v>1363</v>
      </c>
      <c r="AB304" s="35">
        <f t="shared" si="127"/>
        <v>123.90909090909091</v>
      </c>
      <c r="AC304" s="35">
        <f t="shared" ref="AC304:AC367" si="131">ROUND(Z304*AB304,1)</f>
        <v>48.2</v>
      </c>
      <c r="AD304" s="35">
        <f t="shared" ref="AD304:AD367" si="132">AC304-AB304</f>
        <v>-75.709090909090904</v>
      </c>
      <c r="AE304" s="35">
        <v>48.2</v>
      </c>
      <c r="AF304" s="35">
        <f t="shared" si="128"/>
        <v>0</v>
      </c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10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10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10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10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10"/>
      <c r="GC304" s="9"/>
      <c r="GD304" s="9"/>
    </row>
    <row r="305" spans="1:186" s="2" customFormat="1" ht="17" customHeight="1">
      <c r="A305" s="18" t="s">
        <v>298</v>
      </c>
      <c r="B305" s="6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35"/>
      <c r="AF305" s="35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10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10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10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10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10"/>
      <c r="GC305" s="9"/>
      <c r="GD305" s="9"/>
    </row>
    <row r="306" spans="1:186" s="2" customFormat="1" ht="17" customHeight="1">
      <c r="A306" s="46" t="s">
        <v>299</v>
      </c>
      <c r="B306" s="35">
        <v>2042</v>
      </c>
      <c r="C306" s="35">
        <v>1894</v>
      </c>
      <c r="D306" s="4">
        <f t="shared" si="126"/>
        <v>0.92752203721841331</v>
      </c>
      <c r="E306" s="11">
        <v>10</v>
      </c>
      <c r="F306" s="5" t="s">
        <v>362</v>
      </c>
      <c r="G306" s="5" t="s">
        <v>362</v>
      </c>
      <c r="H306" s="5" t="s">
        <v>362</v>
      </c>
      <c r="I306" s="5" t="s">
        <v>362</v>
      </c>
      <c r="J306" s="5" t="s">
        <v>362</v>
      </c>
      <c r="K306" s="5" t="s">
        <v>362</v>
      </c>
      <c r="L306" s="5" t="s">
        <v>362</v>
      </c>
      <c r="M306" s="5" t="s">
        <v>362</v>
      </c>
      <c r="N306" s="35">
        <v>144.30000000000001</v>
      </c>
      <c r="O306" s="35">
        <v>162.30000000000001</v>
      </c>
      <c r="P306" s="4">
        <f>IF(Q306=0,0,IF(N306=0,1,IF(O306&lt;0,0,IF(O306/N306&gt;1.2,IF((O306/N306-1.2)*0.1+1.2&gt;1.3,1.3,(O306/N306-1.2)*0.1+1.2),O306/N306))))</f>
        <v>1.1247401247401247</v>
      </c>
      <c r="Q306" s="11">
        <v>20</v>
      </c>
      <c r="R306" s="35">
        <v>0</v>
      </c>
      <c r="S306" s="35">
        <v>0</v>
      </c>
      <c r="T306" s="4">
        <f t="shared" si="125"/>
        <v>1</v>
      </c>
      <c r="U306" s="11">
        <v>20</v>
      </c>
      <c r="V306" s="35">
        <v>0</v>
      </c>
      <c r="W306" s="35">
        <v>0</v>
      </c>
      <c r="X306" s="4">
        <f t="shared" si="129"/>
        <v>1</v>
      </c>
      <c r="Y306" s="11">
        <v>30</v>
      </c>
      <c r="Z306" s="44">
        <f t="shared" si="130"/>
        <v>1.0221252858373329</v>
      </c>
      <c r="AA306" s="45">
        <v>28</v>
      </c>
      <c r="AB306" s="35">
        <f t="shared" si="127"/>
        <v>2.5454545454545454</v>
      </c>
      <c r="AC306" s="35">
        <f t="shared" si="131"/>
        <v>2.6</v>
      </c>
      <c r="AD306" s="35">
        <f t="shared" si="132"/>
        <v>5.4545454545454675E-2</v>
      </c>
      <c r="AE306" s="35">
        <v>2.6</v>
      </c>
      <c r="AF306" s="35">
        <f t="shared" si="128"/>
        <v>0</v>
      </c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10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10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10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10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10"/>
      <c r="GC306" s="9"/>
      <c r="GD306" s="9"/>
    </row>
    <row r="307" spans="1:186" s="2" customFormat="1" ht="17" customHeight="1">
      <c r="A307" s="46" t="s">
        <v>300</v>
      </c>
      <c r="B307" s="35">
        <v>15026</v>
      </c>
      <c r="C307" s="35">
        <v>15075.2</v>
      </c>
      <c r="D307" s="4">
        <f t="shared" si="126"/>
        <v>1.0032743245041928</v>
      </c>
      <c r="E307" s="11">
        <v>10</v>
      </c>
      <c r="F307" s="5" t="s">
        <v>362</v>
      </c>
      <c r="G307" s="5" t="s">
        <v>362</v>
      </c>
      <c r="H307" s="5" t="s">
        <v>362</v>
      </c>
      <c r="I307" s="5" t="s">
        <v>362</v>
      </c>
      <c r="J307" s="5" t="s">
        <v>362</v>
      </c>
      <c r="K307" s="5" t="s">
        <v>362</v>
      </c>
      <c r="L307" s="5" t="s">
        <v>362</v>
      </c>
      <c r="M307" s="5" t="s">
        <v>362</v>
      </c>
      <c r="N307" s="35">
        <v>629.6</v>
      </c>
      <c r="O307" s="35">
        <v>622.4</v>
      </c>
      <c r="P307" s="4">
        <f>IF(Q307=0,0,IF(N307=0,1,IF(O307&lt;0,0,IF(O307/N307&gt;1.2,IF((O307/N307-1.2)*0.1+1.2&gt;1.3,1.3,(O307/N307-1.2)*0.1+1.2),O307/N307))))</f>
        <v>0.9885641677255399</v>
      </c>
      <c r="Q307" s="11">
        <v>20</v>
      </c>
      <c r="R307" s="35">
        <v>33</v>
      </c>
      <c r="S307" s="35">
        <v>35.5</v>
      </c>
      <c r="T307" s="4">
        <f>IF(U307=0,0,IF(R307=0,1,IF(S307&lt;0,0,IF(S307/R307&gt;1.2,IF((S307/R307-1.2)*0.1+1.2&gt;1.3,1.3,(S307/R307-1.2)*0.1+1.2),S307/R307))))</f>
        <v>1.0757575757575757</v>
      </c>
      <c r="U307" s="11">
        <v>15</v>
      </c>
      <c r="V307" s="35">
        <v>4.3</v>
      </c>
      <c r="W307" s="35">
        <v>5</v>
      </c>
      <c r="X307" s="4">
        <f t="shared" si="129"/>
        <v>1.1627906976744187</v>
      </c>
      <c r="Y307" s="11">
        <v>35</v>
      </c>
      <c r="Z307" s="44">
        <f t="shared" si="130"/>
        <v>1.0829758081815128</v>
      </c>
      <c r="AA307" s="45">
        <v>86</v>
      </c>
      <c r="AB307" s="35">
        <f t="shared" si="127"/>
        <v>7.8181818181818183</v>
      </c>
      <c r="AC307" s="35">
        <f t="shared" si="131"/>
        <v>8.5</v>
      </c>
      <c r="AD307" s="35">
        <f t="shared" si="132"/>
        <v>0.68181818181818166</v>
      </c>
      <c r="AE307" s="35">
        <v>8.5</v>
      </c>
      <c r="AF307" s="35">
        <f t="shared" si="128"/>
        <v>0</v>
      </c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10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10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10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10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10"/>
      <c r="GC307" s="9"/>
      <c r="GD307" s="9"/>
    </row>
    <row r="308" spans="1:186" s="2" customFormat="1" ht="17" customHeight="1">
      <c r="A308" s="46" t="s">
        <v>301</v>
      </c>
      <c r="B308" s="35">
        <v>479</v>
      </c>
      <c r="C308" s="35">
        <v>467</v>
      </c>
      <c r="D308" s="4">
        <f>IF(E308=0,0,IF(B308=0,1,IF(C308&lt;0,0,IF(C308/B308&gt;1.2,IF((C308/B308-1.2)*0.1+1.2&gt;1.3,1.3,(C308/B308-1.2)*0.1+1.2),C308/B308))))</f>
        <v>0.97494780793319413</v>
      </c>
      <c r="E308" s="11">
        <v>10</v>
      </c>
      <c r="F308" s="5" t="s">
        <v>362</v>
      </c>
      <c r="G308" s="5" t="s">
        <v>362</v>
      </c>
      <c r="H308" s="5" t="s">
        <v>362</v>
      </c>
      <c r="I308" s="5" t="s">
        <v>362</v>
      </c>
      <c r="J308" s="5" t="s">
        <v>362</v>
      </c>
      <c r="K308" s="5" t="s">
        <v>362</v>
      </c>
      <c r="L308" s="5" t="s">
        <v>362</v>
      </c>
      <c r="M308" s="5" t="s">
        <v>362</v>
      </c>
      <c r="N308" s="35">
        <v>194.1</v>
      </c>
      <c r="O308" s="35">
        <v>179.5</v>
      </c>
      <c r="P308" s="4">
        <f t="shared" ref="P308:P315" si="133">IF(Q308=0,0,IF(N308=0,1,IF(O308&lt;0,0,IF(O308/N308&gt;1.2,IF((O308/N308-1.2)*0.1+1.2&gt;1.3,1.3,(O308/N308-1.2)*0.1+1.2),O308/N308))))</f>
        <v>0.9247810407006698</v>
      </c>
      <c r="Q308" s="11">
        <v>20</v>
      </c>
      <c r="R308" s="35">
        <v>0</v>
      </c>
      <c r="S308" s="35">
        <v>0</v>
      </c>
      <c r="T308" s="4">
        <f t="shared" ref="T308:T319" si="134">IF(U308=0,0,IF(R308=0,1,IF(S308&lt;0,0,IF(S308/R308&gt;1.2,IF((S308/R308-1.2)*0.1+1.2&gt;1.3,1.3,(S308/R308-1.2)*0.1+1.2),S308/R308))))</f>
        <v>1</v>
      </c>
      <c r="U308" s="11">
        <v>10</v>
      </c>
      <c r="V308" s="35">
        <v>4.2</v>
      </c>
      <c r="W308" s="35">
        <v>5.0999999999999996</v>
      </c>
      <c r="X308" s="4">
        <f t="shared" si="129"/>
        <v>1.2014285714285713</v>
      </c>
      <c r="Y308" s="11">
        <v>40</v>
      </c>
      <c r="Z308" s="44">
        <f t="shared" si="130"/>
        <v>1.0787780218811023</v>
      </c>
      <c r="AA308" s="45">
        <v>635</v>
      </c>
      <c r="AB308" s="35">
        <f t="shared" si="127"/>
        <v>57.727272727272727</v>
      </c>
      <c r="AC308" s="35">
        <f t="shared" si="131"/>
        <v>62.3</v>
      </c>
      <c r="AD308" s="35">
        <f t="shared" si="132"/>
        <v>4.5727272727272705</v>
      </c>
      <c r="AE308" s="35">
        <v>62.3</v>
      </c>
      <c r="AF308" s="35">
        <f t="shared" si="128"/>
        <v>0</v>
      </c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10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10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10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10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10"/>
      <c r="GC308" s="9"/>
      <c r="GD308" s="9"/>
    </row>
    <row r="309" spans="1:186" s="2" customFormat="1" ht="17" customHeight="1">
      <c r="A309" s="46" t="s">
        <v>302</v>
      </c>
      <c r="B309" s="35">
        <v>572</v>
      </c>
      <c r="C309" s="35">
        <v>497.5</v>
      </c>
      <c r="D309" s="4">
        <f t="shared" ref="D309:D319" si="135">IF(E309=0,0,IF(B309=0,1,IF(C309&lt;0,0,IF(C309/B309&gt;1.2,IF((C309/B309-1.2)*0.1+1.2&gt;1.3,1.3,(C309/B309-1.2)*0.1+1.2),C309/B309))))</f>
        <v>0.86975524475524479</v>
      </c>
      <c r="E309" s="11">
        <v>10</v>
      </c>
      <c r="F309" s="5" t="s">
        <v>362</v>
      </c>
      <c r="G309" s="5" t="s">
        <v>362</v>
      </c>
      <c r="H309" s="5" t="s">
        <v>362</v>
      </c>
      <c r="I309" s="5" t="s">
        <v>362</v>
      </c>
      <c r="J309" s="5" t="s">
        <v>362</v>
      </c>
      <c r="K309" s="5" t="s">
        <v>362</v>
      </c>
      <c r="L309" s="5" t="s">
        <v>362</v>
      </c>
      <c r="M309" s="5" t="s">
        <v>362</v>
      </c>
      <c r="N309" s="35">
        <v>15.8</v>
      </c>
      <c r="O309" s="35">
        <v>63.2</v>
      </c>
      <c r="P309" s="4">
        <f t="shared" si="133"/>
        <v>1.3</v>
      </c>
      <c r="Q309" s="11">
        <v>20</v>
      </c>
      <c r="R309" s="35">
        <v>50</v>
      </c>
      <c r="S309" s="35">
        <v>49.4</v>
      </c>
      <c r="T309" s="4">
        <f t="shared" si="134"/>
        <v>0.98799999999999999</v>
      </c>
      <c r="U309" s="11">
        <v>20</v>
      </c>
      <c r="V309" s="35">
        <v>1.7</v>
      </c>
      <c r="W309" s="35">
        <v>1.7</v>
      </c>
      <c r="X309" s="4">
        <f t="shared" si="129"/>
        <v>1</v>
      </c>
      <c r="Y309" s="11">
        <v>30</v>
      </c>
      <c r="Z309" s="44">
        <f t="shared" si="130"/>
        <v>1.0557194055944055</v>
      </c>
      <c r="AA309" s="45">
        <v>892</v>
      </c>
      <c r="AB309" s="35">
        <f t="shared" si="127"/>
        <v>81.090909090909093</v>
      </c>
      <c r="AC309" s="35">
        <f t="shared" si="131"/>
        <v>85.6</v>
      </c>
      <c r="AD309" s="35">
        <f t="shared" si="132"/>
        <v>4.5090909090909008</v>
      </c>
      <c r="AE309" s="35">
        <v>85.6</v>
      </c>
      <c r="AF309" s="35">
        <f t="shared" si="128"/>
        <v>0</v>
      </c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10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10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10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10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10"/>
      <c r="GC309" s="9"/>
      <c r="GD309" s="9"/>
    </row>
    <row r="310" spans="1:186" s="2" customFormat="1" ht="17" customHeight="1">
      <c r="A310" s="46" t="s">
        <v>303</v>
      </c>
      <c r="B310" s="35">
        <v>0</v>
      </c>
      <c r="C310" s="35">
        <v>0</v>
      </c>
      <c r="D310" s="4">
        <f t="shared" si="135"/>
        <v>0</v>
      </c>
      <c r="E310" s="11">
        <v>0</v>
      </c>
      <c r="F310" s="5" t="s">
        <v>362</v>
      </c>
      <c r="G310" s="5" t="s">
        <v>362</v>
      </c>
      <c r="H310" s="5" t="s">
        <v>362</v>
      </c>
      <c r="I310" s="5" t="s">
        <v>362</v>
      </c>
      <c r="J310" s="5" t="s">
        <v>362</v>
      </c>
      <c r="K310" s="5" t="s">
        <v>362</v>
      </c>
      <c r="L310" s="5" t="s">
        <v>362</v>
      </c>
      <c r="M310" s="5" t="s">
        <v>362</v>
      </c>
      <c r="N310" s="35">
        <v>17.100000000000001</v>
      </c>
      <c r="O310" s="35">
        <v>36.9</v>
      </c>
      <c r="P310" s="4">
        <f t="shared" si="133"/>
        <v>1.2957894736842104</v>
      </c>
      <c r="Q310" s="11">
        <v>20</v>
      </c>
      <c r="R310" s="35">
        <v>21</v>
      </c>
      <c r="S310" s="35">
        <v>24.8</v>
      </c>
      <c r="T310" s="4">
        <f t="shared" si="134"/>
        <v>1.180952380952381</v>
      </c>
      <c r="U310" s="11">
        <v>20</v>
      </c>
      <c r="V310" s="35">
        <v>4.3</v>
      </c>
      <c r="W310" s="35">
        <v>5.2</v>
      </c>
      <c r="X310" s="4">
        <f t="shared" si="129"/>
        <v>1.2009302325581395</v>
      </c>
      <c r="Y310" s="11">
        <v>30</v>
      </c>
      <c r="Z310" s="44">
        <f t="shared" si="130"/>
        <v>1.2223249152782287</v>
      </c>
      <c r="AA310" s="45">
        <v>610</v>
      </c>
      <c r="AB310" s="35">
        <f t="shared" si="127"/>
        <v>55.454545454545453</v>
      </c>
      <c r="AC310" s="35">
        <f t="shared" si="131"/>
        <v>67.8</v>
      </c>
      <c r="AD310" s="35">
        <f t="shared" si="132"/>
        <v>12.345454545454544</v>
      </c>
      <c r="AE310" s="35">
        <v>67.8</v>
      </c>
      <c r="AF310" s="35">
        <f t="shared" si="128"/>
        <v>0</v>
      </c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10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10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10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10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10"/>
      <c r="GC310" s="9"/>
      <c r="GD310" s="9"/>
    </row>
    <row r="311" spans="1:186" s="2" customFormat="1" ht="17" customHeight="1">
      <c r="A311" s="46" t="s">
        <v>304</v>
      </c>
      <c r="B311" s="35">
        <v>9000</v>
      </c>
      <c r="C311" s="35">
        <v>8004.9</v>
      </c>
      <c r="D311" s="4">
        <f t="shared" si="135"/>
        <v>0.8894333333333333</v>
      </c>
      <c r="E311" s="11">
        <v>10</v>
      </c>
      <c r="F311" s="5" t="s">
        <v>362</v>
      </c>
      <c r="G311" s="5" t="s">
        <v>362</v>
      </c>
      <c r="H311" s="5" t="s">
        <v>362</v>
      </c>
      <c r="I311" s="5" t="s">
        <v>362</v>
      </c>
      <c r="J311" s="5" t="s">
        <v>362</v>
      </c>
      <c r="K311" s="5" t="s">
        <v>362</v>
      </c>
      <c r="L311" s="5" t="s">
        <v>362</v>
      </c>
      <c r="M311" s="5" t="s">
        <v>362</v>
      </c>
      <c r="N311" s="35">
        <v>146.69999999999999</v>
      </c>
      <c r="O311" s="35">
        <v>138.19999999999999</v>
      </c>
      <c r="P311" s="4">
        <f t="shared" si="133"/>
        <v>0.94205862304021815</v>
      </c>
      <c r="Q311" s="11">
        <v>20</v>
      </c>
      <c r="R311" s="35">
        <v>14</v>
      </c>
      <c r="S311" s="35">
        <v>8</v>
      </c>
      <c r="T311" s="4">
        <f t="shared" si="134"/>
        <v>0.5714285714285714</v>
      </c>
      <c r="U311" s="11">
        <v>20</v>
      </c>
      <c r="V311" s="35">
        <v>5</v>
      </c>
      <c r="W311" s="35">
        <v>6</v>
      </c>
      <c r="X311" s="4">
        <f t="shared" si="129"/>
        <v>1.2</v>
      </c>
      <c r="Y311" s="11">
        <v>30</v>
      </c>
      <c r="Z311" s="44">
        <f t="shared" si="130"/>
        <v>0.93955096528386406</v>
      </c>
      <c r="AA311" s="45">
        <v>430</v>
      </c>
      <c r="AB311" s="35">
        <f t="shared" si="127"/>
        <v>39.090909090909093</v>
      </c>
      <c r="AC311" s="35">
        <f t="shared" si="131"/>
        <v>36.700000000000003</v>
      </c>
      <c r="AD311" s="35">
        <f t="shared" si="132"/>
        <v>-2.3909090909090907</v>
      </c>
      <c r="AE311" s="35">
        <v>36.700000000000003</v>
      </c>
      <c r="AF311" s="35">
        <f t="shared" si="128"/>
        <v>0</v>
      </c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10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10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10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10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10"/>
      <c r="GC311" s="9"/>
      <c r="GD311" s="9"/>
    </row>
    <row r="312" spans="1:186" s="2" customFormat="1" ht="17" customHeight="1">
      <c r="A312" s="46" t="s">
        <v>305</v>
      </c>
      <c r="B312" s="35">
        <v>3600</v>
      </c>
      <c r="C312" s="35">
        <v>4523.3999999999996</v>
      </c>
      <c r="D312" s="4">
        <f t="shared" si="135"/>
        <v>1.2056499999999999</v>
      </c>
      <c r="E312" s="11">
        <v>10</v>
      </c>
      <c r="F312" s="5" t="s">
        <v>362</v>
      </c>
      <c r="G312" s="5" t="s">
        <v>362</v>
      </c>
      <c r="H312" s="5" t="s">
        <v>362</v>
      </c>
      <c r="I312" s="5" t="s">
        <v>362</v>
      </c>
      <c r="J312" s="5" t="s">
        <v>362</v>
      </c>
      <c r="K312" s="5" t="s">
        <v>362</v>
      </c>
      <c r="L312" s="5" t="s">
        <v>362</v>
      </c>
      <c r="M312" s="5" t="s">
        <v>362</v>
      </c>
      <c r="N312" s="35">
        <v>86.8</v>
      </c>
      <c r="O312" s="35">
        <v>650.29999999999995</v>
      </c>
      <c r="P312" s="4">
        <f>IF(Q312=0,0,IF(N312=0,1,IF(O312&lt;0,0,IF(O312/N312&gt;1.2,IF((O312/N312-1.2)*0.1+1.2&gt;1.3,1.3,(O312/N312-1.2)*0.1+1.2),O312/N312))))</f>
        <v>1.3</v>
      </c>
      <c r="Q312" s="11">
        <v>20</v>
      </c>
      <c r="R312" s="35">
        <v>0</v>
      </c>
      <c r="S312" s="35">
        <v>0</v>
      </c>
      <c r="T312" s="4">
        <f t="shared" si="134"/>
        <v>1</v>
      </c>
      <c r="U312" s="11">
        <v>20</v>
      </c>
      <c r="V312" s="35">
        <v>0</v>
      </c>
      <c r="W312" s="35">
        <v>0</v>
      </c>
      <c r="X312" s="4">
        <f t="shared" si="129"/>
        <v>1</v>
      </c>
      <c r="Y312" s="11">
        <v>30</v>
      </c>
      <c r="Z312" s="44">
        <f t="shared" si="130"/>
        <v>1.10070625</v>
      </c>
      <c r="AA312" s="45">
        <v>696</v>
      </c>
      <c r="AB312" s="35">
        <f t="shared" si="127"/>
        <v>63.272727272727273</v>
      </c>
      <c r="AC312" s="35">
        <f t="shared" si="131"/>
        <v>69.599999999999994</v>
      </c>
      <c r="AD312" s="35">
        <f t="shared" si="132"/>
        <v>6.3272727272727209</v>
      </c>
      <c r="AE312" s="35">
        <v>69.599999999999994</v>
      </c>
      <c r="AF312" s="35">
        <f t="shared" si="128"/>
        <v>0</v>
      </c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10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10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10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10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10"/>
      <c r="GC312" s="9"/>
      <c r="GD312" s="9"/>
    </row>
    <row r="313" spans="1:186" s="2" customFormat="1" ht="17" customHeight="1">
      <c r="A313" s="46" t="s">
        <v>306</v>
      </c>
      <c r="B313" s="35">
        <v>1200</v>
      </c>
      <c r="C313" s="35">
        <v>3346</v>
      </c>
      <c r="D313" s="4">
        <f>IF(E313=0,0,IF(B313=0,1,IF(C313&lt;0,0,IF(C313/B313&gt;1.2,IF((C313/B313-1.2)*0.1+1.2&gt;1.3,1.3,(C313/B313-1.2)*0.1+1.2),C313/B313))))</f>
        <v>1.3</v>
      </c>
      <c r="E313" s="11">
        <v>10</v>
      </c>
      <c r="F313" s="5" t="s">
        <v>362</v>
      </c>
      <c r="G313" s="5" t="s">
        <v>362</v>
      </c>
      <c r="H313" s="5" t="s">
        <v>362</v>
      </c>
      <c r="I313" s="5" t="s">
        <v>362</v>
      </c>
      <c r="J313" s="5" t="s">
        <v>362</v>
      </c>
      <c r="K313" s="5" t="s">
        <v>362</v>
      </c>
      <c r="L313" s="5" t="s">
        <v>362</v>
      </c>
      <c r="M313" s="5" t="s">
        <v>362</v>
      </c>
      <c r="N313" s="35">
        <v>108.7</v>
      </c>
      <c r="O313" s="35">
        <v>21.3</v>
      </c>
      <c r="P313" s="4">
        <f t="shared" si="133"/>
        <v>0.19595216191352346</v>
      </c>
      <c r="Q313" s="11">
        <v>20</v>
      </c>
      <c r="R313" s="35">
        <v>20</v>
      </c>
      <c r="S313" s="35">
        <v>24</v>
      </c>
      <c r="T313" s="4">
        <f t="shared" si="134"/>
        <v>1.2</v>
      </c>
      <c r="U313" s="11">
        <v>30</v>
      </c>
      <c r="V313" s="35">
        <v>0</v>
      </c>
      <c r="W313" s="35">
        <v>0</v>
      </c>
      <c r="X313" s="4">
        <f t="shared" si="129"/>
        <v>1</v>
      </c>
      <c r="Y313" s="11">
        <v>20</v>
      </c>
      <c r="Z313" s="44">
        <f t="shared" si="130"/>
        <v>0.91148804047838072</v>
      </c>
      <c r="AA313" s="45">
        <v>595</v>
      </c>
      <c r="AB313" s="35">
        <f t="shared" si="127"/>
        <v>54.090909090909093</v>
      </c>
      <c r="AC313" s="35">
        <f t="shared" si="131"/>
        <v>49.3</v>
      </c>
      <c r="AD313" s="35">
        <f t="shared" si="132"/>
        <v>-4.7909090909090963</v>
      </c>
      <c r="AE313" s="35">
        <v>49.3</v>
      </c>
      <c r="AF313" s="35">
        <f t="shared" si="128"/>
        <v>0</v>
      </c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10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10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10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10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10"/>
      <c r="GC313" s="9"/>
      <c r="GD313" s="9"/>
    </row>
    <row r="314" spans="1:186" s="2" customFormat="1" ht="17" customHeight="1">
      <c r="A314" s="46" t="s">
        <v>307</v>
      </c>
      <c r="B314" s="35">
        <v>0</v>
      </c>
      <c r="C314" s="35">
        <v>0</v>
      </c>
      <c r="D314" s="4">
        <f t="shared" si="135"/>
        <v>0</v>
      </c>
      <c r="E314" s="11">
        <v>0</v>
      </c>
      <c r="F314" s="5" t="s">
        <v>362</v>
      </c>
      <c r="G314" s="5" t="s">
        <v>362</v>
      </c>
      <c r="H314" s="5" t="s">
        <v>362</v>
      </c>
      <c r="I314" s="5" t="s">
        <v>362</v>
      </c>
      <c r="J314" s="5" t="s">
        <v>362</v>
      </c>
      <c r="K314" s="5" t="s">
        <v>362</v>
      </c>
      <c r="L314" s="5" t="s">
        <v>362</v>
      </c>
      <c r="M314" s="5" t="s">
        <v>362</v>
      </c>
      <c r="N314" s="35">
        <v>239.2</v>
      </c>
      <c r="O314" s="35">
        <v>120.3</v>
      </c>
      <c r="P314" s="4">
        <f t="shared" si="133"/>
        <v>0.50292642140468224</v>
      </c>
      <c r="Q314" s="11">
        <v>20</v>
      </c>
      <c r="R314" s="35">
        <v>20</v>
      </c>
      <c r="S314" s="35">
        <v>23.8</v>
      </c>
      <c r="T314" s="4">
        <f t="shared" si="134"/>
        <v>1.19</v>
      </c>
      <c r="U314" s="11">
        <v>10</v>
      </c>
      <c r="V314" s="35">
        <v>0</v>
      </c>
      <c r="W314" s="35">
        <v>0</v>
      </c>
      <c r="X314" s="4">
        <f t="shared" si="129"/>
        <v>1</v>
      </c>
      <c r="Y314" s="11">
        <v>40</v>
      </c>
      <c r="Z314" s="44">
        <f t="shared" si="130"/>
        <v>0.88512183468705208</v>
      </c>
      <c r="AA314" s="45">
        <v>918</v>
      </c>
      <c r="AB314" s="35">
        <f t="shared" si="127"/>
        <v>83.454545454545453</v>
      </c>
      <c r="AC314" s="35">
        <f t="shared" si="131"/>
        <v>73.900000000000006</v>
      </c>
      <c r="AD314" s="35">
        <f t="shared" si="132"/>
        <v>-9.5545454545454476</v>
      </c>
      <c r="AE314" s="35">
        <v>73.900000000000006</v>
      </c>
      <c r="AF314" s="35">
        <f t="shared" si="128"/>
        <v>0</v>
      </c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10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10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10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10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10"/>
      <c r="GC314" s="9"/>
      <c r="GD314" s="9"/>
    </row>
    <row r="315" spans="1:186" s="2" customFormat="1" ht="17" customHeight="1">
      <c r="A315" s="46" t="s">
        <v>308</v>
      </c>
      <c r="B315" s="35">
        <v>0</v>
      </c>
      <c r="C315" s="35">
        <v>0</v>
      </c>
      <c r="D315" s="4">
        <f t="shared" si="135"/>
        <v>0</v>
      </c>
      <c r="E315" s="11">
        <v>0</v>
      </c>
      <c r="F315" s="5" t="s">
        <v>362</v>
      </c>
      <c r="G315" s="5" t="s">
        <v>362</v>
      </c>
      <c r="H315" s="5" t="s">
        <v>362</v>
      </c>
      <c r="I315" s="5" t="s">
        <v>362</v>
      </c>
      <c r="J315" s="5" t="s">
        <v>362</v>
      </c>
      <c r="K315" s="5" t="s">
        <v>362</v>
      </c>
      <c r="L315" s="5" t="s">
        <v>362</v>
      </c>
      <c r="M315" s="5" t="s">
        <v>362</v>
      </c>
      <c r="N315" s="35">
        <v>246.5</v>
      </c>
      <c r="O315" s="35">
        <v>166.1</v>
      </c>
      <c r="P315" s="4">
        <f t="shared" si="133"/>
        <v>0.67383367139959427</v>
      </c>
      <c r="Q315" s="11">
        <v>20</v>
      </c>
      <c r="R315" s="35">
        <v>104</v>
      </c>
      <c r="S315" s="35">
        <v>120.1</v>
      </c>
      <c r="T315" s="4">
        <f>IF(U315=0,0,IF(R315=0,1,IF(S315&lt;0,0,IF(S315/R315&gt;1.2,IF((S315/R315-1.2)*0.1+1.2&gt;1.3,1.3,(S315/R315-1.2)*0.1+1.2),S315/R315))))</f>
        <v>1.1548076923076922</v>
      </c>
      <c r="U315" s="11">
        <v>40</v>
      </c>
      <c r="V315" s="35">
        <v>0</v>
      </c>
      <c r="W315" s="35">
        <v>0</v>
      </c>
      <c r="X315" s="4">
        <f t="shared" si="129"/>
        <v>1</v>
      </c>
      <c r="Y315" s="11">
        <v>10</v>
      </c>
      <c r="Z315" s="44">
        <f t="shared" si="130"/>
        <v>0.99527115886142248</v>
      </c>
      <c r="AA315" s="45">
        <v>5</v>
      </c>
      <c r="AB315" s="35">
        <f t="shared" si="127"/>
        <v>0.45454545454545453</v>
      </c>
      <c r="AC315" s="35">
        <f t="shared" si="131"/>
        <v>0.5</v>
      </c>
      <c r="AD315" s="35">
        <f t="shared" si="132"/>
        <v>4.545454545454547E-2</v>
      </c>
      <c r="AE315" s="35">
        <v>0.5</v>
      </c>
      <c r="AF315" s="35">
        <f t="shared" si="128"/>
        <v>0</v>
      </c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10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10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10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10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10"/>
      <c r="GC315" s="9"/>
      <c r="GD315" s="9"/>
    </row>
    <row r="316" spans="1:186" s="2" customFormat="1" ht="17" customHeight="1">
      <c r="A316" s="46" t="s">
        <v>309</v>
      </c>
      <c r="B316" s="35">
        <v>110</v>
      </c>
      <c r="C316" s="35">
        <v>6515</v>
      </c>
      <c r="D316" s="4">
        <f t="shared" si="135"/>
        <v>1.3</v>
      </c>
      <c r="E316" s="11">
        <v>10</v>
      </c>
      <c r="F316" s="5" t="s">
        <v>362</v>
      </c>
      <c r="G316" s="5" t="s">
        <v>362</v>
      </c>
      <c r="H316" s="5" t="s">
        <v>362</v>
      </c>
      <c r="I316" s="5" t="s">
        <v>362</v>
      </c>
      <c r="J316" s="5" t="s">
        <v>362</v>
      </c>
      <c r="K316" s="5" t="s">
        <v>362</v>
      </c>
      <c r="L316" s="5" t="s">
        <v>362</v>
      </c>
      <c r="M316" s="5" t="s">
        <v>362</v>
      </c>
      <c r="N316" s="35">
        <v>64.599999999999994</v>
      </c>
      <c r="O316" s="35">
        <v>50</v>
      </c>
      <c r="P316" s="4">
        <f>IF(Q316=0,0,IF(N316=0,1,IF(O316&lt;0,0,IF(O316/N316&gt;1.2,IF((O316/N316-1.2)*0.1+1.2&gt;1.3,1.3,(O316/N316-1.2)*0.1+1.2),O316/N316))))</f>
        <v>0.77399380804953566</v>
      </c>
      <c r="Q316" s="11">
        <v>20</v>
      </c>
      <c r="R316" s="35">
        <v>0</v>
      </c>
      <c r="S316" s="35">
        <v>0.3</v>
      </c>
      <c r="T316" s="4">
        <f t="shared" si="134"/>
        <v>1</v>
      </c>
      <c r="U316" s="11">
        <v>15</v>
      </c>
      <c r="V316" s="35">
        <v>0.4</v>
      </c>
      <c r="W316" s="35">
        <v>0.5</v>
      </c>
      <c r="X316" s="4">
        <f t="shared" si="129"/>
        <v>1.2050000000000001</v>
      </c>
      <c r="Y316" s="11">
        <v>35</v>
      </c>
      <c r="Z316" s="44">
        <f t="shared" si="130"/>
        <v>1.0706859520123839</v>
      </c>
      <c r="AA316" s="45">
        <v>629</v>
      </c>
      <c r="AB316" s="35">
        <f t="shared" si="127"/>
        <v>57.18181818181818</v>
      </c>
      <c r="AC316" s="35">
        <f t="shared" si="131"/>
        <v>61.2</v>
      </c>
      <c r="AD316" s="35">
        <f t="shared" si="132"/>
        <v>4.018181818181823</v>
      </c>
      <c r="AE316" s="35">
        <v>61.2</v>
      </c>
      <c r="AF316" s="35">
        <f t="shared" si="128"/>
        <v>0</v>
      </c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10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10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10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10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10"/>
      <c r="GC316" s="9"/>
      <c r="GD316" s="9"/>
    </row>
    <row r="317" spans="1:186" s="2" customFormat="1" ht="17" customHeight="1">
      <c r="A317" s="46" t="s">
        <v>310</v>
      </c>
      <c r="B317" s="35">
        <v>615</v>
      </c>
      <c r="C317" s="35">
        <v>637.4</v>
      </c>
      <c r="D317" s="4">
        <f t="shared" si="135"/>
        <v>1.0364227642276422</v>
      </c>
      <c r="E317" s="11">
        <v>10</v>
      </c>
      <c r="F317" s="5" t="s">
        <v>362</v>
      </c>
      <c r="G317" s="5" t="s">
        <v>362</v>
      </c>
      <c r="H317" s="5" t="s">
        <v>362</v>
      </c>
      <c r="I317" s="5" t="s">
        <v>362</v>
      </c>
      <c r="J317" s="5" t="s">
        <v>362</v>
      </c>
      <c r="K317" s="5" t="s">
        <v>362</v>
      </c>
      <c r="L317" s="5" t="s">
        <v>362</v>
      </c>
      <c r="M317" s="5" t="s">
        <v>362</v>
      </c>
      <c r="N317" s="35">
        <v>75.599999999999994</v>
      </c>
      <c r="O317" s="35">
        <v>29.2</v>
      </c>
      <c r="P317" s="4">
        <f t="shared" ref="P317:P322" si="136">IF(Q317=0,0,IF(N317=0,1,IF(O317&lt;0,0,IF(O317/N317&gt;1.2,IF((O317/N317-1.2)*0.1+1.2&gt;1.3,1.3,(O317/N317-1.2)*0.1+1.2),O317/N317))))</f>
        <v>0.38624338624338628</v>
      </c>
      <c r="Q317" s="11">
        <v>20</v>
      </c>
      <c r="R317" s="35">
        <v>14</v>
      </c>
      <c r="S317" s="35">
        <v>16.7</v>
      </c>
      <c r="T317" s="4">
        <f t="shared" si="134"/>
        <v>1.1928571428571428</v>
      </c>
      <c r="U317" s="11">
        <v>20</v>
      </c>
      <c r="V317" s="35">
        <v>0</v>
      </c>
      <c r="W317" s="35">
        <v>0</v>
      </c>
      <c r="X317" s="4">
        <f t="shared" si="129"/>
        <v>1</v>
      </c>
      <c r="Y317" s="11">
        <v>30</v>
      </c>
      <c r="Z317" s="44">
        <f t="shared" si="130"/>
        <v>0.89932797780358753</v>
      </c>
      <c r="AA317" s="45">
        <v>1119</v>
      </c>
      <c r="AB317" s="35">
        <f t="shared" si="127"/>
        <v>101.72727272727273</v>
      </c>
      <c r="AC317" s="35">
        <f t="shared" si="131"/>
        <v>91.5</v>
      </c>
      <c r="AD317" s="35">
        <f t="shared" si="132"/>
        <v>-10.227272727272734</v>
      </c>
      <c r="AE317" s="35">
        <v>91.5</v>
      </c>
      <c r="AF317" s="35">
        <f t="shared" si="128"/>
        <v>0</v>
      </c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10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10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10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10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10"/>
      <c r="GC317" s="9"/>
      <c r="GD317" s="9"/>
    </row>
    <row r="318" spans="1:186" s="2" customFormat="1" ht="17" customHeight="1">
      <c r="A318" s="46" t="s">
        <v>311</v>
      </c>
      <c r="B318" s="35">
        <v>0</v>
      </c>
      <c r="C318" s="35">
        <v>0</v>
      </c>
      <c r="D318" s="4">
        <f t="shared" si="135"/>
        <v>0</v>
      </c>
      <c r="E318" s="11">
        <v>0</v>
      </c>
      <c r="F318" s="5" t="s">
        <v>362</v>
      </c>
      <c r="G318" s="5" t="s">
        <v>362</v>
      </c>
      <c r="H318" s="5" t="s">
        <v>362</v>
      </c>
      <c r="I318" s="5" t="s">
        <v>362</v>
      </c>
      <c r="J318" s="5" t="s">
        <v>362</v>
      </c>
      <c r="K318" s="5" t="s">
        <v>362</v>
      </c>
      <c r="L318" s="5" t="s">
        <v>362</v>
      </c>
      <c r="M318" s="5" t="s">
        <v>362</v>
      </c>
      <c r="N318" s="35">
        <v>153.30000000000001</v>
      </c>
      <c r="O318" s="35">
        <v>11.7</v>
      </c>
      <c r="P318" s="4">
        <f t="shared" si="136"/>
        <v>7.6320939334637961E-2</v>
      </c>
      <c r="Q318" s="11">
        <v>20</v>
      </c>
      <c r="R318" s="35">
        <v>0</v>
      </c>
      <c r="S318" s="35">
        <v>0</v>
      </c>
      <c r="T318" s="4">
        <f t="shared" si="134"/>
        <v>1</v>
      </c>
      <c r="U318" s="11">
        <v>20</v>
      </c>
      <c r="V318" s="35">
        <v>0</v>
      </c>
      <c r="W318" s="35">
        <v>0</v>
      </c>
      <c r="X318" s="4">
        <f t="shared" si="129"/>
        <v>1</v>
      </c>
      <c r="Y318" s="11">
        <v>30</v>
      </c>
      <c r="Z318" s="44">
        <f t="shared" si="130"/>
        <v>0.73609169695275367</v>
      </c>
      <c r="AA318" s="45">
        <v>838</v>
      </c>
      <c r="AB318" s="35">
        <f t="shared" si="127"/>
        <v>76.181818181818187</v>
      </c>
      <c r="AC318" s="35">
        <f t="shared" si="131"/>
        <v>56.1</v>
      </c>
      <c r="AD318" s="35">
        <f t="shared" si="132"/>
        <v>-20.081818181818186</v>
      </c>
      <c r="AE318" s="35">
        <v>56.1</v>
      </c>
      <c r="AF318" s="35">
        <f t="shared" si="128"/>
        <v>0</v>
      </c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10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10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10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10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10"/>
      <c r="GC318" s="9"/>
      <c r="GD318" s="9"/>
    </row>
    <row r="319" spans="1:186" s="2" customFormat="1" ht="17" customHeight="1">
      <c r="A319" s="46" t="s">
        <v>312</v>
      </c>
      <c r="B319" s="35">
        <v>1756</v>
      </c>
      <c r="C319" s="35">
        <v>1214</v>
      </c>
      <c r="D319" s="4">
        <f t="shared" si="135"/>
        <v>0.69134396355353078</v>
      </c>
      <c r="E319" s="11">
        <v>10</v>
      </c>
      <c r="F319" s="5" t="s">
        <v>362</v>
      </c>
      <c r="G319" s="5" t="s">
        <v>362</v>
      </c>
      <c r="H319" s="5" t="s">
        <v>362</v>
      </c>
      <c r="I319" s="5" t="s">
        <v>362</v>
      </c>
      <c r="J319" s="5" t="s">
        <v>362</v>
      </c>
      <c r="K319" s="5" t="s">
        <v>362</v>
      </c>
      <c r="L319" s="5" t="s">
        <v>362</v>
      </c>
      <c r="M319" s="5" t="s">
        <v>362</v>
      </c>
      <c r="N319" s="35">
        <v>107.4</v>
      </c>
      <c r="O319" s="35">
        <v>260.39999999999998</v>
      </c>
      <c r="P319" s="4">
        <f t="shared" si="136"/>
        <v>1.3</v>
      </c>
      <c r="Q319" s="11">
        <v>20</v>
      </c>
      <c r="R319" s="35">
        <v>270</v>
      </c>
      <c r="S319" s="35">
        <v>356.6</v>
      </c>
      <c r="T319" s="4">
        <f t="shared" si="134"/>
        <v>1.2120740740740741</v>
      </c>
      <c r="U319" s="11">
        <v>40</v>
      </c>
      <c r="V319" s="35">
        <v>0.8</v>
      </c>
      <c r="W319" s="35">
        <v>1.2</v>
      </c>
      <c r="X319" s="4">
        <f t="shared" si="129"/>
        <v>1.23</v>
      </c>
      <c r="Y319" s="11">
        <v>10</v>
      </c>
      <c r="Z319" s="44">
        <f t="shared" si="130"/>
        <v>1.1712050324812284</v>
      </c>
      <c r="AA319" s="45">
        <v>949</v>
      </c>
      <c r="AB319" s="35">
        <f t="shared" si="127"/>
        <v>86.272727272727266</v>
      </c>
      <c r="AC319" s="35">
        <f t="shared" si="131"/>
        <v>101</v>
      </c>
      <c r="AD319" s="35">
        <f t="shared" si="132"/>
        <v>14.727272727272734</v>
      </c>
      <c r="AE319" s="35">
        <v>101</v>
      </c>
      <c r="AF319" s="35">
        <f t="shared" si="128"/>
        <v>0</v>
      </c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10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10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10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10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10"/>
      <c r="GC319" s="9"/>
      <c r="GD319" s="9"/>
    </row>
    <row r="320" spans="1:186" s="2" customFormat="1" ht="17" customHeight="1">
      <c r="A320" s="46" t="s">
        <v>313</v>
      </c>
      <c r="B320" s="35">
        <v>0</v>
      </c>
      <c r="C320" s="35">
        <v>0</v>
      </c>
      <c r="D320" s="4">
        <f>IF(E320=0,0,IF(B320=0,1,IF(C320&lt;0,0,IF(C320/B320&gt;1.2,IF((C320/B320-1.2)*0.1+1.2&gt;1.3,1.3,(C320/B320-1.2)*0.1+1.2),C320/B320))))</f>
        <v>0</v>
      </c>
      <c r="E320" s="11">
        <v>0</v>
      </c>
      <c r="F320" s="5" t="s">
        <v>362</v>
      </c>
      <c r="G320" s="5" t="s">
        <v>362</v>
      </c>
      <c r="H320" s="5" t="s">
        <v>362</v>
      </c>
      <c r="I320" s="5" t="s">
        <v>362</v>
      </c>
      <c r="J320" s="5" t="s">
        <v>362</v>
      </c>
      <c r="K320" s="5" t="s">
        <v>362</v>
      </c>
      <c r="L320" s="5" t="s">
        <v>362</v>
      </c>
      <c r="M320" s="5" t="s">
        <v>362</v>
      </c>
      <c r="N320" s="35">
        <v>61.3</v>
      </c>
      <c r="O320" s="35">
        <v>44.2</v>
      </c>
      <c r="P320" s="4">
        <f t="shared" si="136"/>
        <v>0.72104404567699842</v>
      </c>
      <c r="Q320" s="11">
        <v>20</v>
      </c>
      <c r="R320" s="35">
        <v>0</v>
      </c>
      <c r="S320" s="35">
        <v>0</v>
      </c>
      <c r="T320" s="4">
        <f>IF(U320=0,0,IF(R320=0,1,IF(S320&lt;0,0,IF(S320/R320&gt;1.2,IF((S320/R320-1.2)*0.1+1.2&gt;1.3,1.3,(S320/R320-1.2)*0.1+1.2),S320/R320))))</f>
        <v>1</v>
      </c>
      <c r="U320" s="11">
        <v>25</v>
      </c>
      <c r="V320" s="35">
        <v>0</v>
      </c>
      <c r="W320" s="35">
        <v>0</v>
      </c>
      <c r="X320" s="4">
        <f t="shared" si="129"/>
        <v>1</v>
      </c>
      <c r="Y320" s="11">
        <v>25</v>
      </c>
      <c r="Z320" s="44">
        <f t="shared" si="130"/>
        <v>0.9202982987648568</v>
      </c>
      <c r="AA320" s="45">
        <v>377</v>
      </c>
      <c r="AB320" s="35">
        <f t="shared" si="127"/>
        <v>34.272727272727273</v>
      </c>
      <c r="AC320" s="35">
        <f t="shared" si="131"/>
        <v>31.5</v>
      </c>
      <c r="AD320" s="35">
        <f t="shared" si="132"/>
        <v>-2.7727272727272734</v>
      </c>
      <c r="AE320" s="35">
        <v>31.5</v>
      </c>
      <c r="AF320" s="35">
        <f t="shared" si="128"/>
        <v>0</v>
      </c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10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10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10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10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10"/>
      <c r="GC320" s="9"/>
      <c r="GD320" s="9"/>
    </row>
    <row r="321" spans="1:186" s="2" customFormat="1" ht="17" customHeight="1">
      <c r="A321" s="18" t="s">
        <v>314</v>
      </c>
      <c r="B321" s="6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35"/>
      <c r="AF321" s="35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10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10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10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10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10"/>
      <c r="GC321" s="9"/>
      <c r="GD321" s="9"/>
    </row>
    <row r="322" spans="1:186" s="2" customFormat="1" ht="17" customHeight="1">
      <c r="A322" s="14" t="s">
        <v>315</v>
      </c>
      <c r="B322" s="35">
        <v>82</v>
      </c>
      <c r="C322" s="35">
        <v>118.4</v>
      </c>
      <c r="D322" s="4">
        <f t="shared" ref="D322:D330" si="137">IF(E322=0,0,IF(B322=0,1,IF(C322&lt;0,0,IF(C322/B322&gt;1.2,IF((C322/B322-1.2)*0.1+1.2&gt;1.3,1.3,(C322/B322-1.2)*0.1+1.2),C322/B322))))</f>
        <v>1.224390243902439</v>
      </c>
      <c r="E322" s="11">
        <v>10</v>
      </c>
      <c r="F322" s="5" t="s">
        <v>362</v>
      </c>
      <c r="G322" s="5" t="s">
        <v>362</v>
      </c>
      <c r="H322" s="5" t="s">
        <v>362</v>
      </c>
      <c r="I322" s="5" t="s">
        <v>362</v>
      </c>
      <c r="J322" s="5" t="s">
        <v>362</v>
      </c>
      <c r="K322" s="5" t="s">
        <v>362</v>
      </c>
      <c r="L322" s="5" t="s">
        <v>362</v>
      </c>
      <c r="M322" s="5" t="s">
        <v>362</v>
      </c>
      <c r="N322" s="35">
        <v>3.7</v>
      </c>
      <c r="O322" s="35">
        <v>7.7</v>
      </c>
      <c r="P322" s="4">
        <f t="shared" si="136"/>
        <v>1.2881081081081081</v>
      </c>
      <c r="Q322" s="11">
        <v>20</v>
      </c>
      <c r="R322" s="35">
        <v>1</v>
      </c>
      <c r="S322" s="35">
        <v>1</v>
      </c>
      <c r="T322" s="4">
        <f t="shared" ref="T322:T331" si="138">IF(U322=0,0,IF(R322=0,1,IF(S322&lt;0,0,IF(S322/R322&gt;1.2,IF((S322/R322-1.2)*0.1+1.2&gt;1.3,1.3,(S322/R322-1.2)*0.1+1.2),S322/R322))))</f>
        <v>1</v>
      </c>
      <c r="U322" s="11">
        <v>30</v>
      </c>
      <c r="V322" s="35">
        <v>1</v>
      </c>
      <c r="W322" s="35">
        <v>1</v>
      </c>
      <c r="X322" s="4">
        <f t="shared" si="129"/>
        <v>1</v>
      </c>
      <c r="Y322" s="11">
        <v>20</v>
      </c>
      <c r="Z322" s="44">
        <f t="shared" si="130"/>
        <v>1.1000758075148318</v>
      </c>
      <c r="AA322" s="45">
        <v>1667</v>
      </c>
      <c r="AB322" s="35">
        <f t="shared" si="127"/>
        <v>151.54545454545453</v>
      </c>
      <c r="AC322" s="35">
        <f t="shared" si="131"/>
        <v>166.7</v>
      </c>
      <c r="AD322" s="35">
        <f t="shared" si="132"/>
        <v>15.154545454545456</v>
      </c>
      <c r="AE322" s="35">
        <v>166.7</v>
      </c>
      <c r="AF322" s="35">
        <f t="shared" si="128"/>
        <v>0</v>
      </c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10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10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10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10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10"/>
      <c r="GC322" s="9"/>
      <c r="GD322" s="9"/>
    </row>
    <row r="323" spans="1:186" s="2" customFormat="1" ht="17" customHeight="1">
      <c r="A323" s="14" t="s">
        <v>316</v>
      </c>
      <c r="B323" s="35">
        <v>64</v>
      </c>
      <c r="C323" s="35">
        <v>71.3</v>
      </c>
      <c r="D323" s="4">
        <f t="shared" si="137"/>
        <v>1.1140625</v>
      </c>
      <c r="E323" s="11">
        <v>10</v>
      </c>
      <c r="F323" s="5" t="s">
        <v>362</v>
      </c>
      <c r="G323" s="5" t="s">
        <v>362</v>
      </c>
      <c r="H323" s="5" t="s">
        <v>362</v>
      </c>
      <c r="I323" s="5" t="s">
        <v>362</v>
      </c>
      <c r="J323" s="5" t="s">
        <v>362</v>
      </c>
      <c r="K323" s="5" t="s">
        <v>362</v>
      </c>
      <c r="L323" s="5" t="s">
        <v>362</v>
      </c>
      <c r="M323" s="5" t="s">
        <v>362</v>
      </c>
      <c r="N323" s="35">
        <v>2.9</v>
      </c>
      <c r="O323" s="35">
        <v>28.9</v>
      </c>
      <c r="P323" s="4">
        <f>IF(Q323=0,0,IF(N323=0,1,IF(O323&lt;0,0,IF(O323/N323&gt;1.2,IF((O323/N323-1.2)*0.1+1.2&gt;1.3,1.3,(O323/N323-1.2)*0.1+1.2),O323/N323))))</f>
        <v>1.3</v>
      </c>
      <c r="Q323" s="11">
        <v>20</v>
      </c>
      <c r="R323" s="35">
        <v>12</v>
      </c>
      <c r="S323" s="35">
        <v>12.4</v>
      </c>
      <c r="T323" s="4">
        <f t="shared" si="138"/>
        <v>1.0333333333333334</v>
      </c>
      <c r="U323" s="11">
        <v>20</v>
      </c>
      <c r="V323" s="35">
        <v>2</v>
      </c>
      <c r="W323" s="35">
        <v>2.2000000000000002</v>
      </c>
      <c r="X323" s="4">
        <f t="shared" si="129"/>
        <v>1.1000000000000001</v>
      </c>
      <c r="Y323" s="11">
        <v>30</v>
      </c>
      <c r="Z323" s="44">
        <f t="shared" si="130"/>
        <v>1.1350911458333335</v>
      </c>
      <c r="AA323" s="45">
        <v>1357</v>
      </c>
      <c r="AB323" s="35">
        <f t="shared" si="127"/>
        <v>123.36363636363636</v>
      </c>
      <c r="AC323" s="35">
        <f t="shared" si="131"/>
        <v>140</v>
      </c>
      <c r="AD323" s="35">
        <f t="shared" si="132"/>
        <v>16.63636363636364</v>
      </c>
      <c r="AE323" s="35">
        <v>140</v>
      </c>
      <c r="AF323" s="35">
        <f t="shared" si="128"/>
        <v>0</v>
      </c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10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10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10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10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10"/>
      <c r="GC323" s="9"/>
      <c r="GD323" s="9"/>
    </row>
    <row r="324" spans="1:186" s="2" customFormat="1" ht="17" customHeight="1">
      <c r="A324" s="14" t="s">
        <v>269</v>
      </c>
      <c r="B324" s="35">
        <v>32</v>
      </c>
      <c r="C324" s="35">
        <v>37</v>
      </c>
      <c r="D324" s="4">
        <f t="shared" si="137"/>
        <v>1.15625</v>
      </c>
      <c r="E324" s="11">
        <v>10</v>
      </c>
      <c r="F324" s="5" t="s">
        <v>362</v>
      </c>
      <c r="G324" s="5" t="s">
        <v>362</v>
      </c>
      <c r="H324" s="5" t="s">
        <v>362</v>
      </c>
      <c r="I324" s="5" t="s">
        <v>362</v>
      </c>
      <c r="J324" s="5" t="s">
        <v>362</v>
      </c>
      <c r="K324" s="5" t="s">
        <v>362</v>
      </c>
      <c r="L324" s="5" t="s">
        <v>362</v>
      </c>
      <c r="M324" s="5" t="s">
        <v>362</v>
      </c>
      <c r="N324" s="35">
        <v>2.7</v>
      </c>
      <c r="O324" s="35">
        <v>12.2</v>
      </c>
      <c r="P324" s="4">
        <f t="shared" ref="P324:P368" si="139">IF(Q324=0,0,IF(N324=0,1,IF(O324&lt;0,0,IF(O324/N324&gt;1.2,IF((O324/N324-1.2)*0.1+1.2&gt;1.3,1.3,(O324/N324-1.2)*0.1+1.2),O324/N324))))</f>
        <v>1.3</v>
      </c>
      <c r="Q324" s="11">
        <v>20</v>
      </c>
      <c r="R324" s="35">
        <v>7</v>
      </c>
      <c r="S324" s="35">
        <v>7.1</v>
      </c>
      <c r="T324" s="4">
        <f t="shared" si="138"/>
        <v>1.0142857142857142</v>
      </c>
      <c r="U324" s="11">
        <v>30</v>
      </c>
      <c r="V324" s="35">
        <v>1</v>
      </c>
      <c r="W324" s="35">
        <v>1.1000000000000001</v>
      </c>
      <c r="X324" s="4">
        <f t="shared" si="129"/>
        <v>1.1000000000000001</v>
      </c>
      <c r="Y324" s="11">
        <v>20</v>
      </c>
      <c r="Z324" s="44">
        <f t="shared" si="130"/>
        <v>1.1248883928571429</v>
      </c>
      <c r="AA324" s="45">
        <v>1178</v>
      </c>
      <c r="AB324" s="35">
        <f t="shared" si="127"/>
        <v>107.09090909090909</v>
      </c>
      <c r="AC324" s="35">
        <f t="shared" si="131"/>
        <v>120.5</v>
      </c>
      <c r="AD324" s="35">
        <f t="shared" si="132"/>
        <v>13.409090909090907</v>
      </c>
      <c r="AE324" s="35">
        <v>120.5</v>
      </c>
      <c r="AF324" s="35">
        <f t="shared" si="128"/>
        <v>0</v>
      </c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10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10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10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10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10"/>
      <c r="GC324" s="9"/>
      <c r="GD324" s="9"/>
    </row>
    <row r="325" spans="1:186" s="2" customFormat="1" ht="17" customHeight="1">
      <c r="A325" s="14" t="s">
        <v>317</v>
      </c>
      <c r="B325" s="35">
        <v>110</v>
      </c>
      <c r="C325" s="35">
        <v>112</v>
      </c>
      <c r="D325" s="4">
        <f>IF(E325=0,0,IF(B325=0,1,IF(C325&lt;0,0,IF(C325/B325&gt;1.2,IF((C325/B325-1.2)*0.1+1.2&gt;1.3,1.3,(C325/B325-1.2)*0.1+1.2),C325/B325))))</f>
        <v>1.0181818181818181</v>
      </c>
      <c r="E325" s="11">
        <v>10</v>
      </c>
      <c r="F325" s="5" t="s">
        <v>362</v>
      </c>
      <c r="G325" s="5" t="s">
        <v>362</v>
      </c>
      <c r="H325" s="5" t="s">
        <v>362</v>
      </c>
      <c r="I325" s="5" t="s">
        <v>362</v>
      </c>
      <c r="J325" s="5" t="s">
        <v>362</v>
      </c>
      <c r="K325" s="5" t="s">
        <v>362</v>
      </c>
      <c r="L325" s="5" t="s">
        <v>362</v>
      </c>
      <c r="M325" s="5" t="s">
        <v>362</v>
      </c>
      <c r="N325" s="35">
        <v>59.8</v>
      </c>
      <c r="O325" s="35">
        <v>19.100000000000001</v>
      </c>
      <c r="P325" s="4">
        <f t="shared" si="139"/>
        <v>0.31939799331103685</v>
      </c>
      <c r="Q325" s="11">
        <v>20</v>
      </c>
      <c r="R325" s="35">
        <v>1</v>
      </c>
      <c r="S325" s="35">
        <v>1.1000000000000001</v>
      </c>
      <c r="T325" s="4">
        <f t="shared" si="138"/>
        <v>1.1000000000000001</v>
      </c>
      <c r="U325" s="11">
        <v>35</v>
      </c>
      <c r="V325" s="35">
        <v>1</v>
      </c>
      <c r="W325" s="35">
        <v>1.1000000000000001</v>
      </c>
      <c r="X325" s="4">
        <f t="shared" si="129"/>
        <v>1.1000000000000001</v>
      </c>
      <c r="Y325" s="11">
        <v>15</v>
      </c>
      <c r="Z325" s="44">
        <f t="shared" si="130"/>
        <v>0.89462222560048643</v>
      </c>
      <c r="AA325" s="45">
        <v>1997</v>
      </c>
      <c r="AB325" s="35">
        <f t="shared" si="127"/>
        <v>181.54545454545453</v>
      </c>
      <c r="AC325" s="35">
        <f t="shared" si="131"/>
        <v>162.4</v>
      </c>
      <c r="AD325" s="35">
        <f t="shared" si="132"/>
        <v>-19.145454545454527</v>
      </c>
      <c r="AE325" s="35">
        <v>162.4</v>
      </c>
      <c r="AF325" s="35">
        <f t="shared" si="128"/>
        <v>0</v>
      </c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10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10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10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10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10"/>
      <c r="GC325" s="9"/>
      <c r="GD325" s="9"/>
    </row>
    <row r="326" spans="1:186" s="2" customFormat="1" ht="17" customHeight="1">
      <c r="A326" s="14" t="s">
        <v>318</v>
      </c>
      <c r="B326" s="35">
        <v>0</v>
      </c>
      <c r="C326" s="35">
        <v>0</v>
      </c>
      <c r="D326" s="4">
        <f t="shared" si="137"/>
        <v>0</v>
      </c>
      <c r="E326" s="11">
        <v>0</v>
      </c>
      <c r="F326" s="5" t="s">
        <v>362</v>
      </c>
      <c r="G326" s="5" t="s">
        <v>362</v>
      </c>
      <c r="H326" s="5" t="s">
        <v>362</v>
      </c>
      <c r="I326" s="5" t="s">
        <v>362</v>
      </c>
      <c r="J326" s="5" t="s">
        <v>362</v>
      </c>
      <c r="K326" s="5" t="s">
        <v>362</v>
      </c>
      <c r="L326" s="5" t="s">
        <v>362</v>
      </c>
      <c r="M326" s="5" t="s">
        <v>362</v>
      </c>
      <c r="N326" s="35">
        <v>249.7</v>
      </c>
      <c r="O326" s="35">
        <v>174.3</v>
      </c>
      <c r="P326" s="4">
        <f t="shared" si="139"/>
        <v>0.69803764517420908</v>
      </c>
      <c r="Q326" s="11">
        <v>20</v>
      </c>
      <c r="R326" s="35">
        <v>290</v>
      </c>
      <c r="S326" s="35">
        <v>319.39999999999998</v>
      </c>
      <c r="T326" s="4">
        <f t="shared" si="138"/>
        <v>1.1013793103448275</v>
      </c>
      <c r="U326" s="11">
        <v>30</v>
      </c>
      <c r="V326" s="35">
        <v>2</v>
      </c>
      <c r="W326" s="35">
        <v>2.1</v>
      </c>
      <c r="X326" s="4">
        <f t="shared" si="129"/>
        <v>1.05</v>
      </c>
      <c r="Y326" s="11">
        <v>20</v>
      </c>
      <c r="Z326" s="44">
        <f t="shared" si="130"/>
        <v>0.97145903162612857</v>
      </c>
      <c r="AA326" s="45">
        <v>2175</v>
      </c>
      <c r="AB326" s="35">
        <f t="shared" si="127"/>
        <v>197.72727272727272</v>
      </c>
      <c r="AC326" s="35">
        <f t="shared" si="131"/>
        <v>192.1</v>
      </c>
      <c r="AD326" s="35">
        <f t="shared" si="132"/>
        <v>-5.6272727272727252</v>
      </c>
      <c r="AE326" s="35">
        <v>192.1</v>
      </c>
      <c r="AF326" s="35">
        <f t="shared" si="128"/>
        <v>0</v>
      </c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10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10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10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10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10"/>
      <c r="GC326" s="9"/>
      <c r="GD326" s="9"/>
    </row>
    <row r="327" spans="1:186" s="2" customFormat="1" ht="17" customHeight="1">
      <c r="A327" s="14" t="s">
        <v>319</v>
      </c>
      <c r="B327" s="35">
        <v>75</v>
      </c>
      <c r="C327" s="35">
        <v>75</v>
      </c>
      <c r="D327" s="4">
        <f t="shared" si="137"/>
        <v>1</v>
      </c>
      <c r="E327" s="11">
        <v>10</v>
      </c>
      <c r="F327" s="5" t="s">
        <v>362</v>
      </c>
      <c r="G327" s="5" t="s">
        <v>362</v>
      </c>
      <c r="H327" s="5" t="s">
        <v>362</v>
      </c>
      <c r="I327" s="5" t="s">
        <v>362</v>
      </c>
      <c r="J327" s="5" t="s">
        <v>362</v>
      </c>
      <c r="K327" s="5" t="s">
        <v>362</v>
      </c>
      <c r="L327" s="5" t="s">
        <v>362</v>
      </c>
      <c r="M327" s="5" t="s">
        <v>362</v>
      </c>
      <c r="N327" s="35">
        <v>77.2</v>
      </c>
      <c r="O327" s="35">
        <v>12.6</v>
      </c>
      <c r="P327" s="4">
        <f t="shared" si="139"/>
        <v>0.16321243523316062</v>
      </c>
      <c r="Q327" s="11">
        <v>20</v>
      </c>
      <c r="R327" s="35">
        <v>2</v>
      </c>
      <c r="S327" s="35">
        <v>2.2999999999999998</v>
      </c>
      <c r="T327" s="4">
        <f t="shared" si="138"/>
        <v>1.1499999999999999</v>
      </c>
      <c r="U327" s="11">
        <v>30</v>
      </c>
      <c r="V327" s="35">
        <v>2</v>
      </c>
      <c r="W327" s="35">
        <v>5.6</v>
      </c>
      <c r="X327" s="4">
        <f t="shared" si="129"/>
        <v>1.3</v>
      </c>
      <c r="Y327" s="11">
        <v>20</v>
      </c>
      <c r="Z327" s="44">
        <f t="shared" si="130"/>
        <v>0.92205310880829017</v>
      </c>
      <c r="AA327" s="45">
        <v>1690</v>
      </c>
      <c r="AB327" s="35">
        <f t="shared" si="127"/>
        <v>153.63636363636363</v>
      </c>
      <c r="AC327" s="35">
        <f t="shared" si="131"/>
        <v>141.69999999999999</v>
      </c>
      <c r="AD327" s="35">
        <f t="shared" si="132"/>
        <v>-11.936363636363637</v>
      </c>
      <c r="AE327" s="35">
        <v>141.69999999999999</v>
      </c>
      <c r="AF327" s="35">
        <f t="shared" si="128"/>
        <v>0</v>
      </c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10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10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10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10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10"/>
      <c r="GC327" s="9"/>
      <c r="GD327" s="9"/>
    </row>
    <row r="328" spans="1:186" s="2" customFormat="1" ht="17" customHeight="1">
      <c r="A328" s="14" t="s">
        <v>320</v>
      </c>
      <c r="B328" s="35">
        <v>35</v>
      </c>
      <c r="C328" s="35">
        <v>37.5</v>
      </c>
      <c r="D328" s="4">
        <f t="shared" si="137"/>
        <v>1.0714285714285714</v>
      </c>
      <c r="E328" s="11">
        <v>10</v>
      </c>
      <c r="F328" s="5" t="s">
        <v>362</v>
      </c>
      <c r="G328" s="5" t="s">
        <v>362</v>
      </c>
      <c r="H328" s="5" t="s">
        <v>362</v>
      </c>
      <c r="I328" s="5" t="s">
        <v>362</v>
      </c>
      <c r="J328" s="5" t="s">
        <v>362</v>
      </c>
      <c r="K328" s="5" t="s">
        <v>362</v>
      </c>
      <c r="L328" s="5" t="s">
        <v>362</v>
      </c>
      <c r="M328" s="5" t="s">
        <v>362</v>
      </c>
      <c r="N328" s="35">
        <v>136.80000000000001</v>
      </c>
      <c r="O328" s="35">
        <v>186.2</v>
      </c>
      <c r="P328" s="4">
        <f>IF(Q328=0,0,IF(N328=0,1,IF(O328&lt;0,0,IF(O328/N328&gt;1.2,IF((O328/N328-1.2)*0.1+1.2&gt;1.3,1.3,(O328/N328-1.2)*0.1+1.2),O328/N328))))</f>
        <v>1.2161111111111111</v>
      </c>
      <c r="Q328" s="11">
        <v>20</v>
      </c>
      <c r="R328" s="35">
        <v>6</v>
      </c>
      <c r="S328" s="35">
        <v>6.3</v>
      </c>
      <c r="T328" s="4">
        <f>IF(U328=0,0,IF(R328=0,1,IF(S328&lt;0,0,IF(S328/R328&gt;1.2,IF((S328/R328-1.2)*0.1+1.2&gt;1.3,1.3,(S328/R328-1.2)*0.1+1.2),S328/R328))))</f>
        <v>1.05</v>
      </c>
      <c r="U328" s="11">
        <v>20</v>
      </c>
      <c r="V328" s="35">
        <v>1</v>
      </c>
      <c r="W328" s="35">
        <v>1.1000000000000001</v>
      </c>
      <c r="X328" s="4">
        <f t="shared" si="129"/>
        <v>1.1000000000000001</v>
      </c>
      <c r="Y328" s="11">
        <v>30</v>
      </c>
      <c r="Z328" s="44">
        <f t="shared" si="130"/>
        <v>1.1129563492063492</v>
      </c>
      <c r="AA328" s="45">
        <v>1441</v>
      </c>
      <c r="AB328" s="35">
        <f t="shared" si="127"/>
        <v>131</v>
      </c>
      <c r="AC328" s="35">
        <f t="shared" si="131"/>
        <v>145.80000000000001</v>
      </c>
      <c r="AD328" s="35">
        <f t="shared" si="132"/>
        <v>14.800000000000011</v>
      </c>
      <c r="AE328" s="35">
        <v>145.80000000000001</v>
      </c>
      <c r="AF328" s="35">
        <f t="shared" si="128"/>
        <v>0</v>
      </c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10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10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10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10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10"/>
      <c r="GC328" s="9"/>
      <c r="GD328" s="9"/>
    </row>
    <row r="329" spans="1:186" s="2" customFormat="1" ht="17" customHeight="1">
      <c r="A329" s="14" t="s">
        <v>321</v>
      </c>
      <c r="B329" s="35">
        <v>75</v>
      </c>
      <c r="C329" s="35">
        <v>82.9</v>
      </c>
      <c r="D329" s="4">
        <f t="shared" si="137"/>
        <v>1.1053333333333335</v>
      </c>
      <c r="E329" s="11">
        <v>10</v>
      </c>
      <c r="F329" s="5" t="s">
        <v>362</v>
      </c>
      <c r="G329" s="5" t="s">
        <v>362</v>
      </c>
      <c r="H329" s="5" t="s">
        <v>362</v>
      </c>
      <c r="I329" s="5" t="s">
        <v>362</v>
      </c>
      <c r="J329" s="5" t="s">
        <v>362</v>
      </c>
      <c r="K329" s="5" t="s">
        <v>362</v>
      </c>
      <c r="L329" s="5" t="s">
        <v>362</v>
      </c>
      <c r="M329" s="5" t="s">
        <v>362</v>
      </c>
      <c r="N329" s="35">
        <v>14.7</v>
      </c>
      <c r="O329" s="35">
        <v>54.7</v>
      </c>
      <c r="P329" s="4">
        <f t="shared" si="139"/>
        <v>1.3</v>
      </c>
      <c r="Q329" s="11">
        <v>20</v>
      </c>
      <c r="R329" s="35">
        <v>3</v>
      </c>
      <c r="S329" s="35">
        <v>3.2</v>
      </c>
      <c r="T329" s="4">
        <f t="shared" si="138"/>
        <v>1.0666666666666667</v>
      </c>
      <c r="U329" s="11">
        <v>30</v>
      </c>
      <c r="V329" s="35">
        <v>1</v>
      </c>
      <c r="W329" s="35">
        <v>1.1000000000000001</v>
      </c>
      <c r="X329" s="4">
        <f t="shared" si="129"/>
        <v>1.1000000000000001</v>
      </c>
      <c r="Y329" s="11">
        <v>20</v>
      </c>
      <c r="Z329" s="44">
        <f t="shared" si="130"/>
        <v>1.1381666666666668</v>
      </c>
      <c r="AA329" s="45">
        <v>1384</v>
      </c>
      <c r="AB329" s="35">
        <f t="shared" si="127"/>
        <v>125.81818181818181</v>
      </c>
      <c r="AC329" s="35">
        <f t="shared" si="131"/>
        <v>143.19999999999999</v>
      </c>
      <c r="AD329" s="35">
        <f t="shared" si="132"/>
        <v>17.381818181818176</v>
      </c>
      <c r="AE329" s="35">
        <v>143.19999999999999</v>
      </c>
      <c r="AF329" s="35">
        <f t="shared" si="128"/>
        <v>0</v>
      </c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10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10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10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10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10"/>
      <c r="GC329" s="9"/>
      <c r="GD329" s="9"/>
    </row>
    <row r="330" spans="1:186" s="2" customFormat="1" ht="17" customHeight="1">
      <c r="A330" s="14" t="s">
        <v>322</v>
      </c>
      <c r="B330" s="35">
        <v>35</v>
      </c>
      <c r="C330" s="35">
        <v>42</v>
      </c>
      <c r="D330" s="4">
        <f t="shared" si="137"/>
        <v>1.2</v>
      </c>
      <c r="E330" s="11">
        <v>10</v>
      </c>
      <c r="F330" s="5" t="s">
        <v>362</v>
      </c>
      <c r="G330" s="5" t="s">
        <v>362</v>
      </c>
      <c r="H330" s="5" t="s">
        <v>362</v>
      </c>
      <c r="I330" s="5" t="s">
        <v>362</v>
      </c>
      <c r="J330" s="5" t="s">
        <v>362</v>
      </c>
      <c r="K330" s="5" t="s">
        <v>362</v>
      </c>
      <c r="L330" s="5" t="s">
        <v>362</v>
      </c>
      <c r="M330" s="5" t="s">
        <v>362</v>
      </c>
      <c r="N330" s="35">
        <v>0.6</v>
      </c>
      <c r="O330" s="35">
        <v>11.4</v>
      </c>
      <c r="P330" s="4">
        <f t="shared" si="139"/>
        <v>1.3</v>
      </c>
      <c r="Q330" s="11">
        <v>20</v>
      </c>
      <c r="R330" s="35">
        <v>2</v>
      </c>
      <c r="S330" s="35">
        <v>2.1</v>
      </c>
      <c r="T330" s="4">
        <f t="shared" si="138"/>
        <v>1.05</v>
      </c>
      <c r="U330" s="11">
        <v>25</v>
      </c>
      <c r="V330" s="35">
        <v>1</v>
      </c>
      <c r="W330" s="35">
        <v>1</v>
      </c>
      <c r="X330" s="4">
        <f t="shared" si="129"/>
        <v>1</v>
      </c>
      <c r="Y330" s="11">
        <v>25</v>
      </c>
      <c r="Z330" s="44">
        <f t="shared" si="130"/>
        <v>1.1156250000000001</v>
      </c>
      <c r="AA330" s="45">
        <v>1234</v>
      </c>
      <c r="AB330" s="35">
        <f t="shared" si="127"/>
        <v>112.18181818181819</v>
      </c>
      <c r="AC330" s="35">
        <f t="shared" si="131"/>
        <v>125.2</v>
      </c>
      <c r="AD330" s="35">
        <f t="shared" si="132"/>
        <v>13.018181818181816</v>
      </c>
      <c r="AE330" s="35">
        <v>125.2</v>
      </c>
      <c r="AF330" s="35">
        <f t="shared" si="128"/>
        <v>0</v>
      </c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10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10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10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10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10"/>
      <c r="GC330" s="9"/>
      <c r="GD330" s="9"/>
    </row>
    <row r="331" spans="1:186" s="2" customFormat="1" ht="17" customHeight="1">
      <c r="A331" s="14" t="s">
        <v>323</v>
      </c>
      <c r="B331" s="35">
        <v>52</v>
      </c>
      <c r="C331" s="35">
        <v>61.5</v>
      </c>
      <c r="D331" s="4">
        <f>IF(E331=0,0,IF(B331=0,1,IF(C331&lt;0,0,IF(C331/B331&gt;1.2,IF((C331/B331-1.2)*0.1+1.2&gt;1.3,1.3,(C331/B331-1.2)*0.1+1.2),C331/B331))))</f>
        <v>1.1826923076923077</v>
      </c>
      <c r="E331" s="11">
        <v>10</v>
      </c>
      <c r="F331" s="5" t="s">
        <v>362</v>
      </c>
      <c r="G331" s="5" t="s">
        <v>362</v>
      </c>
      <c r="H331" s="5" t="s">
        <v>362</v>
      </c>
      <c r="I331" s="5" t="s">
        <v>362</v>
      </c>
      <c r="J331" s="5" t="s">
        <v>362</v>
      </c>
      <c r="K331" s="5" t="s">
        <v>362</v>
      </c>
      <c r="L331" s="5" t="s">
        <v>362</v>
      </c>
      <c r="M331" s="5" t="s">
        <v>362</v>
      </c>
      <c r="N331" s="35">
        <v>73.900000000000006</v>
      </c>
      <c r="O331" s="35">
        <v>22.9</v>
      </c>
      <c r="P331" s="4">
        <f t="shared" si="139"/>
        <v>0.30987821380243569</v>
      </c>
      <c r="Q331" s="11">
        <v>20</v>
      </c>
      <c r="R331" s="35">
        <v>7</v>
      </c>
      <c r="S331" s="35">
        <v>7.6</v>
      </c>
      <c r="T331" s="4">
        <f t="shared" si="138"/>
        <v>1.0857142857142856</v>
      </c>
      <c r="U331" s="11">
        <v>20</v>
      </c>
      <c r="V331" s="35">
        <v>20</v>
      </c>
      <c r="W331" s="35">
        <v>21</v>
      </c>
      <c r="X331" s="4">
        <f t="shared" si="129"/>
        <v>1.05</v>
      </c>
      <c r="Y331" s="11">
        <v>30</v>
      </c>
      <c r="Z331" s="44">
        <f t="shared" si="130"/>
        <v>0.89048466334071874</v>
      </c>
      <c r="AA331" s="45">
        <v>1627</v>
      </c>
      <c r="AB331" s="35">
        <f t="shared" si="127"/>
        <v>147.90909090909091</v>
      </c>
      <c r="AC331" s="35">
        <f t="shared" si="131"/>
        <v>131.69999999999999</v>
      </c>
      <c r="AD331" s="35">
        <f t="shared" si="132"/>
        <v>-16.209090909090918</v>
      </c>
      <c r="AE331" s="35">
        <v>131.69999999999999</v>
      </c>
      <c r="AF331" s="35">
        <f t="shared" si="128"/>
        <v>0</v>
      </c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10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10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10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10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10"/>
      <c r="GC331" s="9"/>
      <c r="GD331" s="9"/>
    </row>
    <row r="332" spans="1:186" s="2" customFormat="1" ht="17" customHeight="1">
      <c r="A332" s="14" t="s">
        <v>324</v>
      </c>
      <c r="B332" s="35">
        <v>11110</v>
      </c>
      <c r="C332" s="35">
        <v>11369.2</v>
      </c>
      <c r="D332" s="4">
        <f t="shared" ref="D332:D340" si="140">IF(E332=0,0,IF(B332=0,1,IF(C332&lt;0,0,IF(C332/B332&gt;1.2,IF((C332/B332-1.2)*0.1+1.2&gt;1.3,1.3,(C332/B332-1.2)*0.1+1.2),C332/B332))))</f>
        <v>1.0233303330333035</v>
      </c>
      <c r="E332" s="11">
        <v>10</v>
      </c>
      <c r="F332" s="5" t="s">
        <v>362</v>
      </c>
      <c r="G332" s="5" t="s">
        <v>362</v>
      </c>
      <c r="H332" s="5" t="s">
        <v>362</v>
      </c>
      <c r="I332" s="5" t="s">
        <v>362</v>
      </c>
      <c r="J332" s="5" t="s">
        <v>362</v>
      </c>
      <c r="K332" s="5" t="s">
        <v>362</v>
      </c>
      <c r="L332" s="5" t="s">
        <v>362</v>
      </c>
      <c r="M332" s="5" t="s">
        <v>362</v>
      </c>
      <c r="N332" s="35">
        <v>345.5</v>
      </c>
      <c r="O332" s="35">
        <v>428.2</v>
      </c>
      <c r="P332" s="4">
        <f t="shared" si="139"/>
        <v>1.2039363241678727</v>
      </c>
      <c r="Q332" s="11">
        <v>20</v>
      </c>
      <c r="R332" s="35">
        <v>7</v>
      </c>
      <c r="S332" s="35">
        <v>13.6</v>
      </c>
      <c r="T332" s="4">
        <f>IF(U332=0,0,IF(R332=0,1,IF(S332&lt;0,0,IF(S332/R332&gt;1.2,IF((S332/R332-1.2)*0.1+1.2&gt;1.3,1.3,(S332/R332-1.2)*0.1+1.2),S332/R332))))</f>
        <v>1.2742857142857142</v>
      </c>
      <c r="U332" s="11">
        <v>20</v>
      </c>
      <c r="V332" s="35">
        <v>7</v>
      </c>
      <c r="W332" s="35">
        <v>7.6</v>
      </c>
      <c r="X332" s="4">
        <f t="shared" si="129"/>
        <v>1.0857142857142856</v>
      </c>
      <c r="Y332" s="11">
        <v>30</v>
      </c>
      <c r="Z332" s="44">
        <f t="shared" si="130"/>
        <v>1.1546146583854167</v>
      </c>
      <c r="AA332" s="45">
        <v>3926</v>
      </c>
      <c r="AB332" s="35">
        <f t="shared" si="127"/>
        <v>356.90909090909093</v>
      </c>
      <c r="AC332" s="35">
        <f t="shared" si="131"/>
        <v>412.1</v>
      </c>
      <c r="AD332" s="35">
        <f t="shared" si="132"/>
        <v>55.190909090909088</v>
      </c>
      <c r="AE332" s="35">
        <v>412.1</v>
      </c>
      <c r="AF332" s="35">
        <f t="shared" si="128"/>
        <v>0</v>
      </c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10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10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10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10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10"/>
      <c r="GC332" s="9"/>
      <c r="GD332" s="9"/>
    </row>
    <row r="333" spans="1:186" s="2" customFormat="1" ht="17" customHeight="1">
      <c r="A333" s="18" t="s">
        <v>325</v>
      </c>
      <c r="B333" s="6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35"/>
      <c r="AF333" s="35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10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10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10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10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10"/>
      <c r="GC333" s="9"/>
      <c r="GD333" s="9"/>
    </row>
    <row r="334" spans="1:186" s="2" customFormat="1" ht="17" customHeight="1">
      <c r="A334" s="46" t="s">
        <v>326</v>
      </c>
      <c r="B334" s="35">
        <v>28</v>
      </c>
      <c r="C334" s="35">
        <v>28</v>
      </c>
      <c r="D334" s="4">
        <f t="shared" si="140"/>
        <v>1</v>
      </c>
      <c r="E334" s="11">
        <v>10</v>
      </c>
      <c r="F334" s="5" t="s">
        <v>362</v>
      </c>
      <c r="G334" s="5" t="s">
        <v>362</v>
      </c>
      <c r="H334" s="5" t="s">
        <v>362</v>
      </c>
      <c r="I334" s="5" t="s">
        <v>362</v>
      </c>
      <c r="J334" s="5" t="s">
        <v>362</v>
      </c>
      <c r="K334" s="5" t="s">
        <v>362</v>
      </c>
      <c r="L334" s="5" t="s">
        <v>362</v>
      </c>
      <c r="M334" s="5" t="s">
        <v>362</v>
      </c>
      <c r="N334" s="35">
        <v>146.69999999999999</v>
      </c>
      <c r="O334" s="35">
        <v>96.4</v>
      </c>
      <c r="P334" s="4">
        <f t="shared" si="139"/>
        <v>0.65712338104976153</v>
      </c>
      <c r="Q334" s="11">
        <v>20</v>
      </c>
      <c r="R334" s="35">
        <v>9</v>
      </c>
      <c r="S334" s="35">
        <v>9</v>
      </c>
      <c r="T334" s="4">
        <f t="shared" ref="T334:T344" si="141">IF(U334=0,0,IF(R334=0,1,IF(S334&lt;0,0,IF(S334/R334&gt;1.2,IF((S334/R334-1.2)*0.1+1.2&gt;1.3,1.3,(S334/R334-1.2)*0.1+1.2),S334/R334))))</f>
        <v>1</v>
      </c>
      <c r="U334" s="11">
        <v>25</v>
      </c>
      <c r="V334" s="35">
        <v>1</v>
      </c>
      <c r="W334" s="35">
        <v>1.1000000000000001</v>
      </c>
      <c r="X334" s="4">
        <f t="shared" si="129"/>
        <v>1.1000000000000001</v>
      </c>
      <c r="Y334" s="11">
        <v>25</v>
      </c>
      <c r="Z334" s="44">
        <f t="shared" si="130"/>
        <v>0.94553084526244047</v>
      </c>
      <c r="AA334" s="45">
        <v>1200</v>
      </c>
      <c r="AB334" s="35">
        <f t="shared" si="127"/>
        <v>109.09090909090909</v>
      </c>
      <c r="AC334" s="35">
        <f t="shared" si="131"/>
        <v>103.1</v>
      </c>
      <c r="AD334" s="35">
        <f t="shared" si="132"/>
        <v>-5.9909090909090992</v>
      </c>
      <c r="AE334" s="35">
        <v>103.1</v>
      </c>
      <c r="AF334" s="35">
        <f t="shared" si="128"/>
        <v>0</v>
      </c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10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10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10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10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10"/>
      <c r="GC334" s="9"/>
      <c r="GD334" s="9"/>
    </row>
    <row r="335" spans="1:186" s="2" customFormat="1" ht="17" customHeight="1">
      <c r="A335" s="46" t="s">
        <v>327</v>
      </c>
      <c r="B335" s="35">
        <v>28</v>
      </c>
      <c r="C335" s="35">
        <v>28.3</v>
      </c>
      <c r="D335" s="4">
        <f t="shared" si="140"/>
        <v>1.0107142857142857</v>
      </c>
      <c r="E335" s="11">
        <v>10</v>
      </c>
      <c r="F335" s="5" t="s">
        <v>362</v>
      </c>
      <c r="G335" s="5" t="s">
        <v>362</v>
      </c>
      <c r="H335" s="5" t="s">
        <v>362</v>
      </c>
      <c r="I335" s="5" t="s">
        <v>362</v>
      </c>
      <c r="J335" s="5" t="s">
        <v>362</v>
      </c>
      <c r="K335" s="5" t="s">
        <v>362</v>
      </c>
      <c r="L335" s="5" t="s">
        <v>362</v>
      </c>
      <c r="M335" s="5" t="s">
        <v>362</v>
      </c>
      <c r="N335" s="35">
        <v>51.9</v>
      </c>
      <c r="O335" s="35">
        <v>25</v>
      </c>
      <c r="P335" s="4">
        <f t="shared" si="139"/>
        <v>0.48169556840077071</v>
      </c>
      <c r="Q335" s="11">
        <v>20</v>
      </c>
      <c r="R335" s="35">
        <v>21</v>
      </c>
      <c r="S335" s="35">
        <v>31.8</v>
      </c>
      <c r="T335" s="4">
        <f t="shared" si="141"/>
        <v>1.2314285714285713</v>
      </c>
      <c r="U335" s="11">
        <v>30</v>
      </c>
      <c r="V335" s="35">
        <v>2</v>
      </c>
      <c r="W335" s="35">
        <v>2</v>
      </c>
      <c r="X335" s="4">
        <f t="shared" si="129"/>
        <v>1</v>
      </c>
      <c r="Y335" s="11">
        <v>20</v>
      </c>
      <c r="Z335" s="44">
        <f t="shared" si="130"/>
        <v>0.95854889210019256</v>
      </c>
      <c r="AA335" s="45">
        <v>967</v>
      </c>
      <c r="AB335" s="35">
        <f t="shared" si="127"/>
        <v>87.909090909090907</v>
      </c>
      <c r="AC335" s="35">
        <f t="shared" si="131"/>
        <v>84.3</v>
      </c>
      <c r="AD335" s="35">
        <f t="shared" si="132"/>
        <v>-3.6090909090909093</v>
      </c>
      <c r="AE335" s="35">
        <v>84.3</v>
      </c>
      <c r="AF335" s="35">
        <f t="shared" si="128"/>
        <v>0</v>
      </c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10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10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10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10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10"/>
      <c r="GC335" s="9"/>
      <c r="GD335" s="9"/>
    </row>
    <row r="336" spans="1:186" s="2" customFormat="1" ht="17" customHeight="1">
      <c r="A336" s="46" t="s">
        <v>328</v>
      </c>
      <c r="B336" s="35">
        <v>46</v>
      </c>
      <c r="C336" s="35">
        <v>56</v>
      </c>
      <c r="D336" s="4">
        <f>IF(E336=0,0,IF(B336=0,1,IF(C336&lt;0,0,IF(C336/B336&gt;1.2,IF((C336/B336-1.2)*0.1+1.2&gt;1.3,1.3,(C336/B336-1.2)*0.1+1.2),C336/B336))))</f>
        <v>1.2017391304347826</v>
      </c>
      <c r="E336" s="11">
        <v>10</v>
      </c>
      <c r="F336" s="5" t="s">
        <v>362</v>
      </c>
      <c r="G336" s="5" t="s">
        <v>362</v>
      </c>
      <c r="H336" s="5" t="s">
        <v>362</v>
      </c>
      <c r="I336" s="5" t="s">
        <v>362</v>
      </c>
      <c r="J336" s="5" t="s">
        <v>362</v>
      </c>
      <c r="K336" s="5" t="s">
        <v>362</v>
      </c>
      <c r="L336" s="5" t="s">
        <v>362</v>
      </c>
      <c r="M336" s="5" t="s">
        <v>362</v>
      </c>
      <c r="N336" s="35">
        <v>25.4</v>
      </c>
      <c r="O336" s="35">
        <v>22.2</v>
      </c>
      <c r="P336" s="4">
        <f t="shared" si="139"/>
        <v>0.87401574803149606</v>
      </c>
      <c r="Q336" s="11">
        <v>20</v>
      </c>
      <c r="R336" s="35">
        <v>32</v>
      </c>
      <c r="S336" s="35">
        <v>32</v>
      </c>
      <c r="T336" s="4">
        <f t="shared" si="141"/>
        <v>1</v>
      </c>
      <c r="U336" s="11">
        <v>30</v>
      </c>
      <c r="V336" s="35">
        <v>2</v>
      </c>
      <c r="W336" s="35">
        <v>2.1</v>
      </c>
      <c r="X336" s="4">
        <f t="shared" si="129"/>
        <v>1.05</v>
      </c>
      <c r="Y336" s="11">
        <v>20</v>
      </c>
      <c r="Z336" s="44">
        <f t="shared" si="130"/>
        <v>1.0062213283122219</v>
      </c>
      <c r="AA336" s="45">
        <v>1308</v>
      </c>
      <c r="AB336" s="35">
        <f t="shared" si="127"/>
        <v>118.90909090909091</v>
      </c>
      <c r="AC336" s="35">
        <f t="shared" si="131"/>
        <v>119.6</v>
      </c>
      <c r="AD336" s="35">
        <f t="shared" si="132"/>
        <v>0.69090909090908781</v>
      </c>
      <c r="AE336" s="35">
        <v>119.6</v>
      </c>
      <c r="AF336" s="35">
        <f t="shared" si="128"/>
        <v>0</v>
      </c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10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10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10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10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10"/>
      <c r="GC336" s="9"/>
      <c r="GD336" s="9"/>
    </row>
    <row r="337" spans="1:186" s="2" customFormat="1" ht="17" customHeight="1">
      <c r="A337" s="46" t="s">
        <v>329</v>
      </c>
      <c r="B337" s="35">
        <v>140</v>
      </c>
      <c r="C337" s="35">
        <v>140</v>
      </c>
      <c r="D337" s="4">
        <f t="shared" si="140"/>
        <v>1</v>
      </c>
      <c r="E337" s="11">
        <v>10</v>
      </c>
      <c r="F337" s="5" t="s">
        <v>362</v>
      </c>
      <c r="G337" s="5" t="s">
        <v>362</v>
      </c>
      <c r="H337" s="5" t="s">
        <v>362</v>
      </c>
      <c r="I337" s="5" t="s">
        <v>362</v>
      </c>
      <c r="J337" s="5" t="s">
        <v>362</v>
      </c>
      <c r="K337" s="5" t="s">
        <v>362</v>
      </c>
      <c r="L337" s="5" t="s">
        <v>362</v>
      </c>
      <c r="M337" s="5" t="s">
        <v>362</v>
      </c>
      <c r="N337" s="35">
        <v>61.3</v>
      </c>
      <c r="O337" s="35">
        <v>143.4</v>
      </c>
      <c r="P337" s="4">
        <f t="shared" si="139"/>
        <v>1.3</v>
      </c>
      <c r="Q337" s="11">
        <v>20</v>
      </c>
      <c r="R337" s="35">
        <v>0</v>
      </c>
      <c r="S337" s="35">
        <v>0</v>
      </c>
      <c r="T337" s="4">
        <f t="shared" si="141"/>
        <v>1</v>
      </c>
      <c r="U337" s="11">
        <v>20</v>
      </c>
      <c r="V337" s="35">
        <v>0</v>
      </c>
      <c r="W337" s="35">
        <v>0.1</v>
      </c>
      <c r="X337" s="4">
        <f t="shared" si="129"/>
        <v>1</v>
      </c>
      <c r="Y337" s="11">
        <v>30</v>
      </c>
      <c r="Z337" s="44">
        <f t="shared" si="130"/>
        <v>1.075</v>
      </c>
      <c r="AA337" s="45">
        <v>1146</v>
      </c>
      <c r="AB337" s="35">
        <f t="shared" si="127"/>
        <v>104.18181818181819</v>
      </c>
      <c r="AC337" s="35">
        <f t="shared" si="131"/>
        <v>112</v>
      </c>
      <c r="AD337" s="35">
        <f t="shared" si="132"/>
        <v>7.818181818181813</v>
      </c>
      <c r="AE337" s="35">
        <v>112</v>
      </c>
      <c r="AF337" s="35">
        <f t="shared" si="128"/>
        <v>0</v>
      </c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10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10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10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10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10"/>
      <c r="GC337" s="9"/>
      <c r="GD337" s="9"/>
    </row>
    <row r="338" spans="1:186" s="2" customFormat="1" ht="17" customHeight="1">
      <c r="A338" s="46" t="s">
        <v>330</v>
      </c>
      <c r="B338" s="35">
        <v>45</v>
      </c>
      <c r="C338" s="35">
        <v>42.5</v>
      </c>
      <c r="D338" s="4">
        <f t="shared" si="140"/>
        <v>0.94444444444444442</v>
      </c>
      <c r="E338" s="11">
        <v>10</v>
      </c>
      <c r="F338" s="5" t="s">
        <v>362</v>
      </c>
      <c r="G338" s="5" t="s">
        <v>362</v>
      </c>
      <c r="H338" s="5" t="s">
        <v>362</v>
      </c>
      <c r="I338" s="5" t="s">
        <v>362</v>
      </c>
      <c r="J338" s="5" t="s">
        <v>362</v>
      </c>
      <c r="K338" s="5" t="s">
        <v>362</v>
      </c>
      <c r="L338" s="5" t="s">
        <v>362</v>
      </c>
      <c r="M338" s="5" t="s">
        <v>362</v>
      </c>
      <c r="N338" s="35">
        <v>139.69999999999999</v>
      </c>
      <c r="O338" s="35">
        <v>109.3</v>
      </c>
      <c r="P338" s="4">
        <f t="shared" si="139"/>
        <v>0.78239083750894778</v>
      </c>
      <c r="Q338" s="11">
        <v>20</v>
      </c>
      <c r="R338" s="35">
        <v>0</v>
      </c>
      <c r="S338" s="35">
        <v>0.3</v>
      </c>
      <c r="T338" s="4">
        <f t="shared" si="141"/>
        <v>1</v>
      </c>
      <c r="U338" s="11">
        <v>20</v>
      </c>
      <c r="V338" s="35">
        <v>1</v>
      </c>
      <c r="W338" s="35">
        <v>1.1000000000000001</v>
      </c>
      <c r="X338" s="4">
        <f t="shared" si="129"/>
        <v>1.1000000000000001</v>
      </c>
      <c r="Y338" s="11">
        <v>30</v>
      </c>
      <c r="Z338" s="44">
        <f t="shared" si="130"/>
        <v>0.97615326493279253</v>
      </c>
      <c r="AA338" s="45">
        <v>535</v>
      </c>
      <c r="AB338" s="35">
        <f t="shared" si="127"/>
        <v>48.636363636363633</v>
      </c>
      <c r="AC338" s="35">
        <f t="shared" si="131"/>
        <v>47.5</v>
      </c>
      <c r="AD338" s="35">
        <f t="shared" si="132"/>
        <v>-1.1363636363636331</v>
      </c>
      <c r="AE338" s="35">
        <v>47.5</v>
      </c>
      <c r="AF338" s="35">
        <f t="shared" si="128"/>
        <v>0</v>
      </c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10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10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10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10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10"/>
      <c r="GC338" s="9"/>
      <c r="GD338" s="9"/>
    </row>
    <row r="339" spans="1:186" s="2" customFormat="1" ht="17" customHeight="1">
      <c r="A339" s="46" t="s">
        <v>331</v>
      </c>
      <c r="B339" s="35">
        <v>63</v>
      </c>
      <c r="C339" s="35">
        <v>69</v>
      </c>
      <c r="D339" s="4">
        <f t="shared" si="140"/>
        <v>1.0952380952380953</v>
      </c>
      <c r="E339" s="11">
        <v>10</v>
      </c>
      <c r="F339" s="5" t="s">
        <v>362</v>
      </c>
      <c r="G339" s="5" t="s">
        <v>362</v>
      </c>
      <c r="H339" s="5" t="s">
        <v>362</v>
      </c>
      <c r="I339" s="5" t="s">
        <v>362</v>
      </c>
      <c r="J339" s="5" t="s">
        <v>362</v>
      </c>
      <c r="K339" s="5" t="s">
        <v>362</v>
      </c>
      <c r="L339" s="5" t="s">
        <v>362</v>
      </c>
      <c r="M339" s="5" t="s">
        <v>362</v>
      </c>
      <c r="N339" s="35">
        <v>155.1</v>
      </c>
      <c r="O339" s="35">
        <v>122.2</v>
      </c>
      <c r="P339" s="4">
        <f t="shared" si="139"/>
        <v>0.78787878787878796</v>
      </c>
      <c r="Q339" s="11">
        <v>20</v>
      </c>
      <c r="R339" s="35">
        <v>0</v>
      </c>
      <c r="S339" s="35">
        <v>0</v>
      </c>
      <c r="T339" s="4">
        <f t="shared" si="141"/>
        <v>1</v>
      </c>
      <c r="U339" s="11">
        <v>25</v>
      </c>
      <c r="V339" s="35">
        <v>2</v>
      </c>
      <c r="W339" s="35">
        <v>2.1</v>
      </c>
      <c r="X339" s="4">
        <f t="shared" si="129"/>
        <v>1.05</v>
      </c>
      <c r="Y339" s="11">
        <v>25</v>
      </c>
      <c r="Z339" s="44">
        <f t="shared" si="130"/>
        <v>0.97449945887445888</v>
      </c>
      <c r="AA339" s="45">
        <v>1092</v>
      </c>
      <c r="AB339" s="35">
        <f t="shared" si="127"/>
        <v>99.272727272727266</v>
      </c>
      <c r="AC339" s="35">
        <f t="shared" si="131"/>
        <v>96.7</v>
      </c>
      <c r="AD339" s="35">
        <f t="shared" si="132"/>
        <v>-2.5727272727272634</v>
      </c>
      <c r="AE339" s="35">
        <v>96.7</v>
      </c>
      <c r="AF339" s="35">
        <f t="shared" si="128"/>
        <v>0</v>
      </c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10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10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10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10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10"/>
      <c r="GC339" s="9"/>
      <c r="GD339" s="9"/>
    </row>
    <row r="340" spans="1:186" s="2" customFormat="1" ht="17" customHeight="1">
      <c r="A340" s="46" t="s">
        <v>332</v>
      </c>
      <c r="B340" s="35">
        <v>0</v>
      </c>
      <c r="C340" s="35">
        <v>0</v>
      </c>
      <c r="D340" s="4">
        <f t="shared" si="140"/>
        <v>0</v>
      </c>
      <c r="E340" s="11">
        <v>0</v>
      </c>
      <c r="F340" s="5" t="s">
        <v>362</v>
      </c>
      <c r="G340" s="5" t="s">
        <v>362</v>
      </c>
      <c r="H340" s="5" t="s">
        <v>362</v>
      </c>
      <c r="I340" s="5" t="s">
        <v>362</v>
      </c>
      <c r="J340" s="5" t="s">
        <v>362</v>
      </c>
      <c r="K340" s="5" t="s">
        <v>362</v>
      </c>
      <c r="L340" s="5" t="s">
        <v>362</v>
      </c>
      <c r="M340" s="5" t="s">
        <v>362</v>
      </c>
      <c r="N340" s="35">
        <v>119.6</v>
      </c>
      <c r="O340" s="35">
        <v>62.4</v>
      </c>
      <c r="P340" s="4">
        <f t="shared" si="139"/>
        <v>0.52173913043478259</v>
      </c>
      <c r="Q340" s="11">
        <v>20</v>
      </c>
      <c r="R340" s="35">
        <v>8</v>
      </c>
      <c r="S340" s="35">
        <v>6.6</v>
      </c>
      <c r="T340" s="4">
        <f>IF(U340=0,0,IF(R340=0,1,IF(S340&lt;0,0,IF(S340/R340&gt;1.2,IF((S340/R340-1.2)*0.1+1.2&gt;1.3,1.3,(S340/R340-1.2)*0.1+1.2),S340/R340))))</f>
        <v>0.82499999999999996</v>
      </c>
      <c r="U340" s="11">
        <v>20</v>
      </c>
      <c r="V340" s="35">
        <v>3</v>
      </c>
      <c r="W340" s="35">
        <v>3.5</v>
      </c>
      <c r="X340" s="4">
        <f t="shared" si="129"/>
        <v>1.1666666666666667</v>
      </c>
      <c r="Y340" s="11">
        <v>30</v>
      </c>
      <c r="Z340" s="44">
        <f t="shared" si="130"/>
        <v>0.88478260869565217</v>
      </c>
      <c r="AA340" s="45">
        <v>1315</v>
      </c>
      <c r="AB340" s="35">
        <f t="shared" si="127"/>
        <v>119.54545454545455</v>
      </c>
      <c r="AC340" s="35">
        <f t="shared" si="131"/>
        <v>105.8</v>
      </c>
      <c r="AD340" s="35">
        <f t="shared" si="132"/>
        <v>-13.74545454545455</v>
      </c>
      <c r="AE340" s="35">
        <v>105.8</v>
      </c>
      <c r="AF340" s="35">
        <f t="shared" si="128"/>
        <v>0</v>
      </c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10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10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10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10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10"/>
      <c r="GC340" s="9"/>
      <c r="GD340" s="9"/>
    </row>
    <row r="341" spans="1:186" s="2" customFormat="1" ht="17" customHeight="1">
      <c r="A341" s="46" t="s">
        <v>333</v>
      </c>
      <c r="B341" s="35">
        <v>35</v>
      </c>
      <c r="C341" s="35">
        <v>35</v>
      </c>
      <c r="D341" s="4">
        <f>IF(E341=0,0,IF(B341=0,1,IF(C341&lt;0,0,IF(C341/B341&gt;1.2,IF((C341/B341-1.2)*0.1+1.2&gt;1.3,1.3,(C341/B341-1.2)*0.1+1.2),C341/B341))))</f>
        <v>1</v>
      </c>
      <c r="E341" s="11">
        <v>10</v>
      </c>
      <c r="F341" s="5" t="s">
        <v>362</v>
      </c>
      <c r="G341" s="5" t="s">
        <v>362</v>
      </c>
      <c r="H341" s="5" t="s">
        <v>362</v>
      </c>
      <c r="I341" s="5" t="s">
        <v>362</v>
      </c>
      <c r="J341" s="5" t="s">
        <v>362</v>
      </c>
      <c r="K341" s="5" t="s">
        <v>362</v>
      </c>
      <c r="L341" s="5" t="s">
        <v>362</v>
      </c>
      <c r="M341" s="5" t="s">
        <v>362</v>
      </c>
      <c r="N341" s="35">
        <v>16.3</v>
      </c>
      <c r="O341" s="35">
        <v>34.6</v>
      </c>
      <c r="P341" s="4">
        <f t="shared" si="139"/>
        <v>1.2922699386503067</v>
      </c>
      <c r="Q341" s="11">
        <v>20</v>
      </c>
      <c r="R341" s="35">
        <v>13</v>
      </c>
      <c r="S341" s="35">
        <v>34.799999999999997</v>
      </c>
      <c r="T341" s="4">
        <f t="shared" si="141"/>
        <v>1.3</v>
      </c>
      <c r="U341" s="11">
        <v>30</v>
      </c>
      <c r="V341" s="35">
        <v>1</v>
      </c>
      <c r="W341" s="35">
        <v>1.1000000000000001</v>
      </c>
      <c r="X341" s="4">
        <f t="shared" si="129"/>
        <v>1.1000000000000001</v>
      </c>
      <c r="Y341" s="11">
        <v>20</v>
      </c>
      <c r="Z341" s="44">
        <f t="shared" si="130"/>
        <v>1.2105674846625767</v>
      </c>
      <c r="AA341" s="45">
        <v>551</v>
      </c>
      <c r="AB341" s="35">
        <f t="shared" si="127"/>
        <v>50.090909090909093</v>
      </c>
      <c r="AC341" s="35">
        <f t="shared" si="131"/>
        <v>60.6</v>
      </c>
      <c r="AD341" s="35">
        <f t="shared" si="132"/>
        <v>10.509090909090908</v>
      </c>
      <c r="AE341" s="35">
        <v>60.6</v>
      </c>
      <c r="AF341" s="35">
        <f t="shared" si="128"/>
        <v>0</v>
      </c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10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10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10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10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10"/>
      <c r="GC341" s="9"/>
      <c r="GD341" s="9"/>
    </row>
    <row r="342" spans="1:186" s="2" customFormat="1" ht="17" customHeight="1">
      <c r="A342" s="46" t="s">
        <v>334</v>
      </c>
      <c r="B342" s="35">
        <v>22725</v>
      </c>
      <c r="C342" s="35">
        <v>15936</v>
      </c>
      <c r="D342" s="4">
        <f t="shared" ref="D342:D367" si="142">IF(E342=0,0,IF(B342=0,1,IF(C342&lt;0,0,IF(C342/B342&gt;1.2,IF((C342/B342-1.2)*0.1+1.2&gt;1.3,1.3,(C342/B342-1.2)*0.1+1.2),C342/B342))))</f>
        <v>0.70125412541254128</v>
      </c>
      <c r="E342" s="11">
        <v>10</v>
      </c>
      <c r="F342" s="5" t="s">
        <v>362</v>
      </c>
      <c r="G342" s="5" t="s">
        <v>362</v>
      </c>
      <c r="H342" s="5" t="s">
        <v>362</v>
      </c>
      <c r="I342" s="5" t="s">
        <v>362</v>
      </c>
      <c r="J342" s="5" t="s">
        <v>362</v>
      </c>
      <c r="K342" s="5" t="s">
        <v>362</v>
      </c>
      <c r="L342" s="5" t="s">
        <v>362</v>
      </c>
      <c r="M342" s="5" t="s">
        <v>362</v>
      </c>
      <c r="N342" s="35">
        <v>486.9</v>
      </c>
      <c r="O342" s="35">
        <v>522.5</v>
      </c>
      <c r="P342" s="4">
        <f t="shared" si="139"/>
        <v>1.0731156294927091</v>
      </c>
      <c r="Q342" s="11">
        <v>20</v>
      </c>
      <c r="R342" s="35">
        <v>10</v>
      </c>
      <c r="S342" s="35">
        <v>15.2</v>
      </c>
      <c r="T342" s="4">
        <f t="shared" si="141"/>
        <v>1.232</v>
      </c>
      <c r="U342" s="11">
        <v>20</v>
      </c>
      <c r="V342" s="35">
        <v>3</v>
      </c>
      <c r="W342" s="35">
        <v>3.1</v>
      </c>
      <c r="X342" s="4">
        <f t="shared" si="129"/>
        <v>1.0333333333333334</v>
      </c>
      <c r="Y342" s="11">
        <v>30</v>
      </c>
      <c r="Z342" s="44">
        <f t="shared" si="130"/>
        <v>1.0514356730497449</v>
      </c>
      <c r="AA342" s="45">
        <v>1726</v>
      </c>
      <c r="AB342" s="35">
        <f t="shared" si="127"/>
        <v>156.90909090909091</v>
      </c>
      <c r="AC342" s="35">
        <f t="shared" si="131"/>
        <v>165</v>
      </c>
      <c r="AD342" s="35">
        <f t="shared" si="132"/>
        <v>8.0909090909090935</v>
      </c>
      <c r="AE342" s="35">
        <v>165</v>
      </c>
      <c r="AF342" s="35">
        <f t="shared" si="128"/>
        <v>0</v>
      </c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10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10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10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10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10"/>
      <c r="GC342" s="9"/>
      <c r="GD342" s="9"/>
    </row>
    <row r="343" spans="1:186" s="2" customFormat="1" ht="17" customHeight="1">
      <c r="A343" s="46" t="s">
        <v>335</v>
      </c>
      <c r="B343" s="35">
        <v>35</v>
      </c>
      <c r="C343" s="35">
        <v>40.1</v>
      </c>
      <c r="D343" s="4">
        <f t="shared" si="142"/>
        <v>1.1457142857142857</v>
      </c>
      <c r="E343" s="11">
        <v>10</v>
      </c>
      <c r="F343" s="5" t="s">
        <v>362</v>
      </c>
      <c r="G343" s="5" t="s">
        <v>362</v>
      </c>
      <c r="H343" s="5" t="s">
        <v>362</v>
      </c>
      <c r="I343" s="5" t="s">
        <v>362</v>
      </c>
      <c r="J343" s="5" t="s">
        <v>362</v>
      </c>
      <c r="K343" s="5" t="s">
        <v>362</v>
      </c>
      <c r="L343" s="5" t="s">
        <v>362</v>
      </c>
      <c r="M343" s="5" t="s">
        <v>362</v>
      </c>
      <c r="N343" s="35">
        <v>80.099999999999994</v>
      </c>
      <c r="O343" s="35">
        <v>37.700000000000003</v>
      </c>
      <c r="P343" s="4">
        <f t="shared" si="139"/>
        <v>0.47066167290886401</v>
      </c>
      <c r="Q343" s="11">
        <v>20</v>
      </c>
      <c r="R343" s="35">
        <v>11</v>
      </c>
      <c r="S343" s="35">
        <v>11.1</v>
      </c>
      <c r="T343" s="4">
        <f t="shared" si="141"/>
        <v>1.009090909090909</v>
      </c>
      <c r="U343" s="11">
        <v>30</v>
      </c>
      <c r="V343" s="35">
        <v>2</v>
      </c>
      <c r="W343" s="35">
        <v>2</v>
      </c>
      <c r="X343" s="4">
        <f t="shared" si="129"/>
        <v>1</v>
      </c>
      <c r="Y343" s="11">
        <v>20</v>
      </c>
      <c r="Z343" s="44">
        <f t="shared" si="130"/>
        <v>0.88928879485059265</v>
      </c>
      <c r="AA343" s="45">
        <v>538</v>
      </c>
      <c r="AB343" s="35">
        <f t="shared" si="127"/>
        <v>48.909090909090907</v>
      </c>
      <c r="AC343" s="35">
        <f t="shared" si="131"/>
        <v>43.5</v>
      </c>
      <c r="AD343" s="35">
        <f t="shared" si="132"/>
        <v>-5.4090909090909065</v>
      </c>
      <c r="AE343" s="35">
        <v>43.5</v>
      </c>
      <c r="AF343" s="35">
        <f t="shared" si="128"/>
        <v>0</v>
      </c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186" s="2" customFormat="1" ht="17" customHeight="1">
      <c r="A344" s="46" t="s">
        <v>336</v>
      </c>
      <c r="B344" s="35">
        <v>22</v>
      </c>
      <c r="C344" s="35">
        <v>25.5</v>
      </c>
      <c r="D344" s="4">
        <f t="shared" si="142"/>
        <v>1.1590909090909092</v>
      </c>
      <c r="E344" s="11">
        <v>10</v>
      </c>
      <c r="F344" s="5" t="s">
        <v>362</v>
      </c>
      <c r="G344" s="5" t="s">
        <v>362</v>
      </c>
      <c r="H344" s="5" t="s">
        <v>362</v>
      </c>
      <c r="I344" s="5" t="s">
        <v>362</v>
      </c>
      <c r="J344" s="5" t="s">
        <v>362</v>
      </c>
      <c r="K344" s="5" t="s">
        <v>362</v>
      </c>
      <c r="L344" s="5" t="s">
        <v>362</v>
      </c>
      <c r="M344" s="5" t="s">
        <v>362</v>
      </c>
      <c r="N344" s="35">
        <v>21.9</v>
      </c>
      <c r="O344" s="35">
        <v>40.4</v>
      </c>
      <c r="P344" s="4">
        <f t="shared" si="139"/>
        <v>1.2644748858447488</v>
      </c>
      <c r="Q344" s="11">
        <v>20</v>
      </c>
      <c r="R344" s="35">
        <v>0</v>
      </c>
      <c r="S344" s="35">
        <v>5</v>
      </c>
      <c r="T344" s="4">
        <f t="shared" si="141"/>
        <v>1</v>
      </c>
      <c r="U344" s="11">
        <v>25</v>
      </c>
      <c r="V344" s="35">
        <v>1.5</v>
      </c>
      <c r="W344" s="35">
        <v>1.5</v>
      </c>
      <c r="X344" s="4">
        <f t="shared" si="129"/>
        <v>1</v>
      </c>
      <c r="Y344" s="11">
        <v>25</v>
      </c>
      <c r="Z344" s="44">
        <f t="shared" si="130"/>
        <v>1.0860050850975509</v>
      </c>
      <c r="AA344" s="45">
        <v>1335</v>
      </c>
      <c r="AB344" s="35">
        <f t="shared" si="127"/>
        <v>121.36363636363636</v>
      </c>
      <c r="AC344" s="35">
        <f t="shared" si="131"/>
        <v>131.80000000000001</v>
      </c>
      <c r="AD344" s="35">
        <f t="shared" si="132"/>
        <v>10.436363636363652</v>
      </c>
      <c r="AE344" s="35">
        <v>131.80000000000001</v>
      </c>
      <c r="AF344" s="35">
        <f t="shared" si="128"/>
        <v>0</v>
      </c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186" s="2" customFormat="1" ht="17" customHeight="1">
      <c r="A345" s="18" t="s">
        <v>337</v>
      </c>
      <c r="B345" s="6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35"/>
      <c r="AF345" s="35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186" s="2" customFormat="1" ht="17" customHeight="1">
      <c r="A346" s="46" t="s">
        <v>338</v>
      </c>
      <c r="B346" s="35">
        <v>30</v>
      </c>
      <c r="C346" s="35">
        <v>30.2</v>
      </c>
      <c r="D346" s="4">
        <f>IF(E346=0,0,IF(B346=0,1,IF(C346&lt;0,0,IF(C346/B346&gt;1.2,IF((C346/B346-1.2)*0.1+1.2&gt;1.3,1.3,(C346/B346-1.2)*0.1+1.2),C346/B346))))</f>
        <v>1.0066666666666666</v>
      </c>
      <c r="E346" s="11">
        <v>10</v>
      </c>
      <c r="F346" s="5" t="s">
        <v>362</v>
      </c>
      <c r="G346" s="5" t="s">
        <v>362</v>
      </c>
      <c r="H346" s="5" t="s">
        <v>362</v>
      </c>
      <c r="I346" s="5" t="s">
        <v>362</v>
      </c>
      <c r="J346" s="5" t="s">
        <v>362</v>
      </c>
      <c r="K346" s="5" t="s">
        <v>362</v>
      </c>
      <c r="L346" s="5" t="s">
        <v>362</v>
      </c>
      <c r="M346" s="5" t="s">
        <v>362</v>
      </c>
      <c r="N346" s="35">
        <v>6.7</v>
      </c>
      <c r="O346" s="35">
        <v>5.4</v>
      </c>
      <c r="P346" s="4">
        <f t="shared" si="139"/>
        <v>0.80597014925373134</v>
      </c>
      <c r="Q346" s="11">
        <v>20</v>
      </c>
      <c r="R346" s="35">
        <v>4</v>
      </c>
      <c r="S346" s="35">
        <v>4.2</v>
      </c>
      <c r="T346" s="4">
        <f t="shared" ref="T346:T355" si="143">IF(U346=0,0,IF(R346=0,1,IF(S346&lt;0,0,IF(S346/R346&gt;1.2,IF((S346/R346-1.2)*0.1+1.2&gt;1.3,1.3,(S346/R346-1.2)*0.1+1.2),S346/R346))))</f>
        <v>1.05</v>
      </c>
      <c r="U346" s="11">
        <v>15</v>
      </c>
      <c r="V346" s="35">
        <v>0.5</v>
      </c>
      <c r="W346" s="35">
        <v>0.5</v>
      </c>
      <c r="X346" s="4">
        <f t="shared" si="129"/>
        <v>1</v>
      </c>
      <c r="Y346" s="11">
        <v>35</v>
      </c>
      <c r="Z346" s="44">
        <f t="shared" si="130"/>
        <v>0.96170087064676613</v>
      </c>
      <c r="AA346" s="45">
        <v>769</v>
      </c>
      <c r="AB346" s="35">
        <f t="shared" si="127"/>
        <v>69.909090909090907</v>
      </c>
      <c r="AC346" s="35">
        <f t="shared" si="131"/>
        <v>67.2</v>
      </c>
      <c r="AD346" s="35">
        <f t="shared" si="132"/>
        <v>-2.7090909090909037</v>
      </c>
      <c r="AE346" s="35">
        <v>67.2</v>
      </c>
      <c r="AF346" s="35">
        <f t="shared" si="128"/>
        <v>0</v>
      </c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186" s="2" customFormat="1" ht="17" customHeight="1">
      <c r="A347" s="46" t="s">
        <v>53</v>
      </c>
      <c r="B347" s="35">
        <v>25</v>
      </c>
      <c r="C347" s="35">
        <v>25.4</v>
      </c>
      <c r="D347" s="4">
        <f t="shared" si="142"/>
        <v>1.016</v>
      </c>
      <c r="E347" s="11">
        <v>10</v>
      </c>
      <c r="F347" s="5" t="s">
        <v>362</v>
      </c>
      <c r="G347" s="5" t="s">
        <v>362</v>
      </c>
      <c r="H347" s="5" t="s">
        <v>362</v>
      </c>
      <c r="I347" s="5" t="s">
        <v>362</v>
      </c>
      <c r="J347" s="5" t="s">
        <v>362</v>
      </c>
      <c r="K347" s="5" t="s">
        <v>362</v>
      </c>
      <c r="L347" s="5" t="s">
        <v>362</v>
      </c>
      <c r="M347" s="5" t="s">
        <v>362</v>
      </c>
      <c r="N347" s="35">
        <v>76</v>
      </c>
      <c r="O347" s="35">
        <v>54.7</v>
      </c>
      <c r="P347" s="4">
        <f t="shared" si="139"/>
        <v>0.71973684210526323</v>
      </c>
      <c r="Q347" s="11">
        <v>20</v>
      </c>
      <c r="R347" s="35">
        <v>33</v>
      </c>
      <c r="S347" s="35">
        <v>34</v>
      </c>
      <c r="T347" s="4">
        <f t="shared" si="143"/>
        <v>1.0303030303030303</v>
      </c>
      <c r="U347" s="11">
        <v>30</v>
      </c>
      <c r="V347" s="35">
        <v>1</v>
      </c>
      <c r="W347" s="35">
        <v>1</v>
      </c>
      <c r="X347" s="4">
        <f t="shared" si="129"/>
        <v>1</v>
      </c>
      <c r="Y347" s="11">
        <v>20</v>
      </c>
      <c r="Z347" s="44">
        <f t="shared" si="130"/>
        <v>0.943297846889952</v>
      </c>
      <c r="AA347" s="45">
        <v>2759</v>
      </c>
      <c r="AB347" s="35">
        <f t="shared" si="127"/>
        <v>250.81818181818181</v>
      </c>
      <c r="AC347" s="35">
        <f t="shared" si="131"/>
        <v>236.6</v>
      </c>
      <c r="AD347" s="35">
        <f t="shared" si="132"/>
        <v>-14.218181818181819</v>
      </c>
      <c r="AE347" s="35">
        <v>236.6</v>
      </c>
      <c r="AF347" s="35">
        <f t="shared" si="128"/>
        <v>0</v>
      </c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186" s="2" customFormat="1" ht="17" customHeight="1">
      <c r="A348" s="46" t="s">
        <v>339</v>
      </c>
      <c r="B348" s="35">
        <v>67</v>
      </c>
      <c r="C348" s="35">
        <v>73.099999999999994</v>
      </c>
      <c r="D348" s="4">
        <f t="shared" si="142"/>
        <v>1.0910447761194029</v>
      </c>
      <c r="E348" s="11">
        <v>10</v>
      </c>
      <c r="F348" s="5" t="s">
        <v>362</v>
      </c>
      <c r="G348" s="5" t="s">
        <v>362</v>
      </c>
      <c r="H348" s="5" t="s">
        <v>362</v>
      </c>
      <c r="I348" s="5" t="s">
        <v>362</v>
      </c>
      <c r="J348" s="5" t="s">
        <v>362</v>
      </c>
      <c r="K348" s="5" t="s">
        <v>362</v>
      </c>
      <c r="L348" s="5" t="s">
        <v>362</v>
      </c>
      <c r="M348" s="5" t="s">
        <v>362</v>
      </c>
      <c r="N348" s="35">
        <v>9.5</v>
      </c>
      <c r="O348" s="35">
        <v>6</v>
      </c>
      <c r="P348" s="4">
        <f t="shared" si="139"/>
        <v>0.63157894736842102</v>
      </c>
      <c r="Q348" s="11">
        <v>20</v>
      </c>
      <c r="R348" s="35">
        <v>8</v>
      </c>
      <c r="S348" s="35">
        <v>8.1999999999999993</v>
      </c>
      <c r="T348" s="4">
        <f t="shared" si="143"/>
        <v>1.0249999999999999</v>
      </c>
      <c r="U348" s="11">
        <v>30</v>
      </c>
      <c r="V348" s="35">
        <v>0.7</v>
      </c>
      <c r="W348" s="35">
        <v>0.8</v>
      </c>
      <c r="X348" s="4">
        <f t="shared" si="129"/>
        <v>1.142857142857143</v>
      </c>
      <c r="Y348" s="11">
        <v>20</v>
      </c>
      <c r="Z348" s="44">
        <f t="shared" si="130"/>
        <v>0.96436461957131636</v>
      </c>
      <c r="AA348" s="45">
        <v>779</v>
      </c>
      <c r="AB348" s="35">
        <f t="shared" si="127"/>
        <v>70.818181818181813</v>
      </c>
      <c r="AC348" s="35">
        <f t="shared" si="131"/>
        <v>68.3</v>
      </c>
      <c r="AD348" s="35">
        <f t="shared" si="132"/>
        <v>-2.5181818181818159</v>
      </c>
      <c r="AE348" s="35">
        <v>68.3</v>
      </c>
      <c r="AF348" s="35">
        <f t="shared" si="128"/>
        <v>0</v>
      </c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186" s="2" customFormat="1" ht="17" customHeight="1">
      <c r="A349" s="46" t="s">
        <v>340</v>
      </c>
      <c r="B349" s="35">
        <v>1962</v>
      </c>
      <c r="C349" s="35">
        <v>4813.3</v>
      </c>
      <c r="D349" s="4">
        <f t="shared" si="142"/>
        <v>1.3</v>
      </c>
      <c r="E349" s="11">
        <v>10</v>
      </c>
      <c r="F349" s="5" t="s">
        <v>362</v>
      </c>
      <c r="G349" s="5" t="s">
        <v>362</v>
      </c>
      <c r="H349" s="5" t="s">
        <v>362</v>
      </c>
      <c r="I349" s="5" t="s">
        <v>362</v>
      </c>
      <c r="J349" s="5" t="s">
        <v>362</v>
      </c>
      <c r="K349" s="5" t="s">
        <v>362</v>
      </c>
      <c r="L349" s="5" t="s">
        <v>362</v>
      </c>
      <c r="M349" s="5" t="s">
        <v>362</v>
      </c>
      <c r="N349" s="35">
        <v>93.8</v>
      </c>
      <c r="O349" s="35">
        <v>22.8</v>
      </c>
      <c r="P349" s="4">
        <f t="shared" si="139"/>
        <v>0.24307036247334757</v>
      </c>
      <c r="Q349" s="11">
        <v>20</v>
      </c>
      <c r="R349" s="35">
        <v>145</v>
      </c>
      <c r="S349" s="35">
        <v>173.5</v>
      </c>
      <c r="T349" s="4">
        <f t="shared" si="143"/>
        <v>1.1965517241379311</v>
      </c>
      <c r="U349" s="11">
        <v>30</v>
      </c>
      <c r="V349" s="35">
        <v>2.5</v>
      </c>
      <c r="W349" s="35">
        <v>3</v>
      </c>
      <c r="X349" s="4">
        <f t="shared" si="129"/>
        <v>1.2</v>
      </c>
      <c r="Y349" s="11">
        <v>20</v>
      </c>
      <c r="Z349" s="44">
        <f t="shared" si="130"/>
        <v>0.97197448717006107</v>
      </c>
      <c r="AA349" s="45">
        <v>1055</v>
      </c>
      <c r="AB349" s="35">
        <f t="shared" si="127"/>
        <v>95.909090909090907</v>
      </c>
      <c r="AC349" s="35">
        <f t="shared" si="131"/>
        <v>93.2</v>
      </c>
      <c r="AD349" s="35">
        <f t="shared" si="132"/>
        <v>-2.7090909090909037</v>
      </c>
      <c r="AE349" s="35">
        <v>93.2</v>
      </c>
      <c r="AF349" s="35">
        <f t="shared" si="128"/>
        <v>0</v>
      </c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186" s="2" customFormat="1" ht="17" customHeight="1">
      <c r="A350" s="46" t="s">
        <v>341</v>
      </c>
      <c r="B350" s="35">
        <v>43478</v>
      </c>
      <c r="C350" s="35">
        <v>35967</v>
      </c>
      <c r="D350" s="4">
        <f t="shared" si="142"/>
        <v>0.82724596347578083</v>
      </c>
      <c r="E350" s="11">
        <v>10</v>
      </c>
      <c r="F350" s="5" t="s">
        <v>362</v>
      </c>
      <c r="G350" s="5" t="s">
        <v>362</v>
      </c>
      <c r="H350" s="5" t="s">
        <v>362</v>
      </c>
      <c r="I350" s="5" t="s">
        <v>362</v>
      </c>
      <c r="J350" s="5" t="s">
        <v>362</v>
      </c>
      <c r="K350" s="5" t="s">
        <v>362</v>
      </c>
      <c r="L350" s="5" t="s">
        <v>362</v>
      </c>
      <c r="M350" s="5" t="s">
        <v>362</v>
      </c>
      <c r="N350" s="35">
        <v>76.8</v>
      </c>
      <c r="O350" s="35">
        <v>45.9</v>
      </c>
      <c r="P350" s="4">
        <f t="shared" si="139"/>
        <v>0.59765625</v>
      </c>
      <c r="Q350" s="11">
        <v>20</v>
      </c>
      <c r="R350" s="35">
        <v>0</v>
      </c>
      <c r="S350" s="35">
        <v>0</v>
      </c>
      <c r="T350" s="4">
        <f t="shared" si="143"/>
        <v>1</v>
      </c>
      <c r="U350" s="11">
        <v>25</v>
      </c>
      <c r="V350" s="35">
        <v>0.5</v>
      </c>
      <c r="W350" s="35">
        <v>0.5</v>
      </c>
      <c r="X350" s="4">
        <f t="shared" si="129"/>
        <v>1</v>
      </c>
      <c r="Y350" s="11">
        <v>25</v>
      </c>
      <c r="Z350" s="44">
        <f t="shared" si="130"/>
        <v>0.87781980793447256</v>
      </c>
      <c r="AA350" s="45">
        <v>570</v>
      </c>
      <c r="AB350" s="35">
        <f t="shared" si="127"/>
        <v>51.81818181818182</v>
      </c>
      <c r="AC350" s="35">
        <f t="shared" si="131"/>
        <v>45.5</v>
      </c>
      <c r="AD350" s="35">
        <f t="shared" si="132"/>
        <v>-6.3181818181818201</v>
      </c>
      <c r="AE350" s="35">
        <v>45.5</v>
      </c>
      <c r="AF350" s="35">
        <f t="shared" si="128"/>
        <v>0</v>
      </c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186" s="2" customFormat="1" ht="17" customHeight="1">
      <c r="A351" s="46" t="s">
        <v>342</v>
      </c>
      <c r="B351" s="35">
        <v>18</v>
      </c>
      <c r="C351" s="35">
        <v>30</v>
      </c>
      <c r="D351" s="4">
        <f t="shared" si="142"/>
        <v>1.2466666666666666</v>
      </c>
      <c r="E351" s="11">
        <v>10</v>
      </c>
      <c r="F351" s="5" t="s">
        <v>362</v>
      </c>
      <c r="G351" s="5" t="s">
        <v>362</v>
      </c>
      <c r="H351" s="5" t="s">
        <v>362</v>
      </c>
      <c r="I351" s="5" t="s">
        <v>362</v>
      </c>
      <c r="J351" s="5" t="s">
        <v>362</v>
      </c>
      <c r="K351" s="5" t="s">
        <v>362</v>
      </c>
      <c r="L351" s="5" t="s">
        <v>362</v>
      </c>
      <c r="M351" s="5" t="s">
        <v>362</v>
      </c>
      <c r="N351" s="35">
        <v>291.60000000000002</v>
      </c>
      <c r="O351" s="35">
        <v>42.1</v>
      </c>
      <c r="P351" s="4">
        <f t="shared" si="139"/>
        <v>0.1443758573388203</v>
      </c>
      <c r="Q351" s="11">
        <v>20</v>
      </c>
      <c r="R351" s="35">
        <v>138</v>
      </c>
      <c r="S351" s="35">
        <v>109.8</v>
      </c>
      <c r="T351" s="4">
        <f t="shared" si="143"/>
        <v>0.79565217391304344</v>
      </c>
      <c r="U351" s="11">
        <v>30</v>
      </c>
      <c r="V351" s="35">
        <v>3</v>
      </c>
      <c r="W351" s="35">
        <v>3</v>
      </c>
      <c r="X351" s="4">
        <f t="shared" si="129"/>
        <v>1</v>
      </c>
      <c r="Y351" s="11">
        <v>20</v>
      </c>
      <c r="Z351" s="44">
        <f t="shared" si="130"/>
        <v>0.74029686288542973</v>
      </c>
      <c r="AA351" s="45">
        <v>271</v>
      </c>
      <c r="AB351" s="35">
        <f t="shared" si="127"/>
        <v>24.636363636363637</v>
      </c>
      <c r="AC351" s="35">
        <f t="shared" si="131"/>
        <v>18.2</v>
      </c>
      <c r="AD351" s="35">
        <f t="shared" si="132"/>
        <v>-6.4363636363636374</v>
      </c>
      <c r="AE351" s="35">
        <v>18.2</v>
      </c>
      <c r="AF351" s="35">
        <f t="shared" si="128"/>
        <v>0</v>
      </c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186" s="2" customFormat="1" ht="17" customHeight="1">
      <c r="A352" s="46" t="s">
        <v>343</v>
      </c>
      <c r="B352" s="35">
        <v>33</v>
      </c>
      <c r="C352" s="35">
        <v>28</v>
      </c>
      <c r="D352" s="4">
        <f t="shared" si="142"/>
        <v>0.84848484848484851</v>
      </c>
      <c r="E352" s="11">
        <v>10</v>
      </c>
      <c r="F352" s="5" t="s">
        <v>362</v>
      </c>
      <c r="G352" s="5" t="s">
        <v>362</v>
      </c>
      <c r="H352" s="5" t="s">
        <v>362</v>
      </c>
      <c r="I352" s="5" t="s">
        <v>362</v>
      </c>
      <c r="J352" s="5" t="s">
        <v>362</v>
      </c>
      <c r="K352" s="5" t="s">
        <v>362</v>
      </c>
      <c r="L352" s="5" t="s">
        <v>362</v>
      </c>
      <c r="M352" s="5" t="s">
        <v>362</v>
      </c>
      <c r="N352" s="35">
        <v>71.599999999999994</v>
      </c>
      <c r="O352" s="35">
        <v>53.1</v>
      </c>
      <c r="P352" s="4">
        <f t="shared" si="139"/>
        <v>0.74162011173184361</v>
      </c>
      <c r="Q352" s="11">
        <v>20</v>
      </c>
      <c r="R352" s="35">
        <v>0</v>
      </c>
      <c r="S352" s="35">
        <v>0</v>
      </c>
      <c r="T352" s="4">
        <f t="shared" si="143"/>
        <v>1</v>
      </c>
      <c r="U352" s="11">
        <v>20</v>
      </c>
      <c r="V352" s="35">
        <v>0.4</v>
      </c>
      <c r="W352" s="35">
        <v>0.6</v>
      </c>
      <c r="X352" s="4">
        <f t="shared" si="129"/>
        <v>1.23</v>
      </c>
      <c r="Y352" s="11">
        <v>30</v>
      </c>
      <c r="Z352" s="44">
        <f t="shared" si="130"/>
        <v>1.0027156339935668</v>
      </c>
      <c r="AA352" s="45">
        <v>1339</v>
      </c>
      <c r="AB352" s="35">
        <f t="shared" si="127"/>
        <v>121.72727272727273</v>
      </c>
      <c r="AC352" s="35">
        <f t="shared" si="131"/>
        <v>122.1</v>
      </c>
      <c r="AD352" s="35">
        <f t="shared" si="132"/>
        <v>0.37272727272726058</v>
      </c>
      <c r="AE352" s="35">
        <v>122.1</v>
      </c>
      <c r="AF352" s="35">
        <f t="shared" si="128"/>
        <v>0</v>
      </c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s="2" customFormat="1" ht="17" customHeight="1">
      <c r="A353" s="46" t="s">
        <v>344</v>
      </c>
      <c r="B353" s="35">
        <v>37</v>
      </c>
      <c r="C353" s="35">
        <v>37.299999999999997</v>
      </c>
      <c r="D353" s="4">
        <f t="shared" si="142"/>
        <v>1.008108108108108</v>
      </c>
      <c r="E353" s="11">
        <v>10</v>
      </c>
      <c r="F353" s="5" t="s">
        <v>362</v>
      </c>
      <c r="G353" s="5" t="s">
        <v>362</v>
      </c>
      <c r="H353" s="5" t="s">
        <v>362</v>
      </c>
      <c r="I353" s="5" t="s">
        <v>362</v>
      </c>
      <c r="J353" s="5" t="s">
        <v>362</v>
      </c>
      <c r="K353" s="5" t="s">
        <v>362</v>
      </c>
      <c r="L353" s="5" t="s">
        <v>362</v>
      </c>
      <c r="M353" s="5" t="s">
        <v>362</v>
      </c>
      <c r="N353" s="35">
        <v>19.399999999999999</v>
      </c>
      <c r="O353" s="35">
        <v>15.8</v>
      </c>
      <c r="P353" s="4">
        <f t="shared" si="139"/>
        <v>0.81443298969072175</v>
      </c>
      <c r="Q353" s="11">
        <v>20</v>
      </c>
      <c r="R353" s="35">
        <v>6</v>
      </c>
      <c r="S353" s="35">
        <v>6.8</v>
      </c>
      <c r="T353" s="4">
        <f>IF(U353=0,0,IF(R353=0,1,IF(S353&lt;0,0,IF(S353/R353&gt;1.2,IF((S353/R353-1.2)*0.1+1.2&gt;1.3,1.3,(S353/R353-1.2)*0.1+1.2),S353/R353))))</f>
        <v>1.1333333333333333</v>
      </c>
      <c r="U353" s="11">
        <v>15</v>
      </c>
      <c r="V353" s="35">
        <v>0.4</v>
      </c>
      <c r="W353" s="35">
        <v>1</v>
      </c>
      <c r="X353" s="4">
        <f t="shared" si="129"/>
        <v>1.3</v>
      </c>
      <c r="Y353" s="11">
        <v>35</v>
      </c>
      <c r="Z353" s="44">
        <f t="shared" si="130"/>
        <v>1.110871760936194</v>
      </c>
      <c r="AA353" s="45">
        <v>1017</v>
      </c>
      <c r="AB353" s="35">
        <f t="shared" si="127"/>
        <v>92.454545454545453</v>
      </c>
      <c r="AC353" s="35">
        <f t="shared" si="131"/>
        <v>102.7</v>
      </c>
      <c r="AD353" s="35">
        <f t="shared" si="132"/>
        <v>10.24545454545455</v>
      </c>
      <c r="AE353" s="35">
        <v>102.7</v>
      </c>
      <c r="AF353" s="35">
        <f t="shared" si="128"/>
        <v>0</v>
      </c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s="2" customFormat="1" ht="17" customHeight="1">
      <c r="A354" s="46" t="s">
        <v>345</v>
      </c>
      <c r="B354" s="35">
        <v>13</v>
      </c>
      <c r="C354" s="35">
        <v>11.6</v>
      </c>
      <c r="D354" s="4">
        <f t="shared" si="142"/>
        <v>0.89230769230769225</v>
      </c>
      <c r="E354" s="11">
        <v>10</v>
      </c>
      <c r="F354" s="5" t="s">
        <v>362</v>
      </c>
      <c r="G354" s="5" t="s">
        <v>362</v>
      </c>
      <c r="H354" s="5" t="s">
        <v>362</v>
      </c>
      <c r="I354" s="5" t="s">
        <v>362</v>
      </c>
      <c r="J354" s="5" t="s">
        <v>362</v>
      </c>
      <c r="K354" s="5" t="s">
        <v>362</v>
      </c>
      <c r="L354" s="5" t="s">
        <v>362</v>
      </c>
      <c r="M354" s="5" t="s">
        <v>362</v>
      </c>
      <c r="N354" s="35">
        <v>13.8</v>
      </c>
      <c r="O354" s="35">
        <v>9.5</v>
      </c>
      <c r="P354" s="4">
        <f t="shared" si="139"/>
        <v>0.68840579710144922</v>
      </c>
      <c r="Q354" s="11">
        <v>20</v>
      </c>
      <c r="R354" s="35">
        <v>5</v>
      </c>
      <c r="S354" s="35">
        <v>5.7</v>
      </c>
      <c r="T354" s="4">
        <f t="shared" si="143"/>
        <v>1.1400000000000001</v>
      </c>
      <c r="U354" s="11">
        <v>10</v>
      </c>
      <c r="V354" s="35">
        <v>0.8</v>
      </c>
      <c r="W354" s="35">
        <v>0.9</v>
      </c>
      <c r="X354" s="4">
        <f t="shared" si="129"/>
        <v>1.125</v>
      </c>
      <c r="Y354" s="11">
        <v>40</v>
      </c>
      <c r="Z354" s="44">
        <f t="shared" si="130"/>
        <v>0.98863991081382385</v>
      </c>
      <c r="AA354" s="45">
        <v>812</v>
      </c>
      <c r="AB354" s="35">
        <f t="shared" si="127"/>
        <v>73.818181818181813</v>
      </c>
      <c r="AC354" s="35">
        <f t="shared" si="131"/>
        <v>73</v>
      </c>
      <c r="AD354" s="35">
        <f t="shared" si="132"/>
        <v>-0.81818181818181301</v>
      </c>
      <c r="AE354" s="35">
        <v>73</v>
      </c>
      <c r="AF354" s="35">
        <f t="shared" si="128"/>
        <v>0</v>
      </c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s="2" customFormat="1" ht="17" customHeight="1">
      <c r="A355" s="46" t="s">
        <v>346</v>
      </c>
      <c r="B355" s="35">
        <v>8378</v>
      </c>
      <c r="C355" s="35">
        <v>7457</v>
      </c>
      <c r="D355" s="4">
        <f t="shared" si="142"/>
        <v>0.89006922893291951</v>
      </c>
      <c r="E355" s="11">
        <v>10</v>
      </c>
      <c r="F355" s="5" t="s">
        <v>362</v>
      </c>
      <c r="G355" s="5" t="s">
        <v>362</v>
      </c>
      <c r="H355" s="5" t="s">
        <v>362</v>
      </c>
      <c r="I355" s="5" t="s">
        <v>362</v>
      </c>
      <c r="J355" s="5" t="s">
        <v>362</v>
      </c>
      <c r="K355" s="5" t="s">
        <v>362</v>
      </c>
      <c r="L355" s="5" t="s">
        <v>362</v>
      </c>
      <c r="M355" s="5" t="s">
        <v>362</v>
      </c>
      <c r="N355" s="35">
        <v>364.8</v>
      </c>
      <c r="O355" s="35">
        <v>259.10000000000002</v>
      </c>
      <c r="P355" s="4">
        <f t="shared" si="139"/>
        <v>0.71025219298245623</v>
      </c>
      <c r="Q355" s="11">
        <v>20</v>
      </c>
      <c r="R355" s="35">
        <v>0</v>
      </c>
      <c r="S355" s="35">
        <v>0</v>
      </c>
      <c r="T355" s="4">
        <f t="shared" si="143"/>
        <v>1</v>
      </c>
      <c r="U355" s="11">
        <v>25</v>
      </c>
      <c r="V355" s="35">
        <v>0.8</v>
      </c>
      <c r="W355" s="35">
        <v>0.8</v>
      </c>
      <c r="X355" s="4">
        <f t="shared" si="129"/>
        <v>1</v>
      </c>
      <c r="Y355" s="11">
        <v>25</v>
      </c>
      <c r="Z355" s="44">
        <f t="shared" si="130"/>
        <v>0.913821701862229</v>
      </c>
      <c r="AA355" s="45">
        <v>1529</v>
      </c>
      <c r="AB355" s="35">
        <f t="shared" si="127"/>
        <v>139</v>
      </c>
      <c r="AC355" s="35">
        <f t="shared" si="131"/>
        <v>127</v>
      </c>
      <c r="AD355" s="35">
        <f t="shared" si="132"/>
        <v>-12</v>
      </c>
      <c r="AE355" s="35">
        <v>127</v>
      </c>
      <c r="AF355" s="35">
        <f t="shared" si="128"/>
        <v>0</v>
      </c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s="2" customFormat="1" ht="17" customHeight="1">
      <c r="A356" s="18" t="s">
        <v>347</v>
      </c>
      <c r="B356" s="6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35"/>
      <c r="AF356" s="35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s="2" customFormat="1" ht="17" customHeight="1">
      <c r="A357" s="14" t="s">
        <v>348</v>
      </c>
      <c r="B357" s="35">
        <v>900</v>
      </c>
      <c r="C357" s="35">
        <v>786</v>
      </c>
      <c r="D357" s="4">
        <f t="shared" si="142"/>
        <v>0.87333333333333329</v>
      </c>
      <c r="E357" s="11">
        <v>10</v>
      </c>
      <c r="F357" s="5" t="s">
        <v>362</v>
      </c>
      <c r="G357" s="5" t="s">
        <v>362</v>
      </c>
      <c r="H357" s="5" t="s">
        <v>362</v>
      </c>
      <c r="I357" s="5" t="s">
        <v>362</v>
      </c>
      <c r="J357" s="5" t="s">
        <v>362</v>
      </c>
      <c r="K357" s="5" t="s">
        <v>362</v>
      </c>
      <c r="L357" s="5" t="s">
        <v>362</v>
      </c>
      <c r="M357" s="5" t="s">
        <v>362</v>
      </c>
      <c r="N357" s="35">
        <v>47.1</v>
      </c>
      <c r="O357" s="35">
        <v>20.100000000000001</v>
      </c>
      <c r="P357" s="4">
        <f t="shared" si="139"/>
        <v>0.42675159235668791</v>
      </c>
      <c r="Q357" s="11">
        <v>20</v>
      </c>
      <c r="R357" s="35">
        <v>1</v>
      </c>
      <c r="S357" s="35">
        <v>1.3</v>
      </c>
      <c r="T357" s="4">
        <f>IF(U357=0,0,IF(R357=0,1,IF(S357&lt;0,0,IF(S357/R357&gt;1.2,IF((S357/R357-1.2)*0.1+1.2&gt;1.3,1.3,(S357/R357-1.2)*0.1+1.2),S357/R357))))</f>
        <v>1.21</v>
      </c>
      <c r="U357" s="11">
        <v>15</v>
      </c>
      <c r="V357" s="35">
        <v>0</v>
      </c>
      <c r="W357" s="35">
        <v>0</v>
      </c>
      <c r="X357" s="4">
        <f t="shared" si="129"/>
        <v>1</v>
      </c>
      <c r="Y357" s="11">
        <v>35</v>
      </c>
      <c r="Z357" s="44">
        <f t="shared" si="130"/>
        <v>0.88022956475583869</v>
      </c>
      <c r="AA357" s="45">
        <v>1832</v>
      </c>
      <c r="AB357" s="35">
        <f t="shared" si="127"/>
        <v>166.54545454545453</v>
      </c>
      <c r="AC357" s="35">
        <f t="shared" si="131"/>
        <v>146.6</v>
      </c>
      <c r="AD357" s="35">
        <f t="shared" si="132"/>
        <v>-19.945454545454538</v>
      </c>
      <c r="AE357" s="35">
        <v>146.6</v>
      </c>
      <c r="AF357" s="35">
        <f t="shared" si="128"/>
        <v>0</v>
      </c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s="2" customFormat="1" ht="17" customHeight="1">
      <c r="A358" s="14" t="s">
        <v>349</v>
      </c>
      <c r="B358" s="35">
        <v>0</v>
      </c>
      <c r="C358" s="35">
        <v>0</v>
      </c>
      <c r="D358" s="4">
        <f t="shared" si="142"/>
        <v>0</v>
      </c>
      <c r="E358" s="11">
        <v>0</v>
      </c>
      <c r="F358" s="5" t="s">
        <v>362</v>
      </c>
      <c r="G358" s="5" t="s">
        <v>362</v>
      </c>
      <c r="H358" s="5" t="s">
        <v>362</v>
      </c>
      <c r="I358" s="5" t="s">
        <v>362</v>
      </c>
      <c r="J358" s="5" t="s">
        <v>362</v>
      </c>
      <c r="K358" s="5" t="s">
        <v>362</v>
      </c>
      <c r="L358" s="5" t="s">
        <v>362</v>
      </c>
      <c r="M358" s="5" t="s">
        <v>362</v>
      </c>
      <c r="N358" s="35">
        <v>21.6</v>
      </c>
      <c r="O358" s="35">
        <v>44.9</v>
      </c>
      <c r="P358" s="4">
        <f t="shared" si="139"/>
        <v>1.2878703703703702</v>
      </c>
      <c r="Q358" s="11">
        <v>20</v>
      </c>
      <c r="R358" s="35">
        <v>10</v>
      </c>
      <c r="S358" s="35">
        <v>11</v>
      </c>
      <c r="T358" s="4">
        <f t="shared" ref="T358:T368" si="144">IF(U358=0,0,IF(R358=0,1,IF(S358&lt;0,0,IF(S358/R358&gt;1.2,IF((S358/R358-1.2)*0.1+1.2&gt;1.3,1.3,(S358/R358-1.2)*0.1+1.2),S358/R358))))</f>
        <v>1.1000000000000001</v>
      </c>
      <c r="U358" s="11">
        <v>25</v>
      </c>
      <c r="V358" s="35">
        <v>0</v>
      </c>
      <c r="W358" s="35">
        <v>0</v>
      </c>
      <c r="X358" s="4">
        <f t="shared" si="129"/>
        <v>1</v>
      </c>
      <c r="Y358" s="11">
        <v>25</v>
      </c>
      <c r="Z358" s="44">
        <f t="shared" si="130"/>
        <v>1.117962962962963</v>
      </c>
      <c r="AA358" s="45">
        <v>1461</v>
      </c>
      <c r="AB358" s="35">
        <f t="shared" si="127"/>
        <v>132.81818181818181</v>
      </c>
      <c r="AC358" s="35">
        <f t="shared" si="131"/>
        <v>148.5</v>
      </c>
      <c r="AD358" s="35">
        <f t="shared" si="132"/>
        <v>15.681818181818187</v>
      </c>
      <c r="AE358" s="35">
        <v>148.5</v>
      </c>
      <c r="AF358" s="35">
        <f t="shared" si="128"/>
        <v>0</v>
      </c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s="2" customFormat="1" ht="17" customHeight="1">
      <c r="A359" s="46" t="s">
        <v>350</v>
      </c>
      <c r="B359" s="35">
        <v>1600</v>
      </c>
      <c r="C359" s="35">
        <v>1481</v>
      </c>
      <c r="D359" s="4">
        <f t="shared" si="142"/>
        <v>0.92562500000000003</v>
      </c>
      <c r="E359" s="11">
        <v>10</v>
      </c>
      <c r="F359" s="5" t="s">
        <v>362</v>
      </c>
      <c r="G359" s="5" t="s">
        <v>362</v>
      </c>
      <c r="H359" s="5" t="s">
        <v>362</v>
      </c>
      <c r="I359" s="5" t="s">
        <v>362</v>
      </c>
      <c r="J359" s="5" t="s">
        <v>362</v>
      </c>
      <c r="K359" s="5" t="s">
        <v>362</v>
      </c>
      <c r="L359" s="5" t="s">
        <v>362</v>
      </c>
      <c r="M359" s="5" t="s">
        <v>362</v>
      </c>
      <c r="N359" s="35">
        <v>33.299999999999997</v>
      </c>
      <c r="O359" s="35">
        <v>65.3</v>
      </c>
      <c r="P359" s="4">
        <f t="shared" si="139"/>
        <v>1.2760960960960961</v>
      </c>
      <c r="Q359" s="11">
        <v>20</v>
      </c>
      <c r="R359" s="35">
        <v>0</v>
      </c>
      <c r="S359" s="35">
        <v>0</v>
      </c>
      <c r="T359" s="4">
        <f t="shared" si="144"/>
        <v>1</v>
      </c>
      <c r="U359" s="11">
        <v>15</v>
      </c>
      <c r="V359" s="35">
        <v>0</v>
      </c>
      <c r="W359" s="35">
        <v>0</v>
      </c>
      <c r="X359" s="4">
        <f t="shared" si="129"/>
        <v>1</v>
      </c>
      <c r="Y359" s="11">
        <v>35</v>
      </c>
      <c r="Z359" s="44">
        <f t="shared" si="130"/>
        <v>1.0597271490240241</v>
      </c>
      <c r="AA359" s="45">
        <v>15</v>
      </c>
      <c r="AB359" s="35">
        <f t="shared" si="127"/>
        <v>1.3636363636363635</v>
      </c>
      <c r="AC359" s="35">
        <f t="shared" si="131"/>
        <v>1.4</v>
      </c>
      <c r="AD359" s="35">
        <f t="shared" si="132"/>
        <v>3.6363636363636376E-2</v>
      </c>
      <c r="AE359" s="35">
        <v>1.4</v>
      </c>
      <c r="AF359" s="35">
        <f t="shared" si="128"/>
        <v>0</v>
      </c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s="2" customFormat="1" ht="17" customHeight="1">
      <c r="A360" s="14" t="s">
        <v>351</v>
      </c>
      <c r="B360" s="35">
        <v>0</v>
      </c>
      <c r="C360" s="35">
        <v>0</v>
      </c>
      <c r="D360" s="4">
        <f t="shared" si="142"/>
        <v>0</v>
      </c>
      <c r="E360" s="11">
        <v>0</v>
      </c>
      <c r="F360" s="5" t="s">
        <v>362</v>
      </c>
      <c r="G360" s="5" t="s">
        <v>362</v>
      </c>
      <c r="H360" s="5" t="s">
        <v>362</v>
      </c>
      <c r="I360" s="5" t="s">
        <v>362</v>
      </c>
      <c r="J360" s="5" t="s">
        <v>362</v>
      </c>
      <c r="K360" s="5" t="s">
        <v>362</v>
      </c>
      <c r="L360" s="5" t="s">
        <v>362</v>
      </c>
      <c r="M360" s="5" t="s">
        <v>362</v>
      </c>
      <c r="N360" s="35">
        <v>11.6</v>
      </c>
      <c r="O360" s="35">
        <v>6.8</v>
      </c>
      <c r="P360" s="4">
        <f t="shared" si="139"/>
        <v>0.58620689655172409</v>
      </c>
      <c r="Q360" s="11">
        <v>20</v>
      </c>
      <c r="R360" s="35">
        <v>0</v>
      </c>
      <c r="S360" s="35">
        <v>0</v>
      </c>
      <c r="T360" s="4">
        <f t="shared" si="144"/>
        <v>1</v>
      </c>
      <c r="U360" s="11">
        <v>20</v>
      </c>
      <c r="V360" s="35">
        <v>0</v>
      </c>
      <c r="W360" s="35">
        <v>0</v>
      </c>
      <c r="X360" s="4">
        <f t="shared" si="129"/>
        <v>1</v>
      </c>
      <c r="Y360" s="11">
        <v>30</v>
      </c>
      <c r="Z360" s="44">
        <f t="shared" si="130"/>
        <v>0.88177339901477836</v>
      </c>
      <c r="AA360" s="45">
        <v>950</v>
      </c>
      <c r="AB360" s="35">
        <f t="shared" si="127"/>
        <v>86.36363636363636</v>
      </c>
      <c r="AC360" s="35">
        <f t="shared" si="131"/>
        <v>76.2</v>
      </c>
      <c r="AD360" s="35">
        <f t="shared" si="132"/>
        <v>-10.163636363636357</v>
      </c>
      <c r="AE360" s="35">
        <v>76.2</v>
      </c>
      <c r="AF360" s="35">
        <f t="shared" si="128"/>
        <v>0</v>
      </c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s="2" customFormat="1" ht="17" customHeight="1">
      <c r="A361" s="14" t="s">
        <v>352</v>
      </c>
      <c r="B361" s="35">
        <v>1400</v>
      </c>
      <c r="C361" s="35">
        <v>918.2</v>
      </c>
      <c r="D361" s="4">
        <f t="shared" si="142"/>
        <v>0.65585714285714292</v>
      </c>
      <c r="E361" s="11">
        <v>10</v>
      </c>
      <c r="F361" s="5" t="s">
        <v>362</v>
      </c>
      <c r="G361" s="5" t="s">
        <v>362</v>
      </c>
      <c r="H361" s="5" t="s">
        <v>362</v>
      </c>
      <c r="I361" s="5" t="s">
        <v>362</v>
      </c>
      <c r="J361" s="5" t="s">
        <v>362</v>
      </c>
      <c r="K361" s="5" t="s">
        <v>362</v>
      </c>
      <c r="L361" s="5" t="s">
        <v>362</v>
      </c>
      <c r="M361" s="5" t="s">
        <v>362</v>
      </c>
      <c r="N361" s="35">
        <v>337.4</v>
      </c>
      <c r="O361" s="35">
        <v>231.6</v>
      </c>
      <c r="P361" s="4">
        <f t="shared" si="139"/>
        <v>0.68642560758743332</v>
      </c>
      <c r="Q361" s="11">
        <v>20</v>
      </c>
      <c r="R361" s="35">
        <v>10</v>
      </c>
      <c r="S361" s="35">
        <v>11</v>
      </c>
      <c r="T361" s="4">
        <f>IF(U361=0,0,IF(R361=0,1,IF(S361&lt;0,0,IF(S361/R361&gt;1.2,IF((S361/R361-1.2)*0.1+1.2&gt;1.3,1.3,(S361/R361-1.2)*0.1+1.2),S361/R361))))</f>
        <v>1.1000000000000001</v>
      </c>
      <c r="U361" s="11">
        <v>20</v>
      </c>
      <c r="V361" s="35">
        <v>24</v>
      </c>
      <c r="W361" s="35">
        <v>16.100000000000001</v>
      </c>
      <c r="X361" s="4">
        <f t="shared" si="129"/>
        <v>0.67083333333333339</v>
      </c>
      <c r="Y361" s="11">
        <v>30</v>
      </c>
      <c r="Z361" s="44">
        <f t="shared" si="130"/>
        <v>0.78015104475400121</v>
      </c>
      <c r="AA361" s="45">
        <v>1750</v>
      </c>
      <c r="AB361" s="35">
        <f t="shared" si="127"/>
        <v>159.09090909090909</v>
      </c>
      <c r="AC361" s="35">
        <f t="shared" si="131"/>
        <v>124.1</v>
      </c>
      <c r="AD361" s="35">
        <f t="shared" si="132"/>
        <v>-34.990909090909099</v>
      </c>
      <c r="AE361" s="35">
        <v>124.1</v>
      </c>
      <c r="AF361" s="35">
        <f t="shared" si="128"/>
        <v>0</v>
      </c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s="2" customFormat="1" ht="17" customHeight="1">
      <c r="A362" s="14" t="s">
        <v>353</v>
      </c>
      <c r="B362" s="35">
        <v>55</v>
      </c>
      <c r="C362" s="35">
        <v>24.3</v>
      </c>
      <c r="D362" s="4">
        <f t="shared" si="142"/>
        <v>0.44181818181818183</v>
      </c>
      <c r="E362" s="11">
        <v>10</v>
      </c>
      <c r="F362" s="5" t="s">
        <v>362</v>
      </c>
      <c r="G362" s="5" t="s">
        <v>362</v>
      </c>
      <c r="H362" s="5" t="s">
        <v>362</v>
      </c>
      <c r="I362" s="5" t="s">
        <v>362</v>
      </c>
      <c r="J362" s="5" t="s">
        <v>362</v>
      </c>
      <c r="K362" s="5" t="s">
        <v>362</v>
      </c>
      <c r="L362" s="5" t="s">
        <v>362</v>
      </c>
      <c r="M362" s="5" t="s">
        <v>362</v>
      </c>
      <c r="N362" s="35">
        <v>33.1</v>
      </c>
      <c r="O362" s="35">
        <v>25.8</v>
      </c>
      <c r="P362" s="4">
        <f t="shared" si="139"/>
        <v>0.77945619335347427</v>
      </c>
      <c r="Q362" s="11">
        <v>20</v>
      </c>
      <c r="R362" s="35">
        <v>10</v>
      </c>
      <c r="S362" s="35">
        <v>11</v>
      </c>
      <c r="T362" s="4">
        <f t="shared" si="144"/>
        <v>1.1000000000000001</v>
      </c>
      <c r="U362" s="11">
        <v>20</v>
      </c>
      <c r="V362" s="35">
        <v>0</v>
      </c>
      <c r="W362" s="35">
        <v>1</v>
      </c>
      <c r="X362" s="4">
        <f t="shared" si="129"/>
        <v>1</v>
      </c>
      <c r="Y362" s="11">
        <v>30</v>
      </c>
      <c r="Z362" s="44">
        <f t="shared" si="130"/>
        <v>0.90009132106564138</v>
      </c>
      <c r="AA362" s="45">
        <v>2522</v>
      </c>
      <c r="AB362" s="35">
        <f t="shared" si="127"/>
        <v>229.27272727272728</v>
      </c>
      <c r="AC362" s="35">
        <f t="shared" si="131"/>
        <v>206.4</v>
      </c>
      <c r="AD362" s="35">
        <f t="shared" si="132"/>
        <v>-22.872727272727275</v>
      </c>
      <c r="AE362" s="35">
        <v>206.4</v>
      </c>
      <c r="AF362" s="35">
        <f t="shared" si="128"/>
        <v>0</v>
      </c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s="2" customFormat="1" ht="17" customHeight="1">
      <c r="A363" s="14" t="s">
        <v>354</v>
      </c>
      <c r="B363" s="35">
        <v>1080</v>
      </c>
      <c r="C363" s="35">
        <v>552</v>
      </c>
      <c r="D363" s="4">
        <f t="shared" si="142"/>
        <v>0.51111111111111107</v>
      </c>
      <c r="E363" s="11">
        <v>10</v>
      </c>
      <c r="F363" s="5" t="s">
        <v>362</v>
      </c>
      <c r="G363" s="5" t="s">
        <v>362</v>
      </c>
      <c r="H363" s="5" t="s">
        <v>362</v>
      </c>
      <c r="I363" s="5" t="s">
        <v>362</v>
      </c>
      <c r="J363" s="5" t="s">
        <v>362</v>
      </c>
      <c r="K363" s="5" t="s">
        <v>362</v>
      </c>
      <c r="L363" s="5" t="s">
        <v>362</v>
      </c>
      <c r="M363" s="5" t="s">
        <v>362</v>
      </c>
      <c r="N363" s="35">
        <v>19.3</v>
      </c>
      <c r="O363" s="35">
        <v>19.8</v>
      </c>
      <c r="P363" s="4">
        <f t="shared" si="139"/>
        <v>1.0259067357512954</v>
      </c>
      <c r="Q363" s="11">
        <v>20</v>
      </c>
      <c r="R363" s="35">
        <v>0</v>
      </c>
      <c r="S363" s="35">
        <v>0.9</v>
      </c>
      <c r="T363" s="4">
        <f t="shared" si="144"/>
        <v>1</v>
      </c>
      <c r="U363" s="11">
        <v>30</v>
      </c>
      <c r="V363" s="35">
        <v>0</v>
      </c>
      <c r="W363" s="35">
        <v>0.5</v>
      </c>
      <c r="X363" s="4">
        <f>IF(Y363=0,0,IF(V363=0,1,IF(W363&lt;0,0,IF(W363/V363&gt;1.2,IF((W363/V363-1.2)*0.1+1.2&gt;1.3,1.3,(W363/V363-1.2)*0.1+1.2),W363/V363))))</f>
        <v>1</v>
      </c>
      <c r="Y363" s="11">
        <v>20</v>
      </c>
      <c r="Z363" s="44">
        <f t="shared" si="130"/>
        <v>0.94536557282671274</v>
      </c>
      <c r="AA363" s="45">
        <v>1041</v>
      </c>
      <c r="AB363" s="35">
        <f t="shared" si="127"/>
        <v>94.63636363636364</v>
      </c>
      <c r="AC363" s="35">
        <f t="shared" si="131"/>
        <v>89.5</v>
      </c>
      <c r="AD363" s="35">
        <f t="shared" si="132"/>
        <v>-5.1363636363636402</v>
      </c>
      <c r="AE363" s="35">
        <v>89.5</v>
      </c>
      <c r="AF363" s="35">
        <f t="shared" si="128"/>
        <v>0</v>
      </c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s="2" customFormat="1" ht="17" customHeight="1">
      <c r="A364" s="14" t="s">
        <v>355</v>
      </c>
      <c r="B364" s="35">
        <v>0</v>
      </c>
      <c r="C364" s="35">
        <v>0</v>
      </c>
      <c r="D364" s="4">
        <f t="shared" si="142"/>
        <v>0</v>
      </c>
      <c r="E364" s="11">
        <v>0</v>
      </c>
      <c r="F364" s="5" t="s">
        <v>362</v>
      </c>
      <c r="G364" s="5" t="s">
        <v>362</v>
      </c>
      <c r="H364" s="5" t="s">
        <v>362</v>
      </c>
      <c r="I364" s="5" t="s">
        <v>362</v>
      </c>
      <c r="J364" s="5" t="s">
        <v>362</v>
      </c>
      <c r="K364" s="5" t="s">
        <v>362</v>
      </c>
      <c r="L364" s="5" t="s">
        <v>362</v>
      </c>
      <c r="M364" s="5" t="s">
        <v>362</v>
      </c>
      <c r="N364" s="35">
        <v>20.8</v>
      </c>
      <c r="O364" s="35">
        <v>15.9</v>
      </c>
      <c r="P364" s="4">
        <f t="shared" si="139"/>
        <v>0.76442307692307687</v>
      </c>
      <c r="Q364" s="11">
        <v>20</v>
      </c>
      <c r="R364" s="35">
        <v>0</v>
      </c>
      <c r="S364" s="35">
        <v>1</v>
      </c>
      <c r="T364" s="4">
        <f t="shared" si="144"/>
        <v>1</v>
      </c>
      <c r="U364" s="11">
        <v>25</v>
      </c>
      <c r="V364" s="35">
        <v>0</v>
      </c>
      <c r="W364" s="35">
        <v>0</v>
      </c>
      <c r="X364" s="4">
        <f t="shared" si="129"/>
        <v>1</v>
      </c>
      <c r="Y364" s="11">
        <v>25</v>
      </c>
      <c r="Z364" s="44">
        <f t="shared" si="130"/>
        <v>0.9326923076923076</v>
      </c>
      <c r="AA364" s="45">
        <v>1264</v>
      </c>
      <c r="AB364" s="35">
        <f t="shared" si="127"/>
        <v>114.90909090909091</v>
      </c>
      <c r="AC364" s="35">
        <f t="shared" si="131"/>
        <v>107.2</v>
      </c>
      <c r="AD364" s="35">
        <f t="shared" si="132"/>
        <v>-7.7090909090909037</v>
      </c>
      <c r="AE364" s="35">
        <v>107.2</v>
      </c>
      <c r="AF364" s="35">
        <f t="shared" si="128"/>
        <v>0</v>
      </c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s="2" customFormat="1" ht="17" customHeight="1">
      <c r="A365" s="14" t="s">
        <v>356</v>
      </c>
      <c r="B365" s="35">
        <v>0</v>
      </c>
      <c r="C365" s="35">
        <v>0</v>
      </c>
      <c r="D365" s="4">
        <f t="shared" si="142"/>
        <v>0</v>
      </c>
      <c r="E365" s="11">
        <v>0</v>
      </c>
      <c r="F365" s="5" t="s">
        <v>362</v>
      </c>
      <c r="G365" s="5" t="s">
        <v>362</v>
      </c>
      <c r="H365" s="5" t="s">
        <v>362</v>
      </c>
      <c r="I365" s="5" t="s">
        <v>362</v>
      </c>
      <c r="J365" s="5" t="s">
        <v>362</v>
      </c>
      <c r="K365" s="5" t="s">
        <v>362</v>
      </c>
      <c r="L365" s="5" t="s">
        <v>362</v>
      </c>
      <c r="M365" s="5" t="s">
        <v>362</v>
      </c>
      <c r="N365" s="35">
        <v>22.3</v>
      </c>
      <c r="O365" s="35">
        <v>57.3</v>
      </c>
      <c r="P365" s="4">
        <f t="shared" si="139"/>
        <v>1.3</v>
      </c>
      <c r="Q365" s="11">
        <v>20</v>
      </c>
      <c r="R365" s="35">
        <v>0</v>
      </c>
      <c r="S365" s="35">
        <v>0</v>
      </c>
      <c r="T365" s="4">
        <f>IF(U365=0,0,IF(R365=0,1,IF(S365&lt;0,0,IF(S365/R365&gt;1.2,IF((S365/R365-1.2)*0.1+1.2&gt;1.3,1.3,(S365/R365-1.2)*0.1+1.2),S365/R365))))</f>
        <v>1</v>
      </c>
      <c r="U365" s="11">
        <v>20</v>
      </c>
      <c r="V365" s="35">
        <v>0</v>
      </c>
      <c r="W365" s="35">
        <v>3.1</v>
      </c>
      <c r="X365" s="4">
        <f t="shared" si="129"/>
        <v>1</v>
      </c>
      <c r="Y365" s="11">
        <v>30</v>
      </c>
      <c r="Z365" s="44">
        <f t="shared" si="130"/>
        <v>1.0857142857142856</v>
      </c>
      <c r="AA365" s="45">
        <v>1901</v>
      </c>
      <c r="AB365" s="35">
        <f t="shared" si="127"/>
        <v>172.81818181818181</v>
      </c>
      <c r="AC365" s="35">
        <f t="shared" si="131"/>
        <v>187.6</v>
      </c>
      <c r="AD365" s="35">
        <f t="shared" si="132"/>
        <v>14.781818181818181</v>
      </c>
      <c r="AE365" s="35">
        <v>187.6</v>
      </c>
      <c r="AF365" s="35">
        <f t="shared" si="128"/>
        <v>0</v>
      </c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s="2" customFormat="1" ht="17" customHeight="1">
      <c r="A366" s="14" t="s">
        <v>357</v>
      </c>
      <c r="B366" s="35">
        <v>0</v>
      </c>
      <c r="C366" s="35">
        <v>0</v>
      </c>
      <c r="D366" s="4">
        <f t="shared" si="142"/>
        <v>0</v>
      </c>
      <c r="E366" s="11">
        <v>0</v>
      </c>
      <c r="F366" s="5" t="s">
        <v>362</v>
      </c>
      <c r="G366" s="5" t="s">
        <v>362</v>
      </c>
      <c r="H366" s="5" t="s">
        <v>362</v>
      </c>
      <c r="I366" s="5" t="s">
        <v>362</v>
      </c>
      <c r="J366" s="5" t="s">
        <v>362</v>
      </c>
      <c r="K366" s="5" t="s">
        <v>362</v>
      </c>
      <c r="L366" s="5" t="s">
        <v>362</v>
      </c>
      <c r="M366" s="5" t="s">
        <v>362</v>
      </c>
      <c r="N366" s="35">
        <v>19.3</v>
      </c>
      <c r="O366" s="35">
        <v>13.8</v>
      </c>
      <c r="P366" s="4">
        <f t="shared" si="139"/>
        <v>0.71502590673575128</v>
      </c>
      <c r="Q366" s="11">
        <v>20</v>
      </c>
      <c r="R366" s="35">
        <v>8</v>
      </c>
      <c r="S366" s="35">
        <v>9</v>
      </c>
      <c r="T366" s="4">
        <f t="shared" si="144"/>
        <v>1.125</v>
      </c>
      <c r="U366" s="11">
        <v>20</v>
      </c>
      <c r="V366" s="35">
        <v>0</v>
      </c>
      <c r="W366" s="35">
        <v>0</v>
      </c>
      <c r="X366" s="4">
        <f t="shared" si="129"/>
        <v>1</v>
      </c>
      <c r="Y366" s="11">
        <v>30</v>
      </c>
      <c r="Z366" s="44">
        <f t="shared" si="130"/>
        <v>0.95429311621021462</v>
      </c>
      <c r="AA366" s="45">
        <v>1628</v>
      </c>
      <c r="AB366" s="35">
        <f t="shared" si="127"/>
        <v>148</v>
      </c>
      <c r="AC366" s="35">
        <f t="shared" si="131"/>
        <v>141.19999999999999</v>
      </c>
      <c r="AD366" s="35">
        <f t="shared" si="132"/>
        <v>-6.8000000000000114</v>
      </c>
      <c r="AE366" s="35">
        <v>141.19999999999999</v>
      </c>
      <c r="AF366" s="35">
        <f t="shared" si="128"/>
        <v>0</v>
      </c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s="2" customFormat="1" ht="17" customHeight="1">
      <c r="A367" s="14" t="s">
        <v>358</v>
      </c>
      <c r="B367" s="35">
        <v>1900</v>
      </c>
      <c r="C367" s="35">
        <v>2297</v>
      </c>
      <c r="D367" s="4">
        <f t="shared" si="142"/>
        <v>1.2008947368421052</v>
      </c>
      <c r="E367" s="11">
        <v>10</v>
      </c>
      <c r="F367" s="5" t="s">
        <v>362</v>
      </c>
      <c r="G367" s="5" t="s">
        <v>362</v>
      </c>
      <c r="H367" s="5" t="s">
        <v>362</v>
      </c>
      <c r="I367" s="5" t="s">
        <v>362</v>
      </c>
      <c r="J367" s="5" t="s">
        <v>362</v>
      </c>
      <c r="K367" s="5" t="s">
        <v>362</v>
      </c>
      <c r="L367" s="5" t="s">
        <v>362</v>
      </c>
      <c r="M367" s="5" t="s">
        <v>362</v>
      </c>
      <c r="N367" s="35">
        <v>24.7</v>
      </c>
      <c r="O367" s="35">
        <v>25.3</v>
      </c>
      <c r="P367" s="4">
        <f t="shared" si="139"/>
        <v>1.0242914979757085</v>
      </c>
      <c r="Q367" s="11">
        <v>20</v>
      </c>
      <c r="R367" s="35">
        <v>0</v>
      </c>
      <c r="S367" s="35">
        <v>1</v>
      </c>
      <c r="T367" s="4">
        <f t="shared" si="144"/>
        <v>1</v>
      </c>
      <c r="U367" s="11">
        <v>20</v>
      </c>
      <c r="V367" s="35">
        <v>0</v>
      </c>
      <c r="W367" s="35">
        <v>0</v>
      </c>
      <c r="X367" s="4">
        <f t="shared" si="129"/>
        <v>1</v>
      </c>
      <c r="Y367" s="11">
        <v>30</v>
      </c>
      <c r="Z367" s="44">
        <f t="shared" si="130"/>
        <v>1.0311847165991903</v>
      </c>
      <c r="AA367" s="45">
        <v>1248</v>
      </c>
      <c r="AB367" s="35">
        <f t="shared" ref="AB367:AB368" si="145">AA367/11</f>
        <v>113.45454545454545</v>
      </c>
      <c r="AC367" s="35">
        <f t="shared" si="131"/>
        <v>117</v>
      </c>
      <c r="AD367" s="35">
        <f t="shared" si="132"/>
        <v>3.5454545454545467</v>
      </c>
      <c r="AE367" s="35">
        <v>117</v>
      </c>
      <c r="AF367" s="35">
        <f t="shared" ref="AF367:AF368" si="146">AC367-AE367</f>
        <v>0</v>
      </c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s="2" customFormat="1" ht="17" customHeight="1">
      <c r="A368" s="14" t="s">
        <v>359</v>
      </c>
      <c r="B368" s="35">
        <v>11200</v>
      </c>
      <c r="C368" s="35">
        <v>11178.4</v>
      </c>
      <c r="D368" s="4">
        <f>IF(E368=0,0,IF(B368=0,1,IF(C368&lt;0,0,IF(C368/B368&gt;1.2,IF((C368/B368-1.2)*0.1+1.2&gt;1.3,1.3,(C368/B368-1.2)*0.1+1.2),C368/B368))))</f>
        <v>0.9980714285714285</v>
      </c>
      <c r="E368" s="11">
        <v>10</v>
      </c>
      <c r="F368" s="5" t="s">
        <v>362</v>
      </c>
      <c r="G368" s="5" t="s">
        <v>362</v>
      </c>
      <c r="H368" s="5" t="s">
        <v>362</v>
      </c>
      <c r="I368" s="5" t="s">
        <v>362</v>
      </c>
      <c r="J368" s="5" t="s">
        <v>362</v>
      </c>
      <c r="K368" s="5" t="s">
        <v>362</v>
      </c>
      <c r="L368" s="5" t="s">
        <v>362</v>
      </c>
      <c r="M368" s="5" t="s">
        <v>362</v>
      </c>
      <c r="N368" s="35">
        <v>652.79999999999995</v>
      </c>
      <c r="O368" s="35">
        <v>390.2</v>
      </c>
      <c r="P368" s="4">
        <f t="shared" si="139"/>
        <v>0.59773284313725494</v>
      </c>
      <c r="Q368" s="11">
        <v>20</v>
      </c>
      <c r="R368" s="35">
        <v>0</v>
      </c>
      <c r="S368" s="35">
        <v>0</v>
      </c>
      <c r="T368" s="4">
        <f t="shared" si="144"/>
        <v>1</v>
      </c>
      <c r="U368" s="11">
        <v>20</v>
      </c>
      <c r="V368" s="35">
        <v>0</v>
      </c>
      <c r="W368" s="35">
        <v>0</v>
      </c>
      <c r="X368" s="4">
        <f t="shared" ref="X368" si="147">IF(Y368=0,0,IF(V368=0,1,IF(W368&lt;0,0,IF(W368/V368&gt;1.2,IF((W368/V368-1.2)*0.1+1.2&gt;1.3,1.3,(W368/V368-1.2)*0.1+1.2),W368/V368))))</f>
        <v>1</v>
      </c>
      <c r="Y368" s="11">
        <v>30</v>
      </c>
      <c r="Z368" s="44">
        <f t="shared" ref="Z368" si="148">(D368*E368+P368*Q368+T368*U368+X368*Y368)/(E368+Q368+U368+Y368)</f>
        <v>0.89919213935574227</v>
      </c>
      <c r="AA368" s="45">
        <v>1295</v>
      </c>
      <c r="AB368" s="35">
        <f t="shared" si="145"/>
        <v>117.72727272727273</v>
      </c>
      <c r="AC368" s="35">
        <f t="shared" ref="AC368" si="149">ROUND(Z368*AB368,1)</f>
        <v>105.9</v>
      </c>
      <c r="AD368" s="35">
        <f t="shared" ref="AD368" si="150">AC368-AB368</f>
        <v>-11.827272727272728</v>
      </c>
      <c r="AE368" s="35">
        <v>105.9</v>
      </c>
      <c r="AF368" s="35">
        <f t="shared" si="146"/>
        <v>0</v>
      </c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s="41" customFormat="1" ht="17" customHeight="1">
      <c r="A369" s="40" t="s">
        <v>369</v>
      </c>
      <c r="B369" s="42">
        <f>B6+B17</f>
        <v>56434608</v>
      </c>
      <c r="C369" s="42">
        <f>C6+C17</f>
        <v>57939815.599999994</v>
      </c>
      <c r="D369" s="43">
        <f>IF(C369/B369&gt;1.2,IF((C369/B369-1.2)*0.1+1.2&gt;1.3,1.3,(C369/B369-1.2)*0.1+1.2),C369/B369)</f>
        <v>1.0266717117978386</v>
      </c>
      <c r="E369" s="40"/>
      <c r="F369" s="40"/>
      <c r="G369" s="40"/>
      <c r="H369" s="40"/>
      <c r="I369" s="40"/>
      <c r="J369" s="42">
        <f>J6+J17</f>
        <v>22255</v>
      </c>
      <c r="K369" s="42">
        <f>K6+K17</f>
        <v>23493</v>
      </c>
      <c r="L369" s="43">
        <f>IF(J369/K369&gt;1.2,IF((J369/K369-1.2)*0.1+1.2&gt;1.3,1.3,(J369/K369-1.2)*0.1+1.2),J369/K369)</f>
        <v>0.94730345209211253</v>
      </c>
      <c r="M369" s="40"/>
      <c r="N369" s="42">
        <f>N6+N17</f>
        <v>1855658.7999999998</v>
      </c>
      <c r="O369" s="42">
        <f>O6+O17</f>
        <v>1733882.1</v>
      </c>
      <c r="P369" s="43">
        <f>IF(O369/N369&gt;1.2,IF((O369/N369-1.2)*0.1+1.2&gt;1.3,1.3,(O369/N369-1.2)*0.1+1.2),O369/N369)</f>
        <v>0.9343754897182609</v>
      </c>
      <c r="Q369" s="40"/>
      <c r="R369" s="42">
        <f>R17</f>
        <v>11496.4</v>
      </c>
      <c r="S369" s="42">
        <f>S17</f>
        <v>12612.800000000005</v>
      </c>
      <c r="T369" s="43">
        <f>IF(S369/R369&gt;1.2,IF((S369/R369-1.2)*0.1+1.2&gt;1.3,1.3,(S369/R369-1.2)*0.1+1.2),S369/R369)</f>
        <v>1.0971086601022932</v>
      </c>
      <c r="U369" s="40"/>
      <c r="V369" s="42">
        <f t="shared" ref="V369:W369" si="151">V17</f>
        <v>4832.4000000000005</v>
      </c>
      <c r="W369" s="42">
        <f t="shared" si="151"/>
        <v>6634.7000000000007</v>
      </c>
      <c r="X369" s="43">
        <f>IF(W369/V369&gt;1.2,IF((W369/V369-1.2)*0.1+1.2&gt;1.3,1.3,(W369/V369-1.2)*0.1+1.2),W369/V369)</f>
        <v>1.2172961675358001</v>
      </c>
      <c r="Y369" s="40"/>
      <c r="Z369" s="40"/>
      <c r="AA369" s="63">
        <f>SUM(AA7:AA368)-AA17-AA45</f>
        <v>3552990</v>
      </c>
      <c r="AB369" s="42">
        <f>SUM(AB7:AB368)-AB17-AB45</f>
        <v>322999.09090909053</v>
      </c>
      <c r="AC369" s="42">
        <f>SUM(AC7:AC368)-AC17-AC45</f>
        <v>320946.79999999993</v>
      </c>
      <c r="AD369" s="42">
        <f>SUM(AD7:AD368)-AD17-AD45</f>
        <v>-2052.2909090908984</v>
      </c>
      <c r="AE369" s="42">
        <f t="shared" ref="AE369" si="152">SUM(AE7:AE368)-AE17-AE45</f>
        <v>319467.5</v>
      </c>
      <c r="AF369" s="42">
        <f>SUM(AF7:AF368)-AF17-AF45</f>
        <v>1479.3000000000079</v>
      </c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</sheetData>
  <mergeCells count="15">
    <mergeCell ref="AE3:AE4"/>
    <mergeCell ref="AF3:AF4"/>
    <mergeCell ref="AA3:AA4"/>
    <mergeCell ref="A1:AD1"/>
    <mergeCell ref="AD3:AD4"/>
    <mergeCell ref="AC3:AC4"/>
    <mergeCell ref="Z3:Z4"/>
    <mergeCell ref="AB3:AB4"/>
    <mergeCell ref="F3:I3"/>
    <mergeCell ref="B3:E3"/>
    <mergeCell ref="J3:M3"/>
    <mergeCell ref="A3:A4"/>
    <mergeCell ref="N3:Q3"/>
    <mergeCell ref="R3:U3"/>
    <mergeCell ref="V3:Y3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47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369"/>
  <sheetViews>
    <sheetView view="pageBreakPreview" zoomScale="75" zoomScaleNormal="7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09375" defaultRowHeight="12.7"/>
  <cols>
    <col min="1" max="1" width="39.109375" style="23" customWidth="1"/>
    <col min="2" max="2" width="10.6640625" style="23" customWidth="1"/>
    <col min="3" max="3" width="11.109375" style="23" customWidth="1"/>
    <col min="4" max="4" width="11" style="23" customWidth="1"/>
    <col min="5" max="5" width="12.6640625" style="23" customWidth="1"/>
    <col min="6" max="6" width="11" style="23" customWidth="1"/>
    <col min="7" max="7" width="11.44140625" style="23" customWidth="1"/>
    <col min="8" max="8" width="12.5546875" style="23" customWidth="1"/>
    <col min="9" max="9" width="10.88671875" style="23" customWidth="1"/>
    <col min="10" max="10" width="11.33203125" style="23" customWidth="1"/>
    <col min="11" max="11" width="14.44140625" style="23" customWidth="1"/>
    <col min="12" max="12" width="10.6640625" style="23" customWidth="1"/>
    <col min="13" max="13" width="11.33203125" style="23" customWidth="1"/>
    <col min="14" max="14" width="14.5546875" style="23" customWidth="1"/>
    <col min="15" max="15" width="10.6640625" style="23" customWidth="1"/>
    <col min="16" max="16" width="11.5546875" style="23" customWidth="1"/>
    <col min="17" max="17" width="14.44140625" style="23" customWidth="1"/>
    <col min="18" max="18" width="10.6640625" style="23" customWidth="1"/>
    <col min="19" max="19" width="11.109375" style="23" customWidth="1"/>
    <col min="20" max="20" width="14.44140625" style="23" customWidth="1"/>
    <col min="21" max="21" width="8.33203125" style="23" customWidth="1"/>
    <col min="22" max="22" width="63.6640625" style="23" customWidth="1"/>
    <col min="23" max="16384" width="9.109375" style="23"/>
  </cols>
  <sheetData>
    <row r="1" spans="1:21" ht="15.55">
      <c r="A1" s="72" t="s">
        <v>400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1:21" ht="15.55" customHeight="1">
      <c r="U2" s="47" t="s">
        <v>383</v>
      </c>
    </row>
    <row r="3" spans="1:21" ht="191.95" customHeight="1">
      <c r="A3" s="73" t="s">
        <v>15</v>
      </c>
      <c r="B3" s="74" t="s">
        <v>363</v>
      </c>
      <c r="C3" s="76" t="s">
        <v>370</v>
      </c>
      <c r="D3" s="76"/>
      <c r="E3" s="76"/>
      <c r="F3" s="76" t="s">
        <v>17</v>
      </c>
      <c r="G3" s="76"/>
      <c r="H3" s="76"/>
      <c r="I3" s="76" t="s">
        <v>385</v>
      </c>
      <c r="J3" s="76"/>
      <c r="K3" s="76"/>
      <c r="L3" s="76" t="s">
        <v>384</v>
      </c>
      <c r="M3" s="76"/>
      <c r="N3" s="76"/>
      <c r="O3" s="76" t="s">
        <v>18</v>
      </c>
      <c r="P3" s="76"/>
      <c r="Q3" s="76"/>
      <c r="R3" s="76" t="s">
        <v>19</v>
      </c>
      <c r="S3" s="76"/>
      <c r="T3" s="76"/>
      <c r="U3" s="75" t="s">
        <v>366</v>
      </c>
    </row>
    <row r="4" spans="1:21" ht="32" customHeight="1">
      <c r="A4" s="73"/>
      <c r="B4" s="74"/>
      <c r="C4" s="24" t="s">
        <v>364</v>
      </c>
      <c r="D4" s="24" t="s">
        <v>365</v>
      </c>
      <c r="E4" s="62" t="s">
        <v>388</v>
      </c>
      <c r="F4" s="24" t="s">
        <v>364</v>
      </c>
      <c r="G4" s="24" t="s">
        <v>365</v>
      </c>
      <c r="H4" s="62" t="s">
        <v>389</v>
      </c>
      <c r="I4" s="24" t="s">
        <v>364</v>
      </c>
      <c r="J4" s="24" t="s">
        <v>365</v>
      </c>
      <c r="K4" s="62" t="s">
        <v>390</v>
      </c>
      <c r="L4" s="24" t="s">
        <v>364</v>
      </c>
      <c r="M4" s="24" t="s">
        <v>365</v>
      </c>
      <c r="N4" s="62" t="s">
        <v>391</v>
      </c>
      <c r="O4" s="24" t="s">
        <v>364</v>
      </c>
      <c r="P4" s="24" t="s">
        <v>365</v>
      </c>
      <c r="Q4" s="62" t="s">
        <v>392</v>
      </c>
      <c r="R4" s="24" t="s">
        <v>364</v>
      </c>
      <c r="S4" s="24" t="s">
        <v>365</v>
      </c>
      <c r="T4" s="62" t="s">
        <v>393</v>
      </c>
      <c r="U4" s="75"/>
    </row>
    <row r="5" spans="1:21">
      <c r="A5" s="25">
        <v>1</v>
      </c>
      <c r="B5" s="48">
        <v>2</v>
      </c>
      <c r="C5" s="25">
        <v>3</v>
      </c>
      <c r="D5" s="48">
        <v>4</v>
      </c>
      <c r="E5" s="25">
        <v>5</v>
      </c>
      <c r="F5" s="48">
        <v>6</v>
      </c>
      <c r="G5" s="25">
        <v>7</v>
      </c>
      <c r="H5" s="48">
        <v>8</v>
      </c>
      <c r="I5" s="25">
        <v>9</v>
      </c>
      <c r="J5" s="48">
        <v>10</v>
      </c>
      <c r="K5" s="25">
        <v>11</v>
      </c>
      <c r="L5" s="48">
        <v>12</v>
      </c>
      <c r="M5" s="25">
        <v>13</v>
      </c>
      <c r="N5" s="48">
        <v>14</v>
      </c>
      <c r="O5" s="25">
        <v>15</v>
      </c>
      <c r="P5" s="48">
        <v>16</v>
      </c>
      <c r="Q5" s="25">
        <v>17</v>
      </c>
      <c r="R5" s="48">
        <v>18</v>
      </c>
      <c r="S5" s="25">
        <v>19</v>
      </c>
      <c r="T5" s="48">
        <v>20</v>
      </c>
      <c r="U5" s="25">
        <v>21</v>
      </c>
    </row>
    <row r="6" spans="1:21" ht="15" customHeight="1">
      <c r="A6" s="26" t="s">
        <v>4</v>
      </c>
      <c r="B6" s="52">
        <f>'Расчет субсидий'!AD6</f>
        <v>-3343.7636363636266</v>
      </c>
      <c r="C6" s="52"/>
      <c r="D6" s="52"/>
      <c r="E6" s="52">
        <f>SUM(E7:E16)</f>
        <v>-1617.1281731350614</v>
      </c>
      <c r="F6" s="52"/>
      <c r="G6" s="52"/>
      <c r="H6" s="52">
        <f>SUM(H7:H16)</f>
        <v>-17.375418844488415</v>
      </c>
      <c r="I6" s="52"/>
      <c r="J6" s="52"/>
      <c r="K6" s="52">
        <f>SUM(K7:K16)</f>
        <v>-1849.2073156379038</v>
      </c>
      <c r="L6" s="52"/>
      <c r="M6" s="52"/>
      <c r="N6" s="52">
        <f>SUM(N7:N16)</f>
        <v>139.94727125382659</v>
      </c>
      <c r="O6" s="52"/>
      <c r="P6" s="52"/>
      <c r="Q6" s="52"/>
      <c r="R6" s="52"/>
      <c r="S6" s="52"/>
      <c r="T6" s="52"/>
      <c r="U6" s="52"/>
    </row>
    <row r="7" spans="1:21" ht="15" customHeight="1">
      <c r="A7" s="28" t="s">
        <v>5</v>
      </c>
      <c r="B7" s="53">
        <f>'Расчет субсидий'!AD7</f>
        <v>-4433.3818181818133</v>
      </c>
      <c r="C7" s="55">
        <f>'Расчет субсидий'!D7-1</f>
        <v>-2.558713859392947E-2</v>
      </c>
      <c r="D7" s="55">
        <f>C7*'Расчет субсидий'!E7</f>
        <v>-0.38380707890894206</v>
      </c>
      <c r="E7" s="56">
        <f t="shared" ref="E7:E15" si="0">$B7*D7/$U7</f>
        <v>-350.09074884094855</v>
      </c>
      <c r="F7" s="55">
        <f>'Расчет субсидий'!H7-1</f>
        <v>-1.0289990645463098E-2</v>
      </c>
      <c r="G7" s="55">
        <f>F7*'Расчет субсидий'!I7</f>
        <v>-0.10289990645463098</v>
      </c>
      <c r="H7" s="56">
        <f t="shared" ref="H7:H15" si="1">$B7*G7/$U7</f>
        <v>-93.860450434558189</v>
      </c>
      <c r="I7" s="55">
        <f>'Расчет субсидий'!L7-1</f>
        <v>-5.640812940688511E-2</v>
      </c>
      <c r="J7" s="55">
        <f>I7*'Расчет субсидий'!M7</f>
        <v>-0.28204064703442555</v>
      </c>
      <c r="K7" s="56">
        <f t="shared" ref="K7:K16" si="2">$B7*J7/$U7</f>
        <v>-257.26420055762873</v>
      </c>
      <c r="L7" s="55">
        <f>'Расчет субсидий'!P7-1</f>
        <v>-0.20458008327424126</v>
      </c>
      <c r="M7" s="55">
        <f>L7*'Расчет субсидий'!Q7</f>
        <v>-4.0916016654848253</v>
      </c>
      <c r="N7" s="56">
        <f t="shared" ref="N7:N16" si="3">$B7*M7/$U7</f>
        <v>-3732.1664183486782</v>
      </c>
      <c r="O7" s="27" t="s">
        <v>367</v>
      </c>
      <c r="P7" s="27" t="s">
        <v>367</v>
      </c>
      <c r="Q7" s="27" t="s">
        <v>367</v>
      </c>
      <c r="R7" s="27" t="s">
        <v>367</v>
      </c>
      <c r="S7" s="27" t="s">
        <v>367</v>
      </c>
      <c r="T7" s="27" t="s">
        <v>367</v>
      </c>
      <c r="U7" s="55">
        <f>D7+G7+J7+M7</f>
        <v>-4.8603492978828235</v>
      </c>
    </row>
    <row r="8" spans="1:21" ht="15" customHeight="1">
      <c r="A8" s="28" t="s">
        <v>6</v>
      </c>
      <c r="B8" s="53">
        <f>'Расчет субсидий'!AD8</f>
        <v>2207.9636363636382</v>
      </c>
      <c r="C8" s="55">
        <f>'Расчет субсидий'!D8-1</f>
        <v>0.18706726245879368</v>
      </c>
      <c r="D8" s="55">
        <f>C8*'Расчет субсидий'!E8</f>
        <v>2.8060089368819052</v>
      </c>
      <c r="E8" s="56">
        <f t="shared" si="0"/>
        <v>1766.4069677063401</v>
      </c>
      <c r="F8" s="55">
        <f>'Расчет субсидий'!H8-1</f>
        <v>5.3149606299212726E-2</v>
      </c>
      <c r="G8" s="55">
        <f>F8*'Расчет субсидий'!I8</f>
        <v>0.53149606299212726</v>
      </c>
      <c r="H8" s="56">
        <f t="shared" si="1"/>
        <v>334.58138234621515</v>
      </c>
      <c r="I8" s="55">
        <f>'Расчет субсидий'!L8-1</f>
        <v>-0.11204579974296058</v>
      </c>
      <c r="J8" s="55">
        <f>I8*'Расчет субсидий'!M8</f>
        <v>-1.6806869961444089</v>
      </c>
      <c r="K8" s="56">
        <f t="shared" si="2"/>
        <v>-1058.0070439197848</v>
      </c>
      <c r="L8" s="55">
        <f>'Расчет субсидий'!P8-1</f>
        <v>9.253107833304175E-2</v>
      </c>
      <c r="M8" s="55">
        <f>L8*'Расчет субсидий'!Q8</f>
        <v>1.850621566660835</v>
      </c>
      <c r="N8" s="56">
        <f t="shared" si="3"/>
        <v>1164.9823302308678</v>
      </c>
      <c r="O8" s="27" t="s">
        <v>367</v>
      </c>
      <c r="P8" s="27" t="s">
        <v>367</v>
      </c>
      <c r="Q8" s="27" t="s">
        <v>367</v>
      </c>
      <c r="R8" s="27" t="s">
        <v>367</v>
      </c>
      <c r="S8" s="27" t="s">
        <v>367</v>
      </c>
      <c r="T8" s="27" t="s">
        <v>367</v>
      </c>
      <c r="U8" s="55">
        <f t="shared" ref="U8:U16" si="4">D8+G8+J8+M8</f>
        <v>3.5074395703904586</v>
      </c>
    </row>
    <row r="9" spans="1:21" ht="15" customHeight="1">
      <c r="A9" s="28" t="s">
        <v>7</v>
      </c>
      <c r="B9" s="53">
        <f>'Расчет субсидий'!AD9</f>
        <v>-1962.1181818181794</v>
      </c>
      <c r="C9" s="55">
        <f>'Расчет субсидий'!D9-1</f>
        <v>-0.29509287385806215</v>
      </c>
      <c r="D9" s="55">
        <f>C9*'Расчет субсидий'!E9</f>
        <v>-4.4263931078709327</v>
      </c>
      <c r="E9" s="56">
        <f t="shared" si="0"/>
        <v>-2443.4739336737266</v>
      </c>
      <c r="F9" s="55">
        <f>'Расчет субсидий'!H9-1</f>
        <v>-7.4280408542246601E-3</v>
      </c>
      <c r="G9" s="55">
        <f>F9*'Расчет субсидий'!I9</f>
        <v>-7.4280408542246601E-2</v>
      </c>
      <c r="H9" s="56">
        <f t="shared" si="1"/>
        <v>-41.00454650827799</v>
      </c>
      <c r="I9" s="55">
        <f>'Расчет субсидий'!L9-1</f>
        <v>0.13114754098360648</v>
      </c>
      <c r="J9" s="55">
        <f>I9*'Расчет субсидий'!M9</f>
        <v>0.6557377049180324</v>
      </c>
      <c r="K9" s="56">
        <f t="shared" si="2"/>
        <v>361.98275892963602</v>
      </c>
      <c r="L9" s="55">
        <f>'Расчет субсидий'!P9-1</f>
        <v>1.45263271571201E-2</v>
      </c>
      <c r="M9" s="55">
        <f>L9*'Расчет субсидий'!Q9</f>
        <v>0.29052654314240201</v>
      </c>
      <c r="N9" s="56">
        <f t="shared" si="3"/>
        <v>160.3775394341894</v>
      </c>
      <c r="O9" s="27" t="s">
        <v>367</v>
      </c>
      <c r="P9" s="27" t="s">
        <v>367</v>
      </c>
      <c r="Q9" s="27" t="s">
        <v>367</v>
      </c>
      <c r="R9" s="27" t="s">
        <v>367</v>
      </c>
      <c r="S9" s="27" t="s">
        <v>367</v>
      </c>
      <c r="T9" s="27" t="s">
        <v>367</v>
      </c>
      <c r="U9" s="55">
        <f t="shared" si="4"/>
        <v>-3.5544092683527451</v>
      </c>
    </row>
    <row r="10" spans="1:21" ht="15" customHeight="1">
      <c r="A10" s="28" t="s">
        <v>8</v>
      </c>
      <c r="B10" s="53">
        <f>'Расчет субсидий'!AD10</f>
        <v>560.70000000000073</v>
      </c>
      <c r="C10" s="55">
        <f>'Расчет субсидий'!D10-1</f>
        <v>-5.070398411365773E-2</v>
      </c>
      <c r="D10" s="55">
        <f>C10*'Расчет субсидий'!E10</f>
        <v>-0.76055976170486594</v>
      </c>
      <c r="E10" s="56">
        <f t="shared" si="0"/>
        <v>-199.80674041221988</v>
      </c>
      <c r="F10" s="55">
        <f>'Расчет субсидий'!H10-1</f>
        <v>-9.7181729834791009E-3</v>
      </c>
      <c r="G10" s="55">
        <f>F10*'Расчет субсидий'!I10</f>
        <v>-9.7181729834791009E-2</v>
      </c>
      <c r="H10" s="56">
        <f t="shared" si="1"/>
        <v>-25.530623158901129</v>
      </c>
      <c r="I10" s="55">
        <f>'Расчет субсидий'!L10-1</f>
        <v>-1.0309278350515427E-2</v>
      </c>
      <c r="J10" s="55">
        <f>I10*'Расчет субсидий'!M10</f>
        <v>-0.10309278350515427</v>
      </c>
      <c r="K10" s="56">
        <f t="shared" si="2"/>
        <v>-27.083516732483691</v>
      </c>
      <c r="L10" s="55">
        <f>'Расчет субсидий'!P10-1</f>
        <v>0.15475629643051292</v>
      </c>
      <c r="M10" s="55">
        <f>L10*'Расчет субсидий'!Q10</f>
        <v>3.0951259286102584</v>
      </c>
      <c r="N10" s="56">
        <f t="shared" si="3"/>
        <v>813.12088030360542</v>
      </c>
      <c r="O10" s="27" t="s">
        <v>367</v>
      </c>
      <c r="P10" s="27" t="s">
        <v>367</v>
      </c>
      <c r="Q10" s="27" t="s">
        <v>367</v>
      </c>
      <c r="R10" s="27" t="s">
        <v>367</v>
      </c>
      <c r="S10" s="27" t="s">
        <v>367</v>
      </c>
      <c r="T10" s="27" t="s">
        <v>367</v>
      </c>
      <c r="U10" s="55">
        <f t="shared" si="4"/>
        <v>2.1342916535654473</v>
      </c>
    </row>
    <row r="11" spans="1:21" ht="15" customHeight="1">
      <c r="A11" s="28" t="s">
        <v>9</v>
      </c>
      <c r="B11" s="53">
        <f>'Расчет субсидий'!AD11</f>
        <v>928.95454545454595</v>
      </c>
      <c r="C11" s="55">
        <f>'Расчет субсидий'!D11-1</f>
        <v>3.2323915185144214E-2</v>
      </c>
      <c r="D11" s="55">
        <f>C11*'Расчет субсидий'!E11</f>
        <v>0.48485872777716321</v>
      </c>
      <c r="E11" s="56">
        <f t="shared" si="0"/>
        <v>118.58818687581415</v>
      </c>
      <c r="F11" s="55">
        <f>'Расчет субсидий'!H11-1</f>
        <v>-4.2611060743427021E-2</v>
      </c>
      <c r="G11" s="55">
        <f>F11*'Расчет субсидий'!I11</f>
        <v>-0.42611060743427021</v>
      </c>
      <c r="H11" s="56">
        <f t="shared" si="1"/>
        <v>-104.21939721667923</v>
      </c>
      <c r="I11" s="55">
        <f>'Расчет субсидий'!L11-1</f>
        <v>0</v>
      </c>
      <c r="J11" s="55">
        <f>I11*'Расчет субсидий'!M11</f>
        <v>0</v>
      </c>
      <c r="K11" s="56">
        <f t="shared" si="2"/>
        <v>0</v>
      </c>
      <c r="L11" s="55">
        <f>'Расчет субсидий'!P11-1</f>
        <v>0.18696840624709732</v>
      </c>
      <c r="M11" s="55">
        <f>L11*'Расчет субсидий'!Q11</f>
        <v>3.7393681249419464</v>
      </c>
      <c r="N11" s="56">
        <f t="shared" si="3"/>
        <v>914.58575579541105</v>
      </c>
      <c r="O11" s="27" t="s">
        <v>367</v>
      </c>
      <c r="P11" s="27" t="s">
        <v>367</v>
      </c>
      <c r="Q11" s="27" t="s">
        <v>367</v>
      </c>
      <c r="R11" s="27" t="s">
        <v>367</v>
      </c>
      <c r="S11" s="27" t="s">
        <v>367</v>
      </c>
      <c r="T11" s="27" t="s">
        <v>367</v>
      </c>
      <c r="U11" s="55">
        <f t="shared" si="4"/>
        <v>3.7981162452848394</v>
      </c>
    </row>
    <row r="12" spans="1:21" ht="15" customHeight="1">
      <c r="A12" s="28" t="s">
        <v>10</v>
      </c>
      <c r="B12" s="53">
        <f>'Расчет субсидий'!AD12</f>
        <v>-25.518181818181802</v>
      </c>
      <c r="C12" s="55">
        <f>'Расчет субсидий'!D12-1</f>
        <v>-0.25992810344448347</v>
      </c>
      <c r="D12" s="55">
        <f>C12*'Расчет субсидий'!E12</f>
        <v>-3.898921551667252</v>
      </c>
      <c r="E12" s="56">
        <f t="shared" si="0"/>
        <v>-516.88833661384672</v>
      </c>
      <c r="F12" s="55">
        <f>'Расчет субсидий'!H12-1</f>
        <v>2.157598499061919E-2</v>
      </c>
      <c r="G12" s="55">
        <f>F12*'Расчет субсидий'!I12</f>
        <v>0.2157598499061919</v>
      </c>
      <c r="H12" s="56">
        <f t="shared" si="1"/>
        <v>28.603742970508119</v>
      </c>
      <c r="I12" s="55">
        <f>'Расчет субсидий'!L12-1</f>
        <v>5.2631578947368363E-2</v>
      </c>
      <c r="J12" s="55">
        <f>I12*'Расчет субсидий'!M12</f>
        <v>0.78947368421052544</v>
      </c>
      <c r="K12" s="56">
        <f t="shared" si="2"/>
        <v>104.66220826050875</v>
      </c>
      <c r="L12" s="55">
        <f>'Расчет субсидий'!P12-1</f>
        <v>0.13506013756931812</v>
      </c>
      <c r="M12" s="55">
        <f>L12*'Расчет субсидий'!Q12</f>
        <v>2.7012027513863623</v>
      </c>
      <c r="N12" s="56">
        <f t="shared" si="3"/>
        <v>358.10420356464806</v>
      </c>
      <c r="O12" s="27" t="s">
        <v>367</v>
      </c>
      <c r="P12" s="27" t="s">
        <v>367</v>
      </c>
      <c r="Q12" s="27" t="s">
        <v>367</v>
      </c>
      <c r="R12" s="27" t="s">
        <v>367</v>
      </c>
      <c r="S12" s="27" t="s">
        <v>367</v>
      </c>
      <c r="T12" s="27" t="s">
        <v>367</v>
      </c>
      <c r="U12" s="55">
        <f t="shared" si="4"/>
        <v>-0.19248526616417205</v>
      </c>
    </row>
    <row r="13" spans="1:21" ht="15" customHeight="1">
      <c r="A13" s="28" t="s">
        <v>11</v>
      </c>
      <c r="B13" s="53">
        <f>'Расчет субсидий'!AD13</f>
        <v>1038.636363636364</v>
      </c>
      <c r="C13" s="55">
        <f>'Расчет субсидий'!D13-1</f>
        <v>0.23401687517488079</v>
      </c>
      <c r="D13" s="55">
        <f>C13*'Расчет субсидий'!E13</f>
        <v>3.5102531276232121</v>
      </c>
      <c r="E13" s="56">
        <f t="shared" si="0"/>
        <v>776.86807340088183</v>
      </c>
      <c r="F13" s="55">
        <f>'Расчет субсидий'!H13-1</f>
        <v>-2.0408163265306145E-2</v>
      </c>
      <c r="G13" s="55">
        <f>F13*'Расчет субсидий'!I13</f>
        <v>-0.20408163265306145</v>
      </c>
      <c r="H13" s="56">
        <f t="shared" si="1"/>
        <v>-45.166117374287658</v>
      </c>
      <c r="I13" s="55">
        <f>'Расчет субсидий'!L13-1</f>
        <v>-0.23708920187793425</v>
      </c>
      <c r="J13" s="55">
        <f>I13*'Расчет субсидий'!M13</f>
        <v>-2.3708920187793425</v>
      </c>
      <c r="K13" s="56">
        <f t="shared" si="2"/>
        <v>-524.71153728955244</v>
      </c>
      <c r="L13" s="55">
        <f>'Расчет субсидий'!P13-1</f>
        <v>0.1878882579366592</v>
      </c>
      <c r="M13" s="55">
        <f>L13*'Расчет субсидий'!Q13</f>
        <v>3.757765158733184</v>
      </c>
      <c r="N13" s="56">
        <f t="shared" si="3"/>
        <v>831.64594489932222</v>
      </c>
      <c r="O13" s="27" t="s">
        <v>367</v>
      </c>
      <c r="P13" s="27" t="s">
        <v>367</v>
      </c>
      <c r="Q13" s="27" t="s">
        <v>367</v>
      </c>
      <c r="R13" s="27" t="s">
        <v>367</v>
      </c>
      <c r="S13" s="27" t="s">
        <v>367</v>
      </c>
      <c r="T13" s="27" t="s">
        <v>367</v>
      </c>
      <c r="U13" s="55">
        <f t="shared" si="4"/>
        <v>4.693044634923992</v>
      </c>
    </row>
    <row r="14" spans="1:21" ht="15" customHeight="1">
      <c r="A14" s="28" t="s">
        <v>12</v>
      </c>
      <c r="B14" s="53">
        <f>'Расчет субсидий'!AD14</f>
        <v>-862.63636363636397</v>
      </c>
      <c r="C14" s="55">
        <f>'Расчет субсидий'!D14-1</f>
        <v>-0.21565068493150674</v>
      </c>
      <c r="D14" s="55">
        <f>C14*'Расчет субсидий'!E14</f>
        <v>-3.2347602739726011</v>
      </c>
      <c r="E14" s="56">
        <f t="shared" si="0"/>
        <v>-424.57266782615631</v>
      </c>
      <c r="F14" s="55">
        <f>'Расчет субсидий'!H14-1</f>
        <v>-3.4682080924855474E-2</v>
      </c>
      <c r="G14" s="55">
        <f>F14*'Расчет субсидий'!I14</f>
        <v>-0.34682080924855474</v>
      </c>
      <c r="H14" s="56">
        <f t="shared" si="1"/>
        <v>-45.521344324983694</v>
      </c>
      <c r="I14" s="55">
        <f>'Расчет субсидий'!L14-1</f>
        <v>-0.22190201729106629</v>
      </c>
      <c r="J14" s="55">
        <f>I14*'Расчет субсидий'!M14</f>
        <v>-3.3285302593659942</v>
      </c>
      <c r="K14" s="56">
        <f t="shared" si="2"/>
        <v>-436.88027936102884</v>
      </c>
      <c r="L14" s="55">
        <f>'Расчет субсидий'!P14-1</f>
        <v>1.689022617226521E-2</v>
      </c>
      <c r="M14" s="55">
        <f>L14*'Расчет субсидий'!Q14</f>
        <v>0.33780452344530421</v>
      </c>
      <c r="N14" s="56">
        <f t="shared" si="3"/>
        <v>44.33792787580493</v>
      </c>
      <c r="O14" s="27" t="s">
        <v>367</v>
      </c>
      <c r="P14" s="27" t="s">
        <v>367</v>
      </c>
      <c r="Q14" s="27" t="s">
        <v>367</v>
      </c>
      <c r="R14" s="27" t="s">
        <v>367</v>
      </c>
      <c r="S14" s="27" t="s">
        <v>367</v>
      </c>
      <c r="T14" s="27" t="s">
        <v>367</v>
      </c>
      <c r="U14" s="55">
        <f t="shared" si="4"/>
        <v>-6.5723068191418461</v>
      </c>
    </row>
    <row r="15" spans="1:21" ht="15" customHeight="1">
      <c r="A15" s="28" t="s">
        <v>13</v>
      </c>
      <c r="B15" s="53">
        <f>'Расчет субсидий'!AD15</f>
        <v>-594.41818181818235</v>
      </c>
      <c r="C15" s="55">
        <f>'Расчет субсидий'!D15-1</f>
        <v>-0.12585219501171541</v>
      </c>
      <c r="D15" s="55">
        <f>C15*'Расчет субсидий'!E15</f>
        <v>-1.8877829251757312</v>
      </c>
      <c r="E15" s="56">
        <f t="shared" si="0"/>
        <v>-424.66362733221604</v>
      </c>
      <c r="F15" s="55">
        <f>'Расчет субсидий'!H15-1</f>
        <v>-7.692307692307665E-3</v>
      </c>
      <c r="G15" s="55">
        <f>F15*'Расчет субсидий'!I15</f>
        <v>-7.692307692307665E-2</v>
      </c>
      <c r="H15" s="56">
        <f t="shared" si="1"/>
        <v>-17.304125615326207</v>
      </c>
      <c r="I15" s="55">
        <f>'Расчет субсидий'!L15-1</f>
        <v>6.4239828693790635E-3</v>
      </c>
      <c r="J15" s="55">
        <f>I15*'Расчет субсидий'!M15</f>
        <v>6.4239828693790635E-2</v>
      </c>
      <c r="K15" s="56">
        <f t="shared" si="2"/>
        <v>14.450982847917121</v>
      </c>
      <c r="L15" s="55">
        <f>'Расчет субсидий'!P15-1</f>
        <v>-3.7096847357677487E-2</v>
      </c>
      <c r="M15" s="55">
        <f>L15*'Расчет субсидий'!Q15</f>
        <v>-0.74193694715354974</v>
      </c>
      <c r="N15" s="56">
        <f t="shared" si="3"/>
        <v>-166.90141171855726</v>
      </c>
      <c r="O15" s="27" t="s">
        <v>367</v>
      </c>
      <c r="P15" s="27" t="s">
        <v>367</v>
      </c>
      <c r="Q15" s="27" t="s">
        <v>367</v>
      </c>
      <c r="R15" s="27" t="s">
        <v>367</v>
      </c>
      <c r="S15" s="27" t="s">
        <v>367</v>
      </c>
      <c r="T15" s="27" t="s">
        <v>367</v>
      </c>
      <c r="U15" s="55">
        <f t="shared" si="4"/>
        <v>-2.642403120558567</v>
      </c>
    </row>
    <row r="16" spans="1:21" ht="15" customHeight="1">
      <c r="A16" s="28" t="s">
        <v>14</v>
      </c>
      <c r="B16" s="53">
        <f>'Расчет субсидий'!AD16</f>
        <v>-201.9454545454546</v>
      </c>
      <c r="C16" s="55">
        <f>'Расчет субсидий'!D16-1</f>
        <v>4.4267099039062119E-2</v>
      </c>
      <c r="D16" s="55">
        <f>C16*'Расчет субсидий'!E16</f>
        <v>0.66400648558593178</v>
      </c>
      <c r="E16" s="56">
        <f>$B16*D16/$U16</f>
        <v>80.504653581016512</v>
      </c>
      <c r="F16" s="55">
        <f>'Расчет субсидий'!H16-1</f>
        <v>-6.5604498594189486E-3</v>
      </c>
      <c r="G16" s="55">
        <f>F16*'Расчет субсидий'!I16</f>
        <v>-6.5604498594189486E-2</v>
      </c>
      <c r="H16" s="56">
        <f>$B16*G16/$U16</f>
        <v>-7.953939528197596</v>
      </c>
      <c r="I16" s="55">
        <f>'Расчет субсидий'!L16-1</f>
        <v>-2.1739130434782594E-2</v>
      </c>
      <c r="J16" s="55">
        <f>I16*'Расчет субсидий'!M16</f>
        <v>-0.21739130434782594</v>
      </c>
      <c r="K16" s="56">
        <f t="shared" si="2"/>
        <v>-26.356687815486978</v>
      </c>
      <c r="L16" s="55">
        <f>'Расчет субсидий'!P16-1</f>
        <v>-0.10233335418547085</v>
      </c>
      <c r="M16" s="55">
        <f>L16*'Расчет субсидий'!Q16</f>
        <v>-2.046667083709417</v>
      </c>
      <c r="N16" s="56">
        <f t="shared" si="3"/>
        <v>-248.13948078278653</v>
      </c>
      <c r="O16" s="27" t="s">
        <v>367</v>
      </c>
      <c r="P16" s="27" t="s">
        <v>367</v>
      </c>
      <c r="Q16" s="27" t="s">
        <v>367</v>
      </c>
      <c r="R16" s="27" t="s">
        <v>367</v>
      </c>
      <c r="S16" s="27" t="s">
        <v>367</v>
      </c>
      <c r="T16" s="27" t="s">
        <v>367</v>
      </c>
      <c r="U16" s="55">
        <f t="shared" si="4"/>
        <v>-1.6656564010655006</v>
      </c>
    </row>
    <row r="17" spans="1:21" ht="15" customHeight="1">
      <c r="A17" s="29" t="s">
        <v>20</v>
      </c>
      <c r="B17" s="52">
        <f>'Расчет субсидий'!AD17</f>
        <v>1703.7636363636384</v>
      </c>
      <c r="C17" s="52"/>
      <c r="D17" s="52"/>
      <c r="E17" s="52">
        <f>SUM(E18:E44)</f>
        <v>-178.95348881443826</v>
      </c>
      <c r="F17" s="52"/>
      <c r="G17" s="52"/>
      <c r="H17" s="52">
        <f>SUM(H18:H44)</f>
        <v>-8.4582661243679418</v>
      </c>
      <c r="I17" s="52"/>
      <c r="J17" s="52"/>
      <c r="K17" s="52">
        <f>SUM(K18:K44)</f>
        <v>634.91856927621268</v>
      </c>
      <c r="L17" s="52"/>
      <c r="M17" s="52"/>
      <c r="N17" s="52">
        <f>SUM(N18:N44)</f>
        <v>-1452.1817296701206</v>
      </c>
      <c r="O17" s="52"/>
      <c r="P17" s="52"/>
      <c r="Q17" s="52">
        <f>SUM(Q18:Q44)</f>
        <v>958.45616654771595</v>
      </c>
      <c r="R17" s="52"/>
      <c r="S17" s="52"/>
      <c r="T17" s="52">
        <f>SUM(T18:T44)</f>
        <v>1749.982385148636</v>
      </c>
      <c r="U17" s="52"/>
    </row>
    <row r="18" spans="1:21" ht="15" customHeight="1">
      <c r="A18" s="30" t="s">
        <v>0</v>
      </c>
      <c r="B18" s="53">
        <f>'Расчет субсидий'!AD18</f>
        <v>177.79090909090883</v>
      </c>
      <c r="C18" s="55">
        <f>'Расчет субсидий'!D18-1</f>
        <v>9.705172413793095E-2</v>
      </c>
      <c r="D18" s="55">
        <f>C18*'Расчет субсидий'!E18</f>
        <v>0.9705172413793095</v>
      </c>
      <c r="E18" s="56">
        <f t="shared" ref="E18:E44" si="5">$B18*D18/$U18</f>
        <v>33.809954164393275</v>
      </c>
      <c r="F18" s="55">
        <f>'Расчет субсидий'!H18-1</f>
        <v>-8.0072793448589752E-2</v>
      </c>
      <c r="G18" s="55">
        <f>F18*'Расчет субсидий'!I18</f>
        <v>-0.40036396724294876</v>
      </c>
      <c r="H18" s="56">
        <f>$B18*G18/$U18</f>
        <v>-13.947498101446227</v>
      </c>
      <c r="I18" s="55">
        <f>'Расчет субсидий'!L18-1</f>
        <v>-8.536585365853655E-2</v>
      </c>
      <c r="J18" s="55">
        <f>I18*'Расчет субсидий'!M18</f>
        <v>-1.2804878048780481</v>
      </c>
      <c r="K18" s="56">
        <f t="shared" ref="K18:K44" si="6">$B18*J18/$U18</f>
        <v>-44.608413065864298</v>
      </c>
      <c r="L18" s="55">
        <f>'Расчет субсидий'!P18-1</f>
        <v>0.13735845465791208</v>
      </c>
      <c r="M18" s="55">
        <f>L18*'Расчет субсидий'!Q18</f>
        <v>2.7471690931582415</v>
      </c>
      <c r="N18" s="56">
        <f t="shared" ref="N18:N44" si="7">$B18*M18/$U18</f>
        <v>95.703257151324351</v>
      </c>
      <c r="O18" s="55">
        <f>'Расчет субсидий'!T18-1</f>
        <v>0.18999999999999995</v>
      </c>
      <c r="P18" s="55">
        <f>O18*'Расчет субсидий'!U18</f>
        <v>1.8999999999999995</v>
      </c>
      <c r="Q18" s="56">
        <f t="shared" ref="Q18:Q44" si="8">$B18*P18/$U18</f>
        <v>66.190388149158665</v>
      </c>
      <c r="R18" s="55">
        <f>'Расчет субсидий'!X18-1</f>
        <v>0.1166666666666667</v>
      </c>
      <c r="S18" s="55">
        <f>R18*'Расчет субсидий'!Y18</f>
        <v>1.166666666666667</v>
      </c>
      <c r="T18" s="56">
        <f t="shared" ref="T18:T44" si="9">$B18*S18/$U18</f>
        <v>40.643220793343062</v>
      </c>
      <c r="U18" s="55">
        <f>D18+G18+J18+M18+P18+S18</f>
        <v>5.1035012290832205</v>
      </c>
    </row>
    <row r="19" spans="1:21" ht="15" customHeight="1">
      <c r="A19" s="30" t="s">
        <v>21</v>
      </c>
      <c r="B19" s="53">
        <f>'Расчет субсидий'!AD19</f>
        <v>-344.42727272727234</v>
      </c>
      <c r="C19" s="55">
        <f>'Расчет субсидий'!D19-1</f>
        <v>-0.26870337262172783</v>
      </c>
      <c r="D19" s="55">
        <f>C19*'Расчет субсидий'!E19</f>
        <v>-2.6870337262172783</v>
      </c>
      <c r="E19" s="56">
        <f t="shared" si="5"/>
        <v>-214.39833972743972</v>
      </c>
      <c r="F19" s="55">
        <f>'Расчет субсидий'!H19-1</f>
        <v>-1.8744142455482615E-2</v>
      </c>
      <c r="G19" s="55">
        <f>F19*'Расчет субсидий'!I19</f>
        <v>-9.3720712277413076E-2</v>
      </c>
      <c r="H19" s="56">
        <f t="shared" ref="H19:H44" si="10">$B19*G19/$U19</f>
        <v>-7.477972797400473</v>
      </c>
      <c r="I19" s="55">
        <f>'Расчет субсидий'!L19-1</f>
        <v>0.12554112554112562</v>
      </c>
      <c r="J19" s="55">
        <f>I19*'Расчет субсидий'!M19</f>
        <v>0.6277056277056281</v>
      </c>
      <c r="K19" s="56">
        <f t="shared" si="6"/>
        <v>50.084613045446659</v>
      </c>
      <c r="L19" s="55">
        <f>'Расчет субсидий'!P19-1</f>
        <v>-0.11224354243542434</v>
      </c>
      <c r="M19" s="55">
        <f>L19*'Расчет субсидий'!Q19</f>
        <v>-2.2448708487084867</v>
      </c>
      <c r="N19" s="56">
        <f t="shared" si="7"/>
        <v>-179.1181771072082</v>
      </c>
      <c r="O19" s="55">
        <f>'Расчет субсидий'!T19-1</f>
        <v>7.7170418006430763E-2</v>
      </c>
      <c r="P19" s="55">
        <f>O19*'Расчет субсидий'!U19</f>
        <v>0.38585209003215382</v>
      </c>
      <c r="Q19" s="56">
        <f t="shared" si="8"/>
        <v>30.787126590969702</v>
      </c>
      <c r="R19" s="55">
        <f>'Расчет субсидий'!X19-1</f>
        <v>-6.0921248142644768E-2</v>
      </c>
      <c r="S19" s="55">
        <f>R19*'Расчет субсидий'!Y19</f>
        <v>-0.30460624071322384</v>
      </c>
      <c r="T19" s="56">
        <f t="shared" si="9"/>
        <v>-24.304522731640326</v>
      </c>
      <c r="U19" s="55">
        <f t="shared" ref="U19:U44" si="11">D19+G19+J19+M19+P19+S19</f>
        <v>-4.31667381017862</v>
      </c>
    </row>
    <row r="20" spans="1:21" ht="15" customHeight="1">
      <c r="A20" s="30" t="s">
        <v>22</v>
      </c>
      <c r="B20" s="53">
        <f>'Расчет субсидий'!AD20</f>
        <v>114.80000000000018</v>
      </c>
      <c r="C20" s="55">
        <f>'Расчет субсидий'!D20-1</f>
        <v>-9.053198672826468E-2</v>
      </c>
      <c r="D20" s="55">
        <f>C20*'Расчет субсидий'!E20</f>
        <v>-0.9053198672826468</v>
      </c>
      <c r="E20" s="56">
        <f t="shared" si="5"/>
        <v>-44.277974684363912</v>
      </c>
      <c r="F20" s="55">
        <f>'Расчет субсидий'!H20-1</f>
        <v>2.5665399239543696E-2</v>
      </c>
      <c r="G20" s="55">
        <f>F20*'Расчет субсидий'!I20</f>
        <v>0.12832699619771848</v>
      </c>
      <c r="H20" s="56">
        <f t="shared" si="10"/>
        <v>6.2763004483906526</v>
      </c>
      <c r="I20" s="55">
        <f>'Расчет субсидий'!L20-1</f>
        <v>7.7519379844961378E-3</v>
      </c>
      <c r="J20" s="55">
        <f>I20*'Расчет субсидий'!M20</f>
        <v>7.7519379844961378E-2</v>
      </c>
      <c r="K20" s="56">
        <f t="shared" si="6"/>
        <v>3.7913684017840863</v>
      </c>
      <c r="L20" s="55">
        <f>'Расчет субсидий'!P20-1</f>
        <v>0.13217271518145535</v>
      </c>
      <c r="M20" s="55">
        <f>L20*'Расчет субсидий'!Q20</f>
        <v>2.6434543036291069</v>
      </c>
      <c r="N20" s="56">
        <f t="shared" si="7"/>
        <v>129.28778762657998</v>
      </c>
      <c r="O20" s="55">
        <f>'Расчет субсидий'!T20-1</f>
        <v>1.6941444002273931E-2</v>
      </c>
      <c r="P20" s="55">
        <f>O20*'Расчет субсидий'!U20</f>
        <v>0.16941444002273931</v>
      </c>
      <c r="Q20" s="56">
        <f t="shared" si="8"/>
        <v>8.2858319557352367</v>
      </c>
      <c r="R20" s="55">
        <f>'Расчет субсидий'!X20-1</f>
        <v>4.6767537826684968E-2</v>
      </c>
      <c r="S20" s="55">
        <f>R20*'Расчет субсидий'!Y20</f>
        <v>0.23383768913342484</v>
      </c>
      <c r="T20" s="56">
        <f t="shared" si="9"/>
        <v>11.436686251874113</v>
      </c>
      <c r="U20" s="55">
        <f t="shared" si="11"/>
        <v>2.3472329415453044</v>
      </c>
    </row>
    <row r="21" spans="1:21" ht="15" customHeight="1">
      <c r="A21" s="30" t="s">
        <v>23</v>
      </c>
      <c r="B21" s="53">
        <f>'Расчет субсидий'!AD21</f>
        <v>218.9636363636364</v>
      </c>
      <c r="C21" s="55">
        <f>'Расчет субсидий'!D21-1</f>
        <v>3.2706830957923927E-2</v>
      </c>
      <c r="D21" s="55">
        <f>C21*'Расчет субсидий'!E21</f>
        <v>0.32706830957923927</v>
      </c>
      <c r="E21" s="56">
        <f t="shared" si="5"/>
        <v>19.658875939264284</v>
      </c>
      <c r="F21" s="55">
        <f>'Расчет субсидий'!H21-1</f>
        <v>5.6980056980056926E-2</v>
      </c>
      <c r="G21" s="55">
        <f>F21*'Расчет субсидий'!I21</f>
        <v>0.28490028490028463</v>
      </c>
      <c r="H21" s="56">
        <f t="shared" si="10"/>
        <v>17.124310707818143</v>
      </c>
      <c r="I21" s="55">
        <f>'Расчет субсидий'!L21-1</f>
        <v>4.2780748663101553E-2</v>
      </c>
      <c r="J21" s="55">
        <f>I21*'Расчет субсидий'!M21</f>
        <v>0.42780748663101553</v>
      </c>
      <c r="K21" s="56">
        <f t="shared" si="6"/>
        <v>25.713938217942957</v>
      </c>
      <c r="L21" s="55">
        <f>'Расчет субсидий'!P21-1</f>
        <v>9.8204212979231098E-2</v>
      </c>
      <c r="M21" s="55">
        <f>L21*'Расчет субсидий'!Q21</f>
        <v>1.964084259584622</v>
      </c>
      <c r="N21" s="56">
        <f t="shared" si="7"/>
        <v>118.05389780229177</v>
      </c>
      <c r="O21" s="55">
        <f>'Расчет субсидий'!T21-1</f>
        <v>7.2815533980582492E-2</v>
      </c>
      <c r="P21" s="55">
        <f>O21*'Расчет субсидий'!U21</f>
        <v>0.36407766990291246</v>
      </c>
      <c r="Q21" s="56">
        <f t="shared" si="8"/>
        <v>21.883372785597711</v>
      </c>
      <c r="R21" s="55">
        <f>'Расчет субсидий'!X21-1</f>
        <v>5.500000000000016E-2</v>
      </c>
      <c r="S21" s="55">
        <f>R21*'Расчет субсидий'!Y21</f>
        <v>0.2750000000000008</v>
      </c>
      <c r="T21" s="56">
        <f t="shared" si="9"/>
        <v>16.529240910721523</v>
      </c>
      <c r="U21" s="55">
        <f t="shared" si="11"/>
        <v>3.6429380105980749</v>
      </c>
    </row>
    <row r="22" spans="1:21" ht="15" customHeight="1">
      <c r="A22" s="30" t="s">
        <v>24</v>
      </c>
      <c r="B22" s="53">
        <f>'Расчет субсидий'!AD22</f>
        <v>471.78181818181838</v>
      </c>
      <c r="C22" s="55">
        <f>'Расчет субсидий'!D22-1</f>
        <v>0.13665270668528007</v>
      </c>
      <c r="D22" s="55">
        <f>C22*'Расчет субсидий'!E22</f>
        <v>1.3665270668528007</v>
      </c>
      <c r="E22" s="56">
        <f t="shared" si="5"/>
        <v>107.98059157806595</v>
      </c>
      <c r="F22" s="55">
        <f>'Расчет субсидий'!H22-1</f>
        <v>-3.7950664136623402E-3</v>
      </c>
      <c r="G22" s="55">
        <f>F22*'Расчет субсидий'!I22</f>
        <v>-1.8975332068311701E-2</v>
      </c>
      <c r="H22" s="56">
        <f t="shared" si="10"/>
        <v>-1.4993977300760291</v>
      </c>
      <c r="I22" s="55">
        <f>'Расчет субсидий'!L22-1</f>
        <v>-5.6603773584905648E-2</v>
      </c>
      <c r="J22" s="55">
        <f>I22*'Расчет субсидий'!M22</f>
        <v>-0.56603773584905648</v>
      </c>
      <c r="K22" s="56">
        <f t="shared" si="6"/>
        <v>-44.727317193398839</v>
      </c>
      <c r="L22" s="55">
        <f>'Расчет субсидий'!P22-1</f>
        <v>0.20149354868653102</v>
      </c>
      <c r="M22" s="55">
        <f>L22*'Расчет субсидий'!Q22</f>
        <v>4.0298709737306204</v>
      </c>
      <c r="N22" s="56">
        <f t="shared" si="7"/>
        <v>318.43339387991961</v>
      </c>
      <c r="O22" s="55">
        <f>'Расчет субсидий'!T22-1</f>
        <v>0.12533783783783781</v>
      </c>
      <c r="P22" s="55">
        <f>O22*'Расчет субсидий'!U22</f>
        <v>0.62668918918918903</v>
      </c>
      <c r="Q22" s="56">
        <f t="shared" si="8"/>
        <v>49.519889525551875</v>
      </c>
      <c r="R22" s="55">
        <f>'Расчет субсидий'!X22-1</f>
        <v>0.10649350649350664</v>
      </c>
      <c r="S22" s="55">
        <f>R22*'Расчет субсидий'!Y22</f>
        <v>0.5324675324675332</v>
      </c>
      <c r="T22" s="56">
        <f t="shared" si="9"/>
        <v>42.074658121755768</v>
      </c>
      <c r="U22" s="55">
        <f t="shared" si="11"/>
        <v>5.970541694322776</v>
      </c>
    </row>
    <row r="23" spans="1:21" ht="15" customHeight="1">
      <c r="A23" s="30" t="s">
        <v>25</v>
      </c>
      <c r="B23" s="53">
        <f>'Расчет субсидий'!AD23</f>
        <v>-330.87272727272739</v>
      </c>
      <c r="C23" s="55">
        <f>'Расчет субсидий'!D23-1</f>
        <v>0.10831568918060541</v>
      </c>
      <c r="D23" s="55">
        <f>C23*'Расчет субсидий'!E23</f>
        <v>1.0831568918060541</v>
      </c>
      <c r="E23" s="56">
        <f t="shared" si="5"/>
        <v>67.740120819011437</v>
      </c>
      <c r="F23" s="55">
        <f>'Расчет субсидий'!H23-1</f>
        <v>-3.013698630136985E-2</v>
      </c>
      <c r="G23" s="55">
        <f>F23*'Расчет субсидий'!I23</f>
        <v>-0.15068493150684925</v>
      </c>
      <c r="H23" s="56">
        <f t="shared" si="10"/>
        <v>-9.4237645008735544</v>
      </c>
      <c r="I23" s="55">
        <f>'Расчет субсидий'!L23-1</f>
        <v>2.564102564102555E-2</v>
      </c>
      <c r="J23" s="55">
        <f>I23*'Расчет субсидий'!M23</f>
        <v>0.38461538461538325</v>
      </c>
      <c r="K23" s="56">
        <f t="shared" si="6"/>
        <v>24.053664635096762</v>
      </c>
      <c r="L23" s="55">
        <f>'Расчет субсидий'!P23-1</f>
        <v>-0.39782446676367245</v>
      </c>
      <c r="M23" s="55">
        <f>L23*'Расчет субсидий'!Q23</f>
        <v>-7.9564893352734494</v>
      </c>
      <c r="N23" s="56">
        <f t="shared" si="7"/>
        <v>-497.59508797281961</v>
      </c>
      <c r="O23" s="55">
        <f>'Расчет субсидий'!T23-1</f>
        <v>0.12748045700541177</v>
      </c>
      <c r="P23" s="55">
        <f>O23*'Расчет субсидий'!U23</f>
        <v>0.63740228502705887</v>
      </c>
      <c r="Q23" s="56">
        <f t="shared" si="8"/>
        <v>39.862838084381742</v>
      </c>
      <c r="R23" s="55">
        <f>'Расчет субсидий'!X23-1</f>
        <v>0.14227642276422769</v>
      </c>
      <c r="S23" s="55">
        <f>R23*'Расчет субсидий'!Y23</f>
        <v>0.71138211382113847</v>
      </c>
      <c r="T23" s="56">
        <f t="shared" si="9"/>
        <v>44.489501662475888</v>
      </c>
      <c r="U23" s="55">
        <f t="shared" si="11"/>
        <v>-5.2906175915106637</v>
      </c>
    </row>
    <row r="24" spans="1:21" ht="15" customHeight="1">
      <c r="A24" s="30" t="s">
        <v>26</v>
      </c>
      <c r="B24" s="53">
        <f>'Расчет субсидий'!AD24</f>
        <v>418.24545454545432</v>
      </c>
      <c r="C24" s="55">
        <f>'Расчет субсидий'!D24-1</f>
        <v>3.5193328063689577E-3</v>
      </c>
      <c r="D24" s="55">
        <f>C24*'Расчет субсидий'!E24</f>
        <v>3.5193328063689577E-2</v>
      </c>
      <c r="E24" s="56">
        <f t="shared" si="5"/>
        <v>2.2887031969123517</v>
      </c>
      <c r="F24" s="55">
        <f>'Расчет субсидий'!H24-1</f>
        <v>2.2662889518413554E-2</v>
      </c>
      <c r="G24" s="55">
        <f>F24*'Расчет субсидий'!I24</f>
        <v>0.11331444759206777</v>
      </c>
      <c r="H24" s="56">
        <f t="shared" si="10"/>
        <v>7.3690995631611704</v>
      </c>
      <c r="I24" s="55">
        <f>'Расчет субсидий'!L24-1</f>
        <v>2.857142857142847E-2</v>
      </c>
      <c r="J24" s="55">
        <f>I24*'Расчет субсидий'!M24</f>
        <v>0.14285714285714235</v>
      </c>
      <c r="K24" s="56">
        <f t="shared" si="6"/>
        <v>9.2903290921281751</v>
      </c>
      <c r="L24" s="55">
        <f>'Расчет субсидий'!P24-1</f>
        <v>0.20022633553735791</v>
      </c>
      <c r="M24" s="55">
        <f>L24*'Расчет субсидий'!Q24</f>
        <v>4.0045267107471583</v>
      </c>
      <c r="N24" s="56">
        <f t="shared" si="7"/>
        <v>260.42359700741162</v>
      </c>
      <c r="O24" s="55">
        <f>'Расчет субсидий'!T24-1</f>
        <v>0.21937774984286618</v>
      </c>
      <c r="P24" s="55">
        <f>O24*'Расчет субсидий'!U24</f>
        <v>1.0968887492143309</v>
      </c>
      <c r="Q24" s="56">
        <f t="shared" si="8"/>
        <v>71.333202203578139</v>
      </c>
      <c r="R24" s="55">
        <f>'Расчет субсидий'!X24-1</f>
        <v>0.20771376591873869</v>
      </c>
      <c r="S24" s="55">
        <f>R24*'Расчет субсидий'!Y24</f>
        <v>1.0385688295936935</v>
      </c>
      <c r="T24" s="56">
        <f t="shared" si="9"/>
        <v>67.540523482262842</v>
      </c>
      <c r="U24" s="55">
        <f t="shared" si="11"/>
        <v>6.4313492080680827</v>
      </c>
    </row>
    <row r="25" spans="1:21" ht="15" customHeight="1">
      <c r="A25" s="30" t="s">
        <v>27</v>
      </c>
      <c r="B25" s="53">
        <f>'Расчет субсидий'!AD25</f>
        <v>-0.3818181818182893</v>
      </c>
      <c r="C25" s="55">
        <f>'Расчет субсидий'!D25-1</f>
        <v>8.2896775102098141E-2</v>
      </c>
      <c r="D25" s="55">
        <f>C25*'Расчет субсидий'!E25</f>
        <v>0.82896775102098141</v>
      </c>
      <c r="E25" s="56">
        <f t="shared" si="5"/>
        <v>22.135134559793578</v>
      </c>
      <c r="F25" s="55">
        <f>'Расчет субсидий'!H25-1</f>
        <v>4.0191387559808556E-2</v>
      </c>
      <c r="G25" s="55">
        <f>F25*'Расчет субсидий'!I25</f>
        <v>0.20095693779904278</v>
      </c>
      <c r="H25" s="56">
        <f t="shared" si="10"/>
        <v>5.3659612854991439</v>
      </c>
      <c r="I25" s="55">
        <f>'Расчет субсидий'!L25-1</f>
        <v>0</v>
      </c>
      <c r="J25" s="55">
        <f>I25*'Расчет субсидий'!M25</f>
        <v>0</v>
      </c>
      <c r="K25" s="56">
        <f t="shared" si="6"/>
        <v>0</v>
      </c>
      <c r="L25" s="55">
        <f>'Расчет субсидий'!P25-1</f>
        <v>-0.11764329375620053</v>
      </c>
      <c r="M25" s="55">
        <f>L25*'Расчет субсидий'!Q25</f>
        <v>-2.3528658751240106</v>
      </c>
      <c r="N25" s="56">
        <f t="shared" si="7"/>
        <v>-62.826331522392671</v>
      </c>
      <c r="O25" s="55">
        <f>'Расчет субсидий'!T25-1</f>
        <v>0.13950617283950617</v>
      </c>
      <c r="P25" s="55">
        <f>O25*'Расчет субсидий'!U25</f>
        <v>0.69753086419753085</v>
      </c>
      <c r="Q25" s="56">
        <f t="shared" si="8"/>
        <v>18.625500834749186</v>
      </c>
      <c r="R25" s="55">
        <f>'Расчет субсидий'!X25-1</f>
        <v>0.12222222222222223</v>
      </c>
      <c r="S25" s="55">
        <f>R25*'Расчет субсидий'!Y25</f>
        <v>0.61111111111111116</v>
      </c>
      <c r="T25" s="56">
        <f t="shared" si="9"/>
        <v>16.317916660532475</v>
      </c>
      <c r="U25" s="55">
        <f t="shared" si="11"/>
        <v>-1.4299210995344369E-2</v>
      </c>
    </row>
    <row r="26" spans="1:21" ht="15" customHeight="1">
      <c r="A26" s="30" t="s">
        <v>28</v>
      </c>
      <c r="B26" s="53">
        <f>'Расчет субсидий'!AD26</f>
        <v>-277.22727272727298</v>
      </c>
      <c r="C26" s="55">
        <f>'Расчет субсидий'!D26-1</f>
        <v>-5.9556786703601095E-2</v>
      </c>
      <c r="D26" s="55">
        <f>C26*'Расчет субсидий'!E26</f>
        <v>-0.59556786703601095</v>
      </c>
      <c r="E26" s="56">
        <f t="shared" si="5"/>
        <v>-40.996624315343134</v>
      </c>
      <c r="F26" s="55">
        <f>'Расчет субсидий'!H26-1</f>
        <v>9.4607379375588607E-4</v>
      </c>
      <c r="G26" s="55">
        <f>F26*'Расчет субсидий'!I26</f>
        <v>4.7303689687794304E-3</v>
      </c>
      <c r="H26" s="56">
        <f t="shared" si="10"/>
        <v>0.32562058871836602</v>
      </c>
      <c r="I26" s="55">
        <f>'Расчет субсидий'!L26-1</f>
        <v>0.11386138613861396</v>
      </c>
      <c r="J26" s="55">
        <f>I26*'Расчет субсидий'!M26</f>
        <v>1.7079207920792094</v>
      </c>
      <c r="K26" s="56">
        <f t="shared" si="6"/>
        <v>117.56676434157072</v>
      </c>
      <c r="L26" s="55">
        <f>'Расчет субсидий'!P26-1</f>
        <v>-0.27005449851802277</v>
      </c>
      <c r="M26" s="55">
        <f>L26*'Расчет субсидий'!Q26</f>
        <v>-5.4010899703604558</v>
      </c>
      <c r="N26" s="56">
        <f t="shared" si="7"/>
        <v>-371.79046866685115</v>
      </c>
      <c r="O26" s="55">
        <f>'Расчет субсидий'!T26-1</f>
        <v>6.6889632107023367E-3</v>
      </c>
      <c r="P26" s="55">
        <f>O26*'Расчет субсидий'!U26</f>
        <v>3.3444816053511683E-2</v>
      </c>
      <c r="Q26" s="56">
        <f t="shared" si="8"/>
        <v>2.302213794483762</v>
      </c>
      <c r="R26" s="55">
        <f>'Расчет субсидий'!X26-1</f>
        <v>4.4642857142857206E-2</v>
      </c>
      <c r="S26" s="55">
        <f>R26*'Расчет субсидий'!Y26</f>
        <v>0.22321428571428603</v>
      </c>
      <c r="T26" s="56">
        <f t="shared" si="9"/>
        <v>15.365221530148355</v>
      </c>
      <c r="U26" s="55">
        <f t="shared" si="11"/>
        <v>-4.0273475745806788</v>
      </c>
    </row>
    <row r="27" spans="1:21" ht="15" customHeight="1">
      <c r="A27" s="30" t="s">
        <v>29</v>
      </c>
      <c r="B27" s="53">
        <f>'Расчет субсидий'!AD27</f>
        <v>-51.781818181818153</v>
      </c>
      <c r="C27" s="55">
        <f>'Расчет субсидий'!D27-1</f>
        <v>-1.8143614105609385E-2</v>
      </c>
      <c r="D27" s="55">
        <f>C27*'Расчет субсидий'!E27</f>
        <v>-0.18143614105609385</v>
      </c>
      <c r="E27" s="56">
        <f t="shared" si="5"/>
        <v>-4.7154104133808143</v>
      </c>
      <c r="F27" s="55">
        <f>'Расчет субсидий'!H27-1</f>
        <v>6.5851364063969076E-3</v>
      </c>
      <c r="G27" s="55">
        <f>F27*'Расчет субсидий'!I27</f>
        <v>3.2925682031984538E-2</v>
      </c>
      <c r="H27" s="56">
        <f t="shared" si="10"/>
        <v>0.85571762614420332</v>
      </c>
      <c r="I27" s="55">
        <f>'Расчет субсидий'!L27-1</f>
        <v>3.1746031746031855E-2</v>
      </c>
      <c r="J27" s="55">
        <f>I27*'Расчет субсидий'!M27</f>
        <v>0.47619047619047783</v>
      </c>
      <c r="K27" s="56">
        <f t="shared" si="6"/>
        <v>12.375888933215002</v>
      </c>
      <c r="L27" s="55">
        <f>'Расчет субсидий'!P27-1</f>
        <v>-0.16755278163045162</v>
      </c>
      <c r="M27" s="55">
        <f>L27*'Расчет субсидий'!Q27</f>
        <v>-3.3510556326090324</v>
      </c>
      <c r="N27" s="56">
        <f t="shared" si="7"/>
        <v>-87.091813868206941</v>
      </c>
      <c r="O27" s="55">
        <f>'Расчет субсидий'!T27-1</f>
        <v>-2.7142857142857246E-2</v>
      </c>
      <c r="P27" s="55">
        <f>O27*'Расчет субсидий'!U27</f>
        <v>-0.13571428571428623</v>
      </c>
      <c r="Q27" s="56">
        <f t="shared" si="8"/>
        <v>-3.5271283459662763</v>
      </c>
      <c r="R27" s="55">
        <f>'Расчет субсидий'!X27-1</f>
        <v>0.1166666666666667</v>
      </c>
      <c r="S27" s="55">
        <f>R27*'Расчет субсидий'!Y27</f>
        <v>1.166666666666667</v>
      </c>
      <c r="T27" s="56">
        <f t="shared" si="9"/>
        <v>30.320927886376658</v>
      </c>
      <c r="U27" s="55">
        <f t="shared" si="11"/>
        <v>-1.9924232344902828</v>
      </c>
    </row>
    <row r="28" spans="1:21" ht="15" customHeight="1">
      <c r="A28" s="30" t="s">
        <v>30</v>
      </c>
      <c r="B28" s="53">
        <f>'Расчет субсидий'!AD28</f>
        <v>780.81818181818198</v>
      </c>
      <c r="C28" s="55">
        <f>'Расчет субсидий'!D28-1</f>
        <v>0.1176646087752713</v>
      </c>
      <c r="D28" s="55">
        <f>C28*'Расчет субсидий'!E28</f>
        <v>1.176646087752713</v>
      </c>
      <c r="E28" s="56">
        <f t="shared" si="5"/>
        <v>82.255161852602996</v>
      </c>
      <c r="F28" s="55">
        <f>'Расчет субсидий'!H28-1</f>
        <v>4.1944709246901635E-2</v>
      </c>
      <c r="G28" s="55">
        <f>F28*'Расчет субсидий'!I28</f>
        <v>0.20972354623450817</v>
      </c>
      <c r="H28" s="56">
        <f t="shared" si="10"/>
        <v>14.661030550629613</v>
      </c>
      <c r="I28" s="55">
        <f>'Расчет субсидий'!L28-1</f>
        <v>3.2863849765258246E-2</v>
      </c>
      <c r="J28" s="55">
        <f>I28*'Расчет субсидий'!M28</f>
        <v>0.32863849765258246</v>
      </c>
      <c r="K28" s="56">
        <f t="shared" si="6"/>
        <v>22.973953762969227</v>
      </c>
      <c r="L28" s="55">
        <f>'Расчет субсидий'!P28-1</f>
        <v>0.257090918327604</v>
      </c>
      <c r="M28" s="55">
        <f>L28*'Расчет субсидий'!Q28</f>
        <v>5.14181836655208</v>
      </c>
      <c r="N28" s="56">
        <f t="shared" si="7"/>
        <v>359.44631640700658</v>
      </c>
      <c r="O28" s="55">
        <f>'Расчет субсидий'!T28-1</f>
        <v>0.22592493892960253</v>
      </c>
      <c r="P28" s="55">
        <f>O28*'Расчет субсидий'!U28</f>
        <v>2.2592493892960253</v>
      </c>
      <c r="Q28" s="56">
        <f t="shared" si="8"/>
        <v>157.93612549791146</v>
      </c>
      <c r="R28" s="55">
        <f>'Расчет субсидий'!X28-1</f>
        <v>0.20533952823445323</v>
      </c>
      <c r="S28" s="55">
        <f>R28*'Расчет субсидий'!Y28</f>
        <v>2.0533952823445323</v>
      </c>
      <c r="T28" s="56">
        <f t="shared" si="9"/>
        <v>143.5455937470621</v>
      </c>
      <c r="U28" s="55">
        <f t="shared" si="11"/>
        <v>11.169471169832441</v>
      </c>
    </row>
    <row r="29" spans="1:21" ht="15" customHeight="1">
      <c r="A29" s="30" t="s">
        <v>31</v>
      </c>
      <c r="B29" s="53">
        <f>'Расчет субсидий'!AD29</f>
        <v>1159.6000000000004</v>
      </c>
      <c r="C29" s="55">
        <f>'Расчет субсидий'!D29-1</f>
        <v>0.22029172799528984</v>
      </c>
      <c r="D29" s="55">
        <f>C29*'Расчет субсидий'!E29</f>
        <v>2.2029172799528984</v>
      </c>
      <c r="E29" s="56">
        <f t="shared" si="5"/>
        <v>408.30614351006574</v>
      </c>
      <c r="F29" s="55">
        <f>'Расчет субсидий'!H29-1</f>
        <v>5.6285178236399336E-3</v>
      </c>
      <c r="G29" s="55">
        <f>F29*'Расчет субсидий'!I29</f>
        <v>2.8142589118199668E-2</v>
      </c>
      <c r="H29" s="56">
        <f t="shared" si="10"/>
        <v>5.2161704553364521</v>
      </c>
      <c r="I29" s="55">
        <f>'Расчет субсидий'!L29-1</f>
        <v>0.1004784688995215</v>
      </c>
      <c r="J29" s="55">
        <f>I29*'Расчет субсидий'!M29</f>
        <v>0.5023923444976075</v>
      </c>
      <c r="K29" s="56">
        <f t="shared" si="6"/>
        <v>93.117377841434205</v>
      </c>
      <c r="L29" s="55">
        <f>'Расчет субсидий'!P29-1</f>
        <v>-3.5565573110670767E-3</v>
      </c>
      <c r="M29" s="55">
        <f>L29*'Расчет субсидий'!Q29</f>
        <v>-7.1131146221341535E-2</v>
      </c>
      <c r="N29" s="56">
        <f t="shared" si="7"/>
        <v>-13.184010249221677</v>
      </c>
      <c r="O29" s="55">
        <f>'Расчет субсидий'!T29-1</f>
        <v>1.5113350125944613E-2</v>
      </c>
      <c r="P29" s="55">
        <f>O29*'Расчет субсидий'!U29</f>
        <v>7.5566750629723067E-2</v>
      </c>
      <c r="Q29" s="56">
        <f t="shared" si="8"/>
        <v>14.00614031584008</v>
      </c>
      <c r="R29" s="55">
        <f>'Расчет субсидий'!X29-1</f>
        <v>0.23456361267911419</v>
      </c>
      <c r="S29" s="55">
        <f>R29*'Расчет субсидий'!Y29</f>
        <v>3.5184541901867128</v>
      </c>
      <c r="T29" s="56">
        <f t="shared" si="9"/>
        <v>652.13817812654543</v>
      </c>
      <c r="U29" s="55">
        <f t="shared" si="11"/>
        <v>6.2563420081638004</v>
      </c>
    </row>
    <row r="30" spans="1:21" ht="15" customHeight="1">
      <c r="A30" s="30" t="s">
        <v>32</v>
      </c>
      <c r="B30" s="53">
        <f>'Расчет субсидий'!AD30</f>
        <v>-183.5454545454545</v>
      </c>
      <c r="C30" s="55">
        <f>'Расчет субсидий'!D30-1</f>
        <v>4.3179433368309983E-3</v>
      </c>
      <c r="D30" s="55">
        <f>C30*'Расчет субсидий'!E30</f>
        <v>4.3179433368309983E-2</v>
      </c>
      <c r="E30" s="56">
        <f t="shared" si="5"/>
        <v>1.25839773767637</v>
      </c>
      <c r="F30" s="55">
        <f>'Расчет субсидий'!H30-1</f>
        <v>-6.9809610154125123E-2</v>
      </c>
      <c r="G30" s="55">
        <f>F30*'Расчет субсидий'!I30</f>
        <v>-0.34904805077062562</v>
      </c>
      <c r="H30" s="56">
        <f t="shared" si="10"/>
        <v>-10.172465064177235</v>
      </c>
      <c r="I30" s="55">
        <f>'Расчет субсидий'!L30-1</f>
        <v>9.8265895953757232E-2</v>
      </c>
      <c r="J30" s="55">
        <f>I30*'Расчет субсидий'!M30</f>
        <v>0.98265895953757232</v>
      </c>
      <c r="K30" s="56">
        <f t="shared" si="6"/>
        <v>28.638074081283285</v>
      </c>
      <c r="L30" s="55">
        <f>'Расчет субсидий'!P30-1</f>
        <v>-0.25425538109193946</v>
      </c>
      <c r="M30" s="55">
        <f>L30*'Расчет субсидий'!Q30</f>
        <v>-5.0851076218387892</v>
      </c>
      <c r="N30" s="56">
        <f t="shared" si="7"/>
        <v>-148.19758917585017</v>
      </c>
      <c r="O30" s="55">
        <f>'Расчет субсидий'!T30-1</f>
        <v>-0.17944444444444452</v>
      </c>
      <c r="P30" s="55">
        <f>O30*'Расчет субсидий'!U30</f>
        <v>-1.7944444444444452</v>
      </c>
      <c r="Q30" s="56">
        <f t="shared" si="8"/>
        <v>-52.296305280654551</v>
      </c>
      <c r="R30" s="55">
        <f>'Расчет субсидий'!X30-1</f>
        <v>-9.52380952380949E-3</v>
      </c>
      <c r="S30" s="55">
        <f>R30*'Расчет субсидий'!Y30</f>
        <v>-9.52380952380949E-2</v>
      </c>
      <c r="T30" s="56">
        <f t="shared" si="9"/>
        <v>-2.7755668437322076</v>
      </c>
      <c r="U30" s="55">
        <f t="shared" si="11"/>
        <v>-6.2979998193860727</v>
      </c>
    </row>
    <row r="31" spans="1:21" ht="15" customHeight="1">
      <c r="A31" s="30" t="s">
        <v>33</v>
      </c>
      <c r="B31" s="53">
        <f>'Расчет субсидий'!AD31</f>
        <v>-203.19999999999982</v>
      </c>
      <c r="C31" s="55">
        <f>'Расчет субсидий'!D31-1</f>
        <v>0.12431412544620102</v>
      </c>
      <c r="D31" s="55">
        <f>C31*'Расчет субсидий'!E31</f>
        <v>1.2431412544620102</v>
      </c>
      <c r="E31" s="56">
        <f t="shared" si="5"/>
        <v>81.02710404975673</v>
      </c>
      <c r="F31" s="55">
        <f>'Расчет субсидий'!H31-1</f>
        <v>-1.5697137580794163E-2</v>
      </c>
      <c r="G31" s="55">
        <f>F31*'Расчет субсидий'!I31</f>
        <v>-7.8485687903970813E-2</v>
      </c>
      <c r="H31" s="56">
        <f t="shared" si="10"/>
        <v>-5.1156439200981554</v>
      </c>
      <c r="I31" s="55">
        <f>'Расчет субсидий'!L31-1</f>
        <v>1.3215859030837107E-2</v>
      </c>
      <c r="J31" s="55">
        <f>I31*'Расчет субсидий'!M31</f>
        <v>0.13215859030837107</v>
      </c>
      <c r="K31" s="56">
        <f t="shared" si="6"/>
        <v>8.6140073057263322</v>
      </c>
      <c r="L31" s="55">
        <f>'Расчет субсидий'!P31-1</f>
        <v>-0.30596124139868008</v>
      </c>
      <c r="M31" s="55">
        <f>L31*'Расчет субсидий'!Q31</f>
        <v>-6.1192248279736017</v>
      </c>
      <c r="N31" s="56">
        <f t="shared" si="7"/>
        <v>-398.84692512649929</v>
      </c>
      <c r="O31" s="55">
        <f>'Расчет субсидий'!T31-1</f>
        <v>6.7739273927392762E-2</v>
      </c>
      <c r="P31" s="55">
        <f>O31*'Расчет субсидий'!U31</f>
        <v>0.67739273927392762</v>
      </c>
      <c r="Q31" s="56">
        <f t="shared" si="8"/>
        <v>44.15199943746665</v>
      </c>
      <c r="R31" s="55">
        <f>'Расчет субсидий'!X31-1</f>
        <v>0.2054929577464788</v>
      </c>
      <c r="S31" s="55">
        <f>R31*'Расчет субсидий'!Y31</f>
        <v>1.027464788732394</v>
      </c>
      <c r="T31" s="56">
        <f t="shared" si="9"/>
        <v>66.969458253647844</v>
      </c>
      <c r="U31" s="55">
        <f t="shared" si="11"/>
        <v>-3.117553143100869</v>
      </c>
    </row>
    <row r="32" spans="1:21" ht="15" customHeight="1">
      <c r="A32" s="30" t="s">
        <v>34</v>
      </c>
      <c r="B32" s="53">
        <f>'Расчет субсидий'!AD32</f>
        <v>341.43636363636369</v>
      </c>
      <c r="C32" s="55">
        <f>'Расчет субсидий'!D32-1</f>
        <v>-9.2804850994602228E-3</v>
      </c>
      <c r="D32" s="55">
        <f>C32*'Расчет субсидий'!E32</f>
        <v>-9.2804850994602228E-2</v>
      </c>
      <c r="E32" s="56">
        <f t="shared" si="5"/>
        <v>-3.7949088777477415</v>
      </c>
      <c r="F32" s="55">
        <f>'Расчет субсидий'!H32-1</f>
        <v>-3.8745387453874569E-2</v>
      </c>
      <c r="G32" s="55">
        <f>F32*'Расчет субсидий'!I32</f>
        <v>-0.19372693726937285</v>
      </c>
      <c r="H32" s="56">
        <f t="shared" si="10"/>
        <v>-7.9217418725792967</v>
      </c>
      <c r="I32" s="55">
        <f>'Расчет субсидий'!L32-1</f>
        <v>0.20048192771084339</v>
      </c>
      <c r="J32" s="55">
        <f>I32*'Расчет субсидий'!M32</f>
        <v>3.007228915662651</v>
      </c>
      <c r="K32" s="56">
        <f t="shared" si="6"/>
        <v>122.96943087739746</v>
      </c>
      <c r="L32" s="55">
        <f>'Расчет субсидий'!P32-1</f>
        <v>0.21831398900427601</v>
      </c>
      <c r="M32" s="55">
        <f>L32*'Расчет субсидий'!Q32</f>
        <v>4.3662797800855202</v>
      </c>
      <c r="N32" s="56">
        <f t="shared" si="7"/>
        <v>178.54275636023306</v>
      </c>
      <c r="O32" s="55">
        <f>'Расчет субсидий'!T32-1</f>
        <v>2.1024967148488782E-2</v>
      </c>
      <c r="P32" s="55">
        <f>O32*'Расчет субсидий'!U32</f>
        <v>0.21024967148488782</v>
      </c>
      <c r="Q32" s="56">
        <f t="shared" si="8"/>
        <v>8.5973775757471298</v>
      </c>
      <c r="R32" s="55">
        <f>'Расчет субсидий'!X32-1</f>
        <v>0.10526315789473695</v>
      </c>
      <c r="S32" s="55">
        <f>R32*'Расчет субсидий'!Y32</f>
        <v>1.0526315789473695</v>
      </c>
      <c r="T32" s="56">
        <f t="shared" si="9"/>
        <v>43.043449573313076</v>
      </c>
      <c r="U32" s="55">
        <f t="shared" si="11"/>
        <v>8.3498581579164544</v>
      </c>
    </row>
    <row r="33" spans="1:21" ht="15" customHeight="1">
      <c r="A33" s="30" t="s">
        <v>1</v>
      </c>
      <c r="B33" s="53">
        <f>'Расчет субсидий'!AD33</f>
        <v>-343.87272727272739</v>
      </c>
      <c r="C33" s="55">
        <f>'Расчет субсидий'!D33-1</f>
        <v>4.5838360195077366E-2</v>
      </c>
      <c r="D33" s="55">
        <f>C33*'Расчет субсидий'!E33</f>
        <v>0.45838360195077366</v>
      </c>
      <c r="E33" s="56">
        <f t="shared" si="5"/>
        <v>48.78064697897419</v>
      </c>
      <c r="F33" s="55">
        <f>'Расчет субсидий'!H33-1</f>
        <v>-3.2649253731343308E-2</v>
      </c>
      <c r="G33" s="55">
        <f>F33*'Расчет субсидий'!I33</f>
        <v>-0.16324626865671654</v>
      </c>
      <c r="H33" s="56">
        <f t="shared" si="10"/>
        <v>-17.372477043437634</v>
      </c>
      <c r="I33" s="55">
        <f>'Расчет субсидий'!L33-1</f>
        <v>9.9337748344370258E-3</v>
      </c>
      <c r="J33" s="55">
        <f>I33*'Расчет субсидий'!M33</f>
        <v>9.9337748344370258E-2</v>
      </c>
      <c r="K33" s="56">
        <f t="shared" si="6"/>
        <v>10.57140703343331</v>
      </c>
      <c r="L33" s="55">
        <f>'Расчет субсидий'!P33-1</f>
        <v>-9.9212241543181312E-2</v>
      </c>
      <c r="M33" s="55">
        <f>L33*'Расчет субсидий'!Q33</f>
        <v>-1.9842448308636262</v>
      </c>
      <c r="N33" s="56">
        <f t="shared" si="7"/>
        <v>-211.16101492785859</v>
      </c>
      <c r="O33" s="55">
        <f>'Расчет субсидий'!T33-1</f>
        <v>-4.5368620037807172E-2</v>
      </c>
      <c r="P33" s="55">
        <f>O33*'Расчет субсидий'!U33</f>
        <v>-0.22684310018903586</v>
      </c>
      <c r="Q33" s="56">
        <f t="shared" si="8"/>
        <v>-24.140377497896999</v>
      </c>
      <c r="R33" s="55">
        <f>'Расчет субсидий'!X33-1</f>
        <v>-0.14147018030513181</v>
      </c>
      <c r="S33" s="55">
        <f>R33*'Расчет субсидий'!Y33</f>
        <v>-1.4147018030513181</v>
      </c>
      <c r="T33" s="56">
        <f t="shared" si="9"/>
        <v>-150.55091181594165</v>
      </c>
      <c r="U33" s="55">
        <f t="shared" si="11"/>
        <v>-3.2313146524655529</v>
      </c>
    </row>
    <row r="34" spans="1:21" ht="15" customHeight="1">
      <c r="A34" s="30" t="s">
        <v>35</v>
      </c>
      <c r="B34" s="53">
        <f>'Расчет субсидий'!AD34</f>
        <v>-130.11818181818217</v>
      </c>
      <c r="C34" s="55">
        <f>'Расчет субсидий'!D34-1</f>
        <v>-0.11255819333198391</v>
      </c>
      <c r="D34" s="55">
        <f>C34*'Расчет субсидий'!E34</f>
        <v>-1.1255819333198391</v>
      </c>
      <c r="E34" s="56">
        <f t="shared" si="5"/>
        <v>-57.128521817009776</v>
      </c>
      <c r="F34" s="55">
        <f>'Расчет субсидий'!H34-1</f>
        <v>6.4814814814815325E-3</v>
      </c>
      <c r="G34" s="55">
        <f>F34*'Расчет субсидий'!I34</f>
        <v>3.2407407407407662E-2</v>
      </c>
      <c r="H34" s="56">
        <f t="shared" si="10"/>
        <v>1.6448267569880521</v>
      </c>
      <c r="I34" s="55">
        <f>'Расчет субсидий'!L34-1</f>
        <v>4.6025104602510414E-2</v>
      </c>
      <c r="J34" s="55">
        <f>I34*'Расчет субсидий'!M34</f>
        <v>0.46025104602510414</v>
      </c>
      <c r="K34" s="56">
        <f t="shared" si="6"/>
        <v>23.359882693386592</v>
      </c>
      <c r="L34" s="55">
        <f>'Расчет субсидий'!P34-1</f>
        <v>-7.4497206071986066E-2</v>
      </c>
      <c r="M34" s="55">
        <f>L34*'Расчет субсидий'!Q34</f>
        <v>-1.4899441214397213</v>
      </c>
      <c r="N34" s="56">
        <f t="shared" si="7"/>
        <v>-75.621598684285061</v>
      </c>
      <c r="O34" s="55">
        <f>'Расчет субсидий'!T34-1</f>
        <v>-9.5890410958904271E-3</v>
      </c>
      <c r="P34" s="55">
        <f>O34*'Расчет субсидий'!U34</f>
        <v>-4.7945205479452135E-2</v>
      </c>
      <c r="Q34" s="56">
        <f t="shared" si="8"/>
        <v>-2.4334423254069661</v>
      </c>
      <c r="R34" s="55">
        <f>'Расчет субсидий'!X34-1</f>
        <v>-7.8571428571428514E-2</v>
      </c>
      <c r="S34" s="55">
        <f>R34*'Расчет субсидий'!Y34</f>
        <v>-0.39285714285714257</v>
      </c>
      <c r="T34" s="56">
        <f t="shared" si="9"/>
        <v>-19.93932844185499</v>
      </c>
      <c r="U34" s="55">
        <f t="shared" si="11"/>
        <v>-2.5636699496636437</v>
      </c>
    </row>
    <row r="35" spans="1:21" ht="15" customHeight="1">
      <c r="A35" s="30" t="s">
        <v>36</v>
      </c>
      <c r="B35" s="53">
        <f>'Расчет субсидий'!AD35</f>
        <v>76.372727272727388</v>
      </c>
      <c r="C35" s="55">
        <f>'Расчет субсидий'!D35-1</f>
        <v>-9.830601092896174E-2</v>
      </c>
      <c r="D35" s="55">
        <f>C35*'Расчет субсидий'!E35</f>
        <v>-0.9830601092896174</v>
      </c>
      <c r="E35" s="56">
        <f t="shared" si="5"/>
        <v>-34.784453717886045</v>
      </c>
      <c r="F35" s="55">
        <f>'Расчет субсидий'!H35-1</f>
        <v>3.8986354775828458E-2</v>
      </c>
      <c r="G35" s="55">
        <f>F35*'Расчет субсидий'!I35</f>
        <v>0.19493177387914229</v>
      </c>
      <c r="H35" s="56">
        <f t="shared" si="10"/>
        <v>6.8974370972536692</v>
      </c>
      <c r="I35" s="55">
        <f>'Расчет субсидий'!L35-1</f>
        <v>5.6105610561056007E-2</v>
      </c>
      <c r="J35" s="55">
        <f>I35*'Расчет субсидий'!M35</f>
        <v>0.84158415841584011</v>
      </c>
      <c r="K35" s="56">
        <f t="shared" si="6"/>
        <v>29.77848956690552</v>
      </c>
      <c r="L35" s="55">
        <f>'Расчет субсидий'!P35-1</f>
        <v>-4.5542877765747725E-2</v>
      </c>
      <c r="M35" s="55">
        <f>L35*'Расчет субсидий'!Q35</f>
        <v>-0.91085755531495449</v>
      </c>
      <c r="N35" s="56">
        <f t="shared" si="7"/>
        <v>-32.229649211720378</v>
      </c>
      <c r="O35" s="55">
        <f>'Расчет субсидий'!T35-1</f>
        <v>0.21229508196721314</v>
      </c>
      <c r="P35" s="55">
        <f>O35*'Расчет субсидий'!U35</f>
        <v>2.1229508196721314</v>
      </c>
      <c r="Q35" s="56">
        <f t="shared" si="8"/>
        <v>75.118178262360942</v>
      </c>
      <c r="R35" s="55">
        <f>'Расчет субсидий'!X35-1</f>
        <v>0.1785714285714286</v>
      </c>
      <c r="S35" s="55">
        <f>R35*'Расчет субсидий'!Y35</f>
        <v>0.89285714285714302</v>
      </c>
      <c r="T35" s="56">
        <f t="shared" si="9"/>
        <v>31.592725275813692</v>
      </c>
      <c r="U35" s="55">
        <f t="shared" si="11"/>
        <v>2.1584062302196849</v>
      </c>
    </row>
    <row r="36" spans="1:21" ht="15" customHeight="1">
      <c r="A36" s="30" t="s">
        <v>37</v>
      </c>
      <c r="B36" s="53">
        <f>'Расчет субсидий'!AD36</f>
        <v>119.66363636363621</v>
      </c>
      <c r="C36" s="55">
        <f>'Расчет субсидий'!D36-1</f>
        <v>3.9779082774049623E-3</v>
      </c>
      <c r="D36" s="55">
        <f>C36*'Расчет субсидий'!E36</f>
        <v>3.9779082774049623E-2</v>
      </c>
      <c r="E36" s="56">
        <f t="shared" si="5"/>
        <v>3.5125308320247273</v>
      </c>
      <c r="F36" s="55">
        <f>'Расчет субсидий'!H36-1</f>
        <v>8.4985835694049161E-3</v>
      </c>
      <c r="G36" s="55">
        <f>F36*'Расчет субсидий'!I36</f>
        <v>4.2492917847024581E-2</v>
      </c>
      <c r="H36" s="56">
        <f t="shared" si="10"/>
        <v>3.752165049359502</v>
      </c>
      <c r="I36" s="55">
        <f>'Расчет субсидий'!L36-1</f>
        <v>-3.8314176245211051E-3</v>
      </c>
      <c r="J36" s="55">
        <f>I36*'Расчет субсидий'!M36</f>
        <v>-5.7471264367816577E-2</v>
      </c>
      <c r="K36" s="56">
        <f t="shared" si="6"/>
        <v>-5.0747672889806283</v>
      </c>
      <c r="L36" s="55">
        <f>'Расчет субсидий'!P36-1</f>
        <v>-7.4679827065829318E-2</v>
      </c>
      <c r="M36" s="55">
        <f>L36*'Расчет субсидий'!Q36</f>
        <v>-1.4935965413165864</v>
      </c>
      <c r="N36" s="56">
        <f t="shared" si="7"/>
        <v>-131.88599475205834</v>
      </c>
      <c r="O36" s="55">
        <f>'Расчет субсидий'!T36-1</f>
        <v>3.8570848558668214E-2</v>
      </c>
      <c r="P36" s="55">
        <f>O36*'Расчет субсидий'!U36</f>
        <v>0.38570848558668214</v>
      </c>
      <c r="Q36" s="56">
        <f t="shared" si="8"/>
        <v>34.058426019833092</v>
      </c>
      <c r="R36" s="55">
        <f>'Расчет субсидий'!X36-1</f>
        <v>0.24382667964946436</v>
      </c>
      <c r="S36" s="55">
        <f>R36*'Расчет субсидий'!Y36</f>
        <v>2.4382667964946436</v>
      </c>
      <c r="T36" s="56">
        <f t="shared" si="9"/>
        <v>215.3012765034579</v>
      </c>
      <c r="U36" s="55">
        <f t="shared" si="11"/>
        <v>1.355179477017997</v>
      </c>
    </row>
    <row r="37" spans="1:21" ht="15" customHeight="1">
      <c r="A37" s="30" t="s">
        <v>38</v>
      </c>
      <c r="B37" s="53">
        <f>'Расчет субсидий'!AD37</f>
        <v>-192.9545454545455</v>
      </c>
      <c r="C37" s="55">
        <f>'Расчет субсидий'!D37-1</f>
        <v>-0.19072681704260652</v>
      </c>
      <c r="D37" s="55">
        <f>C37*'Расчет субсидий'!E37</f>
        <v>-1.9072681704260652</v>
      </c>
      <c r="E37" s="56">
        <f t="shared" si="5"/>
        <v>-92.09147316292551</v>
      </c>
      <c r="F37" s="55">
        <f>'Расчет субсидий'!H37-1</f>
        <v>-1.6806722689075571E-2</v>
      </c>
      <c r="G37" s="55">
        <f>F37*'Расчет субсидий'!I37</f>
        <v>-8.4033613445377853E-2</v>
      </c>
      <c r="H37" s="56">
        <f t="shared" si="10"/>
        <v>-4.0575202676715891</v>
      </c>
      <c r="I37" s="55">
        <f>'Расчет субсидий'!L37-1</f>
        <v>7.1428571428571397E-2</v>
      </c>
      <c r="J37" s="55">
        <f>I37*'Расчет субсидий'!M37</f>
        <v>1.071428571428571</v>
      </c>
      <c r="K37" s="56">
        <f t="shared" si="6"/>
        <v>51.733383412812927</v>
      </c>
      <c r="L37" s="55">
        <f>'Расчет субсидий'!P37-1</f>
        <v>-0.26251592301115045</v>
      </c>
      <c r="M37" s="55">
        <f>L37*'Расчет субсидий'!Q37</f>
        <v>-5.2503184602230091</v>
      </c>
      <c r="N37" s="56">
        <f t="shared" si="7"/>
        <v>-253.5089554126142</v>
      </c>
      <c r="O37" s="55">
        <f>'Расчет субсидий'!T37-1</f>
        <v>0.1324675324675324</v>
      </c>
      <c r="P37" s="55">
        <f>O37*'Расчет субсидий'!U37</f>
        <v>1.324675324675324</v>
      </c>
      <c r="Q37" s="56">
        <f t="shared" si="8"/>
        <v>63.961274037659614</v>
      </c>
      <c r="R37" s="55">
        <f>'Расчет субсидий'!X37-1</f>
        <v>8.4931506849315053E-2</v>
      </c>
      <c r="S37" s="55">
        <f>R37*'Расчет субсидий'!Y37</f>
        <v>0.84931506849315053</v>
      </c>
      <c r="T37" s="56">
        <f t="shared" si="9"/>
        <v>41.008745938193272</v>
      </c>
      <c r="U37" s="55">
        <f t="shared" si="11"/>
        <v>-3.9962012794974067</v>
      </c>
    </row>
    <row r="38" spans="1:21" ht="15" customHeight="1">
      <c r="A38" s="30" t="s">
        <v>39</v>
      </c>
      <c r="B38" s="53">
        <f>'Расчет субсидий'!AD38</f>
        <v>-200.34545454545469</v>
      </c>
      <c r="C38" s="55">
        <f>'Расчет субсидий'!D38-1</f>
        <v>-0.15196626991972795</v>
      </c>
      <c r="D38" s="55">
        <f>C38*'Расчет субсидий'!E38</f>
        <v>-1.5196626991972795</v>
      </c>
      <c r="E38" s="56">
        <f t="shared" si="5"/>
        <v>-69.943543608898821</v>
      </c>
      <c r="F38" s="55">
        <f>'Расчет субсидий'!H38-1</f>
        <v>1.2081784386617223E-2</v>
      </c>
      <c r="G38" s="55">
        <f>F38*'Расчет субсидий'!I38</f>
        <v>6.0408921933086113E-2</v>
      </c>
      <c r="H38" s="56">
        <f t="shared" si="10"/>
        <v>2.7803630817715197</v>
      </c>
      <c r="I38" s="55">
        <f>'Расчет субсидий'!L38-1</f>
        <v>-6.3291139240506333E-2</v>
      </c>
      <c r="J38" s="55">
        <f>I38*'Расчет субсидий'!M38</f>
        <v>-0.63291139240506333</v>
      </c>
      <c r="K38" s="56">
        <f t="shared" si="6"/>
        <v>-29.130191587011929</v>
      </c>
      <c r="L38" s="55">
        <f>'Расчет субсидий'!P38-1</f>
        <v>-0.1251438941480788</v>
      </c>
      <c r="M38" s="55">
        <f>L38*'Расчет субсидий'!Q38</f>
        <v>-2.5028778829615761</v>
      </c>
      <c r="N38" s="56">
        <f t="shared" si="7"/>
        <v>-115.19671335431353</v>
      </c>
      <c r="O38" s="55">
        <f>'Расчет субсидий'!T38-1</f>
        <v>2.8915662650602414E-2</v>
      </c>
      <c r="P38" s="55">
        <f>O38*'Расчет субсидий'!U38</f>
        <v>0.14457831325301207</v>
      </c>
      <c r="Q38" s="56">
        <f t="shared" si="8"/>
        <v>6.6543184637318822</v>
      </c>
      <c r="R38" s="55">
        <f>'Расчет субсидий'!X38-1</f>
        <v>1.9512195121951237E-2</v>
      </c>
      <c r="S38" s="55">
        <f>R38*'Расчет субсидий'!Y38</f>
        <v>9.7560975609756184E-2</v>
      </c>
      <c r="T38" s="56">
        <f t="shared" si="9"/>
        <v>4.4903124592662325</v>
      </c>
      <c r="U38" s="55">
        <f t="shared" si="11"/>
        <v>-4.3529037637680652</v>
      </c>
    </row>
    <row r="39" spans="1:21" ht="15" customHeight="1">
      <c r="A39" s="30" t="s">
        <v>40</v>
      </c>
      <c r="B39" s="53">
        <f>'Расчет субсидий'!AD39</f>
        <v>-712.52727272727134</v>
      </c>
      <c r="C39" s="55">
        <f>'Расчет субсидий'!D39-1</f>
        <v>-0.27790513128205252</v>
      </c>
      <c r="D39" s="55">
        <f>C39*'Расчет субсидий'!E39</f>
        <v>-2.779051312820525</v>
      </c>
      <c r="E39" s="56">
        <f t="shared" si="5"/>
        <v>-452.16071870694816</v>
      </c>
      <c r="F39" s="55">
        <f>'Расчет субсидий'!H39-1</f>
        <v>-2.3765996343692919E-2</v>
      </c>
      <c r="G39" s="55">
        <f>F39*'Расчет субсидий'!I39</f>
        <v>-0.11882998171846459</v>
      </c>
      <c r="H39" s="56">
        <f t="shared" si="10"/>
        <v>-19.334025856191321</v>
      </c>
      <c r="I39" s="55">
        <f>'Расчет субсидий'!L39-1</f>
        <v>-0.16666666666666663</v>
      </c>
      <c r="J39" s="55">
        <f>I39*'Расчет субсидий'!M39</f>
        <v>-0.83333333333333315</v>
      </c>
      <c r="K39" s="56">
        <f t="shared" si="6"/>
        <v>-135.58605311970035</v>
      </c>
      <c r="L39" s="55">
        <f>'Расчет субсидий'!P39-1</f>
        <v>-0.17114515462971458</v>
      </c>
      <c r="M39" s="55">
        <f>L39*'Расчет субсидий'!Q39</f>
        <v>-3.4229030925942916</v>
      </c>
      <c r="N39" s="56">
        <f t="shared" si="7"/>
        <v>-556.91750464329164</v>
      </c>
      <c r="O39" s="55">
        <f>'Расчет субсидий'!T39-1</f>
        <v>6.8702290076335881E-2</v>
      </c>
      <c r="P39" s="55">
        <f>O39*'Расчет субсидий'!U39</f>
        <v>0.68702290076335881</v>
      </c>
      <c r="Q39" s="56">
        <f t="shared" si="8"/>
        <v>111.7808682208217</v>
      </c>
      <c r="R39" s="55">
        <f>'Расчет субсидий'!X39-1</f>
        <v>0.20877894736842095</v>
      </c>
      <c r="S39" s="55">
        <f>R39*'Расчет субсидий'!Y39</f>
        <v>2.0877894736842095</v>
      </c>
      <c r="T39" s="56">
        <f t="shared" si="9"/>
        <v>339.69016137803823</v>
      </c>
      <c r="U39" s="55">
        <f t="shared" si="11"/>
        <v>-4.379305346019045</v>
      </c>
    </row>
    <row r="40" spans="1:21" ht="15" customHeight="1">
      <c r="A40" s="30" t="s">
        <v>41</v>
      </c>
      <c r="B40" s="53">
        <f>'Расчет субсидий'!AD40</f>
        <v>467.90000000000009</v>
      </c>
      <c r="C40" s="55">
        <f>'Расчет субсидий'!D40-1</f>
        <v>0.20259999999999989</v>
      </c>
      <c r="D40" s="55">
        <f>C40*'Расчет субсидий'!E40</f>
        <v>2.0259999999999989</v>
      </c>
      <c r="E40" s="56">
        <f t="shared" si="5"/>
        <v>138.26199271745995</v>
      </c>
      <c r="F40" s="55">
        <f>'Расчет субсидий'!H40-1</f>
        <v>6.6995073891625623E-2</v>
      </c>
      <c r="G40" s="55">
        <f>F40*'Расчет субсидий'!I40</f>
        <v>0.33497536945812811</v>
      </c>
      <c r="H40" s="56">
        <f t="shared" si="10"/>
        <v>22.860001032847084</v>
      </c>
      <c r="I40" s="55">
        <f>'Расчет субсидий'!L40-1</f>
        <v>0.18181818181818188</v>
      </c>
      <c r="J40" s="55">
        <f>I40*'Расчет субсидий'!M40</f>
        <v>0.90909090909090939</v>
      </c>
      <c r="K40" s="56">
        <f t="shared" si="6"/>
        <v>62.039842375240099</v>
      </c>
      <c r="L40" s="55">
        <f>'Расчет субсидий'!P40-1</f>
        <v>8.2031556637098602E-2</v>
      </c>
      <c r="M40" s="55">
        <f>L40*'Расчет субсидий'!Q40</f>
        <v>1.640631132741972</v>
      </c>
      <c r="N40" s="56">
        <f t="shared" si="7"/>
        <v>111.96294655834586</v>
      </c>
      <c r="O40" s="55">
        <f>'Расчет субсидий'!T40-1</f>
        <v>0.20071428571428562</v>
      </c>
      <c r="P40" s="55">
        <f>O40*'Расчет субсидий'!U40</f>
        <v>1.0035714285714281</v>
      </c>
      <c r="Q40" s="56">
        <f t="shared" si="8"/>
        <v>68.487554564952489</v>
      </c>
      <c r="R40" s="55">
        <f>'Расчет субсидий'!X40-1</f>
        <v>0.18840579710144945</v>
      </c>
      <c r="S40" s="55">
        <f>R40*'Расчет субсидий'!Y40</f>
        <v>0.94202898550724723</v>
      </c>
      <c r="T40" s="56">
        <f t="shared" si="9"/>
        <v>64.287662751154627</v>
      </c>
      <c r="U40" s="55">
        <f t="shared" si="11"/>
        <v>6.8562978253696834</v>
      </c>
    </row>
    <row r="41" spans="1:21" ht="15" customHeight="1">
      <c r="A41" s="30" t="s">
        <v>2</v>
      </c>
      <c r="B41" s="53">
        <f>'Расчет субсидий'!AD41</f>
        <v>428.33636363636379</v>
      </c>
      <c r="C41" s="55">
        <f>'Расчет субсидий'!D41-1</f>
        <v>2.886032562125096E-2</v>
      </c>
      <c r="D41" s="55">
        <f>C41*'Расчет субсидий'!E41</f>
        <v>0.2886032562125096</v>
      </c>
      <c r="E41" s="56">
        <f t="shared" si="5"/>
        <v>21.150406706178629</v>
      </c>
      <c r="F41" s="55">
        <f>'Расчет субсидий'!H41-1</f>
        <v>0</v>
      </c>
      <c r="G41" s="55">
        <f>F41*'Расчет субсидий'!I41</f>
        <v>0</v>
      </c>
      <c r="H41" s="56">
        <f t="shared" si="10"/>
        <v>0</v>
      </c>
      <c r="I41" s="55">
        <f>'Расчет субсидий'!L41-1</f>
        <v>4.7008547008547064E-2</v>
      </c>
      <c r="J41" s="55">
        <f>I41*'Расчет субсидий'!M41</f>
        <v>0.70512820512820595</v>
      </c>
      <c r="K41" s="56">
        <f t="shared" si="6"/>
        <v>51.675606554756769</v>
      </c>
      <c r="L41" s="55">
        <f>'Расчет субсидий'!P41-1</f>
        <v>0.17534286978321778</v>
      </c>
      <c r="M41" s="55">
        <f>L41*'Расчет субсидий'!Q41</f>
        <v>3.5068573956643556</v>
      </c>
      <c r="N41" s="56">
        <f t="shared" si="7"/>
        <v>257.00146683118584</v>
      </c>
      <c r="O41" s="55">
        <f>'Расчет субсидий'!T41-1</f>
        <v>0.11242603550295849</v>
      </c>
      <c r="P41" s="55">
        <f>O41*'Расчет субсидий'!U41</f>
        <v>0.56213017751479244</v>
      </c>
      <c r="Q41" s="56">
        <f t="shared" si="8"/>
        <v>41.195938092603214</v>
      </c>
      <c r="R41" s="55">
        <f>'Расчет субсидий'!X41-1</f>
        <v>0.15641025641025652</v>
      </c>
      <c r="S41" s="55">
        <f>R41*'Расчет субсидий'!Y41</f>
        <v>0.7820512820512826</v>
      </c>
      <c r="T41" s="56">
        <f t="shared" si="9"/>
        <v>57.312945451639301</v>
      </c>
      <c r="U41" s="55">
        <f t="shared" si="11"/>
        <v>5.8447703165711467</v>
      </c>
    </row>
    <row r="42" spans="1:21" ht="15" customHeight="1">
      <c r="A42" s="30" t="s">
        <v>42</v>
      </c>
      <c r="B42" s="53">
        <f>'Расчет субсидий'!AD42</f>
        <v>-125.72727272727252</v>
      </c>
      <c r="C42" s="55">
        <f>'Расчет субсидий'!D42-1</f>
        <v>-0.2920792506582639</v>
      </c>
      <c r="D42" s="55">
        <f>C42*'Расчет субсидий'!E42</f>
        <v>-2.920792506582639</v>
      </c>
      <c r="E42" s="56">
        <f t="shared" si="5"/>
        <v>-123.4837519858575</v>
      </c>
      <c r="F42" s="55">
        <f>'Расчет субсидий'!H42-1</f>
        <v>-2.0332717190388205E-2</v>
      </c>
      <c r="G42" s="55">
        <f>F42*'Расчет субсидий'!I42</f>
        <v>-0.10166358595194103</v>
      </c>
      <c r="H42" s="56">
        <f t="shared" si="10"/>
        <v>-4.2980804029692896</v>
      </c>
      <c r="I42" s="55">
        <f>'Расчет субсидий'!L42-1</f>
        <v>0</v>
      </c>
      <c r="J42" s="55">
        <f>I42*'Расчет субсидий'!M42</f>
        <v>0</v>
      </c>
      <c r="K42" s="56">
        <f t="shared" si="6"/>
        <v>0</v>
      </c>
      <c r="L42" s="55">
        <f>'Расчет субсидий'!P42-1</f>
        <v>-6.8858480560800905E-2</v>
      </c>
      <c r="M42" s="55">
        <f>L42*'Расчет субсидий'!Q42</f>
        <v>-1.3771696112160181</v>
      </c>
      <c r="N42" s="56">
        <f t="shared" si="7"/>
        <v>-58.223263148818631</v>
      </c>
      <c r="O42" s="55">
        <f>'Расчет субсидий'!T42-1</f>
        <v>0.22028846153846149</v>
      </c>
      <c r="P42" s="55">
        <f>O42*'Расчет субсидий'!U42</f>
        <v>1.1014423076923074</v>
      </c>
      <c r="Q42" s="56">
        <f t="shared" si="8"/>
        <v>46.566207097313111</v>
      </c>
      <c r="R42" s="55">
        <f>'Расчет субсидий'!X42-1</f>
        <v>6.4864864864864868E-2</v>
      </c>
      <c r="S42" s="55">
        <f>R42*'Расчет субсидий'!Y42</f>
        <v>0.32432432432432434</v>
      </c>
      <c r="T42" s="56">
        <f t="shared" si="9"/>
        <v>13.711615713059746</v>
      </c>
      <c r="U42" s="55">
        <f t="shared" si="11"/>
        <v>-2.9738590717339655</v>
      </c>
    </row>
    <row r="43" spans="1:21" ht="15" customHeight="1">
      <c r="A43" s="30" t="s">
        <v>3</v>
      </c>
      <c r="B43" s="53">
        <f>'Расчет субсидий'!AD43</f>
        <v>-197.9727272727273</v>
      </c>
      <c r="C43" s="55">
        <f>'Расчет субсидий'!D43-1</f>
        <v>-0.10303473288799248</v>
      </c>
      <c r="D43" s="55">
        <f>C43*'Расчет субсидий'!E43</f>
        <v>-1.0303473288799248</v>
      </c>
      <c r="E43" s="56">
        <f t="shared" si="5"/>
        <v>-48.589847561943287</v>
      </c>
      <c r="F43" s="55">
        <f>'Расчет субсидий'!H43-1</f>
        <v>9.4517958412099201E-3</v>
      </c>
      <c r="G43" s="55">
        <f>F43*'Расчет субсидий'!I43</f>
        <v>4.7258979206049601E-2</v>
      </c>
      <c r="H43" s="56">
        <f t="shared" si="10"/>
        <v>2.2286723429964908</v>
      </c>
      <c r="I43" s="55">
        <f>'Расчет субсидий'!L43-1</f>
        <v>0.19444444444444442</v>
      </c>
      <c r="J43" s="55">
        <f>I43*'Расчет субсидий'!M43</f>
        <v>1.9444444444444442</v>
      </c>
      <c r="K43" s="56">
        <f t="shared" si="6"/>
        <v>91.697485401288048</v>
      </c>
      <c r="L43" s="55">
        <f>'Расчет субсидий'!P43-1</f>
        <v>-0.29334705958049156</v>
      </c>
      <c r="M43" s="55">
        <f>L43*'Расчет субсидий'!Q43</f>
        <v>-5.8669411916098309</v>
      </c>
      <c r="N43" s="56">
        <f t="shared" si="7"/>
        <v>-276.6773593377556</v>
      </c>
      <c r="O43" s="55">
        <f>'Расчет субсидий'!T43-1</f>
        <v>9.4395280235988199E-3</v>
      </c>
      <c r="P43" s="55">
        <f>O43*'Расчет субсидий'!U43</f>
        <v>4.71976401179941E-2</v>
      </c>
      <c r="Q43" s="56">
        <f t="shared" si="8"/>
        <v>2.2257796709288633</v>
      </c>
      <c r="R43" s="55">
        <f>'Расчет субсидий'!X43-1</f>
        <v>0.13207547169811318</v>
      </c>
      <c r="S43" s="55">
        <f>R43*'Расчет субсидий'!Y43</f>
        <v>0.66037735849056589</v>
      </c>
      <c r="T43" s="56">
        <f t="shared" si="9"/>
        <v>31.142542211758208</v>
      </c>
      <c r="U43" s="55">
        <f t="shared" si="11"/>
        <v>-4.1980100982307027</v>
      </c>
    </row>
    <row r="44" spans="1:21" ht="15" customHeight="1">
      <c r="A44" s="30" t="s">
        <v>43</v>
      </c>
      <c r="B44" s="53">
        <f>'Расчет субсидий'!AD44</f>
        <v>223.0090909090909</v>
      </c>
      <c r="C44" s="55">
        <f>'Расчет субсидий'!D44-1</f>
        <v>-4.9523021781086252E-2</v>
      </c>
      <c r="D44" s="55">
        <f>C44*'Расчет субсидий'!E44</f>
        <v>-0.49523021781086252</v>
      </c>
      <c r="E44" s="56">
        <f t="shared" si="5"/>
        <v>-30.753684876874043</v>
      </c>
      <c r="F44" s="55">
        <f>'Расчет субсидий'!H44-1</f>
        <v>-1.6732283464566788E-2</v>
      </c>
      <c r="G44" s="55">
        <f>F44*'Расчет субсидий'!I44</f>
        <v>-8.3661417322833942E-2</v>
      </c>
      <c r="H44" s="56">
        <f t="shared" si="10"/>
        <v>-5.195355154361204</v>
      </c>
      <c r="I44" s="55">
        <f>'Расчет субсидий'!L44-1</f>
        <v>8.6956521739130377E-2</v>
      </c>
      <c r="J44" s="55">
        <f>I44*'Расчет субсидий'!M44</f>
        <v>0.86956521739130377</v>
      </c>
      <c r="K44" s="56">
        <f t="shared" si="6"/>
        <v>53.999803957350629</v>
      </c>
      <c r="L44" s="55">
        <f>'Расчет субсидий'!P44-1</f>
        <v>0.15220289383840013</v>
      </c>
      <c r="M44" s="55">
        <f>L44*'Расчет субсидий'!Q44</f>
        <v>3.0440578767680027</v>
      </c>
      <c r="N44" s="56">
        <f t="shared" si="7"/>
        <v>189.03530786734646</v>
      </c>
      <c r="O44" s="55">
        <f>'Расчет субсидий'!T44-1</f>
        <v>0.18461538461538463</v>
      </c>
      <c r="P44" s="55">
        <f>O44*'Расчет субсидий'!U44</f>
        <v>0.92307692307692313</v>
      </c>
      <c r="Q44" s="56">
        <f t="shared" si="8"/>
        <v>57.322868816264553</v>
      </c>
      <c r="R44" s="55">
        <f>'Расчет субсидий'!X44-1</f>
        <v>-0.1333333333333333</v>
      </c>
      <c r="S44" s="55">
        <f>R44*'Расчет субсидий'!Y44</f>
        <v>-0.66666666666666652</v>
      </c>
      <c r="T44" s="56">
        <f t="shared" si="9"/>
        <v>-41.3998497006355</v>
      </c>
      <c r="U44" s="55">
        <f t="shared" si="11"/>
        <v>3.5911417154358669</v>
      </c>
    </row>
    <row r="45" spans="1:21" ht="15" customHeight="1">
      <c r="A45" s="31" t="s">
        <v>44</v>
      </c>
      <c r="B45" s="52">
        <f>'Расчет субсидий'!AD45</f>
        <v>-412.29090909090911</v>
      </c>
      <c r="C45" s="52"/>
      <c r="D45" s="52"/>
      <c r="E45" s="52">
        <f>SUM(E47:E368)</f>
        <v>-122.06912446414876</v>
      </c>
      <c r="F45" s="52"/>
      <c r="G45" s="52"/>
      <c r="H45" s="52"/>
      <c r="I45" s="52"/>
      <c r="J45" s="52"/>
      <c r="K45" s="52"/>
      <c r="L45" s="52"/>
      <c r="M45" s="52"/>
      <c r="N45" s="52">
        <f>SUM(N47:N368)</f>
        <v>-1348.7789765557518</v>
      </c>
      <c r="O45" s="52"/>
      <c r="P45" s="52"/>
      <c r="Q45" s="52">
        <f>SUM(Q47:Q368)</f>
        <v>307.25969625687435</v>
      </c>
      <c r="R45" s="52"/>
      <c r="S45" s="52"/>
      <c r="T45" s="52">
        <f>SUM(T47:T368)</f>
        <v>751.29749567211729</v>
      </c>
      <c r="U45" s="52"/>
    </row>
    <row r="46" spans="1:21" ht="15" customHeight="1">
      <c r="A46" s="32" t="s">
        <v>45</v>
      </c>
      <c r="B46" s="57"/>
      <c r="C46" s="58"/>
      <c r="D46" s="58"/>
      <c r="E46" s="59"/>
      <c r="F46" s="58"/>
      <c r="G46" s="58"/>
      <c r="H46" s="59"/>
      <c r="I46" s="59"/>
      <c r="J46" s="59"/>
      <c r="K46" s="59"/>
      <c r="L46" s="58"/>
      <c r="M46" s="58"/>
      <c r="N46" s="59"/>
      <c r="O46" s="58"/>
      <c r="P46" s="58"/>
      <c r="Q46" s="59"/>
      <c r="R46" s="58"/>
      <c r="S46" s="58"/>
      <c r="T46" s="59"/>
      <c r="U46" s="59"/>
    </row>
    <row r="47" spans="1:21" ht="15" customHeight="1">
      <c r="A47" s="33" t="s">
        <v>46</v>
      </c>
      <c r="B47" s="53">
        <f>'Расчет субсидий'!AD47</f>
        <v>11.481818181818184</v>
      </c>
      <c r="C47" s="55">
        <f>'Расчет субсидий'!D47-1</f>
        <v>0.20533333333333337</v>
      </c>
      <c r="D47" s="55">
        <f>C47*'Расчет субсидий'!E47</f>
        <v>2.0533333333333337</v>
      </c>
      <c r="E47" s="56">
        <f>$B47*D47/$U47</f>
        <v>2.3665825689143016</v>
      </c>
      <c r="F47" s="27" t="s">
        <v>367</v>
      </c>
      <c r="G47" s="27" t="s">
        <v>367</v>
      </c>
      <c r="H47" s="27" t="s">
        <v>367</v>
      </c>
      <c r="I47" s="27" t="s">
        <v>367</v>
      </c>
      <c r="J47" s="27" t="s">
        <v>367</v>
      </c>
      <c r="K47" s="27" t="s">
        <v>367</v>
      </c>
      <c r="L47" s="55">
        <f>'Расчет субсидий'!P47-1</f>
        <v>-0.12456445993031362</v>
      </c>
      <c r="M47" s="55">
        <f>L47*'Расчет субсидий'!Q47</f>
        <v>-2.4912891986062724</v>
      </c>
      <c r="N47" s="56">
        <f>$B47*M47/$U47</f>
        <v>-2.8713514244542608</v>
      </c>
      <c r="O47" s="55">
        <f>'Расчет субсидий'!T47-1</f>
        <v>0.24666666666666659</v>
      </c>
      <c r="P47" s="55">
        <f>O47*'Расчет субсидий'!U47</f>
        <v>7.3999999999999977</v>
      </c>
      <c r="Q47" s="56">
        <f>$B47*P47/$U47</f>
        <v>8.5289176996586793</v>
      </c>
      <c r="R47" s="55">
        <f>'Расчет субсидий'!X47-1</f>
        <v>0.14999999999999991</v>
      </c>
      <c r="S47" s="55">
        <f>R47*'Расчет субсидий'!Y47</f>
        <v>2.9999999999999982</v>
      </c>
      <c r="T47" s="56">
        <f>$B47*S47/$U47</f>
        <v>3.4576693376994641</v>
      </c>
      <c r="U47" s="55">
        <f>D47+M47+P47+S47</f>
        <v>9.9620441347270567</v>
      </c>
    </row>
    <row r="48" spans="1:21" ht="15" customHeight="1">
      <c r="A48" s="33" t="s">
        <v>47</v>
      </c>
      <c r="B48" s="53">
        <f>'Расчет субсидий'!AD48</f>
        <v>22.945454545454538</v>
      </c>
      <c r="C48" s="55">
        <f>'Расчет субсидий'!D48-1</f>
        <v>0.10402298850574709</v>
      </c>
      <c r="D48" s="55">
        <f>C48*'Расчет субсидий'!E48</f>
        <v>1.0402298850574709</v>
      </c>
      <c r="E48" s="56">
        <f>$B48*D48/$U48</f>
        <v>2.2328831340670039</v>
      </c>
      <c r="F48" s="27" t="s">
        <v>367</v>
      </c>
      <c r="G48" s="27" t="s">
        <v>367</v>
      </c>
      <c r="H48" s="27" t="s">
        <v>367</v>
      </c>
      <c r="I48" s="27" t="s">
        <v>367</v>
      </c>
      <c r="J48" s="27" t="s">
        <v>367</v>
      </c>
      <c r="K48" s="27" t="s">
        <v>367</v>
      </c>
      <c r="L48" s="55">
        <f>'Расчет субсидий'!P48-1</f>
        <v>0.21163338088445083</v>
      </c>
      <c r="M48" s="55">
        <f>L48*'Расчет субсидий'!Q48</f>
        <v>4.2326676176890166</v>
      </c>
      <c r="N48" s="56">
        <f>$B48*M48/$U48</f>
        <v>9.0855418320607235</v>
      </c>
      <c r="O48" s="55">
        <f>'Расчет субсидий'!T48-1</f>
        <v>0.1166666666666667</v>
      </c>
      <c r="P48" s="55">
        <f>O48*'Расчет субсидий'!U48</f>
        <v>2.9166666666666674</v>
      </c>
      <c r="Q48" s="56">
        <f>$B48*P48/$U48</f>
        <v>6.2607082350221281</v>
      </c>
      <c r="R48" s="55">
        <f>'Расчет субсидий'!X48-1</f>
        <v>0.10000000000000009</v>
      </c>
      <c r="S48" s="55">
        <f>R48*'Расчет субсидий'!Y48</f>
        <v>2.5000000000000022</v>
      </c>
      <c r="T48" s="56">
        <f>$B48*S48/$U48</f>
        <v>5.3663213443046844</v>
      </c>
      <c r="U48" s="55">
        <f>D48+M48+P48+S48</f>
        <v>10.689564169413156</v>
      </c>
    </row>
    <row r="49" spans="1:21" ht="15" customHeight="1">
      <c r="A49" s="33" t="s">
        <v>48</v>
      </c>
      <c r="B49" s="53">
        <f>'Расчет субсидий'!AD49</f>
        <v>12.245454545454535</v>
      </c>
      <c r="C49" s="55">
        <f>'Расчет субсидий'!D49-1</f>
        <v>6.7111111111111121E-2</v>
      </c>
      <c r="D49" s="55">
        <f>C49*'Расчет субсидий'!E49</f>
        <v>0.67111111111111121</v>
      </c>
      <c r="E49" s="56">
        <f>$B49*D49/$U49</f>
        <v>1.0712450880527336</v>
      </c>
      <c r="F49" s="27" t="s">
        <v>367</v>
      </c>
      <c r="G49" s="27" t="s">
        <v>367</v>
      </c>
      <c r="H49" s="27" t="s">
        <v>367</v>
      </c>
      <c r="I49" s="27" t="s">
        <v>367</v>
      </c>
      <c r="J49" s="27" t="s">
        <v>367</v>
      </c>
      <c r="K49" s="27" t="s">
        <v>367</v>
      </c>
      <c r="L49" s="55">
        <f>'Расчет субсидий'!P49-1</f>
        <v>0.20001962708537779</v>
      </c>
      <c r="M49" s="55">
        <f>L49*'Расчет субсидий'!Q49</f>
        <v>4.0003925417075559</v>
      </c>
      <c r="N49" s="56">
        <f>$B49*M49/$U49</f>
        <v>6.3855310836561392</v>
      </c>
      <c r="O49" s="55">
        <f>'Расчет субсидий'!T49-1</f>
        <v>6.6666666666666652E-2</v>
      </c>
      <c r="P49" s="55">
        <f>O49*'Расчет субсидий'!U49</f>
        <v>1.9999999999999996</v>
      </c>
      <c r="Q49" s="56">
        <f>$B49*P49/$U49</f>
        <v>3.1924522491637743</v>
      </c>
      <c r="R49" s="55">
        <f>'Расчет субсидий'!X49-1</f>
        <v>5.0000000000000044E-2</v>
      </c>
      <c r="S49" s="55">
        <f>R49*'Расчет субсидий'!Y49</f>
        <v>1.0000000000000009</v>
      </c>
      <c r="T49" s="56">
        <f>$B49*S49/$U49</f>
        <v>1.5962261245818889</v>
      </c>
      <c r="U49" s="55">
        <f t="shared" ref="U49:U110" si="12">D49+M49+P49+S49</f>
        <v>7.6715036528186671</v>
      </c>
    </row>
    <row r="50" spans="1:21" ht="15" customHeight="1">
      <c r="A50" s="33" t="s">
        <v>49</v>
      </c>
      <c r="B50" s="53">
        <f>'Расчет субсидий'!AD50</f>
        <v>-8.7909090909090963</v>
      </c>
      <c r="C50" s="55">
        <f>'Расчет субсидий'!D50-1</f>
        <v>-1</v>
      </c>
      <c r="D50" s="55">
        <f>C50*'Расчет субсидий'!E50</f>
        <v>0</v>
      </c>
      <c r="E50" s="56">
        <f>$B50*D50/$U50</f>
        <v>0</v>
      </c>
      <c r="F50" s="27" t="s">
        <v>367</v>
      </c>
      <c r="G50" s="27" t="s">
        <v>367</v>
      </c>
      <c r="H50" s="27" t="s">
        <v>367</v>
      </c>
      <c r="I50" s="27" t="s">
        <v>367</v>
      </c>
      <c r="J50" s="27" t="s">
        <v>367</v>
      </c>
      <c r="K50" s="27" t="s">
        <v>367</v>
      </c>
      <c r="L50" s="55">
        <f>'Расчет субсидий'!P50-1</f>
        <v>-0.63694267515923564</v>
      </c>
      <c r="M50" s="55">
        <f>L50*'Расчет субсидий'!Q50</f>
        <v>-12.738853503184712</v>
      </c>
      <c r="N50" s="56">
        <f>$B50*M50/$U50</f>
        <v>-13.731325621986224</v>
      </c>
      <c r="O50" s="55">
        <f>'Расчет субсидий'!T50-1</f>
        <v>3.3333333333333437E-2</v>
      </c>
      <c r="P50" s="55">
        <f>O50*'Расчет субсидий'!U50</f>
        <v>0.83333333333333592</v>
      </c>
      <c r="Q50" s="56">
        <f>$B50*P50/$U50</f>
        <v>0.89825755110493499</v>
      </c>
      <c r="R50" s="55">
        <f>'Расчет субсидий'!X50-1</f>
        <v>0.14999999999999991</v>
      </c>
      <c r="S50" s="55">
        <f>R50*'Расчет субсидий'!Y50</f>
        <v>3.7499999999999978</v>
      </c>
      <c r="T50" s="56">
        <f>$B50*S50/$U50</f>
        <v>4.0421589799721929</v>
      </c>
      <c r="U50" s="55">
        <f t="shared" si="12"/>
        <v>-8.1555201698513784</v>
      </c>
    </row>
    <row r="51" spans="1:21" ht="15" customHeight="1">
      <c r="A51" s="33" t="s">
        <v>50</v>
      </c>
      <c r="B51" s="53">
        <f>'Расчет субсидий'!AD51</f>
        <v>12.590909090909093</v>
      </c>
      <c r="C51" s="55">
        <f>'Расчет субсидий'!D51-1</f>
        <v>-0.12260869565217392</v>
      </c>
      <c r="D51" s="55">
        <f>C51*'Расчет субсидий'!E51</f>
        <v>-1.2260869565217392</v>
      </c>
      <c r="E51" s="56">
        <f>$B51*D51/$U51</f>
        <v>-2.5171616918629285</v>
      </c>
      <c r="F51" s="27" t="s">
        <v>367</v>
      </c>
      <c r="G51" s="27" t="s">
        <v>367</v>
      </c>
      <c r="H51" s="27" t="s">
        <v>367</v>
      </c>
      <c r="I51" s="27" t="s">
        <v>367</v>
      </c>
      <c r="J51" s="27" t="s">
        <v>367</v>
      </c>
      <c r="K51" s="27" t="s">
        <v>367</v>
      </c>
      <c r="L51" s="55">
        <f>'Расчет субсидий'!P51-1</f>
        <v>2.7950310559006208E-2</v>
      </c>
      <c r="M51" s="55">
        <f>L51*'Расчет субсидий'!Q51</f>
        <v>0.55900621118012417</v>
      </c>
      <c r="N51" s="56">
        <f>$B51*M51/$U51</f>
        <v>1.1476421087520949</v>
      </c>
      <c r="O51" s="55">
        <f>'Расчет субсидий'!T51-1</f>
        <v>0.15999999999999992</v>
      </c>
      <c r="P51" s="55">
        <f>O51*'Расчет субсидий'!U51</f>
        <v>4.7999999999999972</v>
      </c>
      <c r="Q51" s="56">
        <f>$B51*P51/$U51</f>
        <v>9.8544202404846502</v>
      </c>
      <c r="R51" s="55">
        <f>'Расчет субсидий'!X51-1</f>
        <v>0.10000000000000009</v>
      </c>
      <c r="S51" s="55">
        <f>R51*'Расчет субсидий'!Y51</f>
        <v>2.0000000000000018</v>
      </c>
      <c r="T51" s="56">
        <f>$B51*S51/$U51</f>
        <v>4.1060084335352762</v>
      </c>
      <c r="U51" s="55">
        <f t="shared" si="12"/>
        <v>6.1329192546583844</v>
      </c>
    </row>
    <row r="52" spans="1:21" ht="15" customHeight="1">
      <c r="A52" s="32" t="s">
        <v>51</v>
      </c>
      <c r="B52" s="57"/>
      <c r="C52" s="58"/>
      <c r="D52" s="58"/>
      <c r="E52" s="59"/>
      <c r="F52" s="58"/>
      <c r="G52" s="58"/>
      <c r="H52" s="59"/>
      <c r="I52" s="59"/>
      <c r="J52" s="59"/>
      <c r="K52" s="59"/>
      <c r="L52" s="58"/>
      <c r="M52" s="58"/>
      <c r="N52" s="59"/>
      <c r="O52" s="58"/>
      <c r="P52" s="58"/>
      <c r="Q52" s="59"/>
      <c r="R52" s="58"/>
      <c r="S52" s="58"/>
      <c r="T52" s="59"/>
      <c r="U52" s="59"/>
    </row>
    <row r="53" spans="1:21" ht="15" customHeight="1">
      <c r="A53" s="33" t="s">
        <v>52</v>
      </c>
      <c r="B53" s="53">
        <f>'Расчет субсидий'!AD53</f>
        <v>-8.1818181818182012E-2</v>
      </c>
      <c r="C53" s="55">
        <f>'Расчет субсидий'!D53-1</f>
        <v>-0.27184671125975479</v>
      </c>
      <c r="D53" s="55">
        <f>C53*'Расчет субсидий'!E53</f>
        <v>-2.7184671125975477</v>
      </c>
      <c r="E53" s="56">
        <f t="shared" ref="E53:E64" si="13">$B53*D53/$U53</f>
        <v>-0.24248423965880445</v>
      </c>
      <c r="F53" s="27" t="s">
        <v>367</v>
      </c>
      <c r="G53" s="27" t="s">
        <v>367</v>
      </c>
      <c r="H53" s="27" t="s">
        <v>367</v>
      </c>
      <c r="I53" s="27" t="s">
        <v>367</v>
      </c>
      <c r="J53" s="27" t="s">
        <v>367</v>
      </c>
      <c r="K53" s="27" t="s">
        <v>367</v>
      </c>
      <c r="L53" s="55">
        <f>'Расчет субсидий'!P53-1</f>
        <v>-5.2300537490946652E-2</v>
      </c>
      <c r="M53" s="55">
        <f>L53*'Расчет субсидий'!Q53</f>
        <v>-1.046010749818933</v>
      </c>
      <c r="N53" s="56">
        <f t="shared" ref="N53:N64" si="14">$B53*M53/$U53</f>
        <v>-9.3302994238698325E-2</v>
      </c>
      <c r="O53" s="55">
        <f>'Расчет субсидий'!T53-1</f>
        <v>0.10000000000000009</v>
      </c>
      <c r="P53" s="55">
        <f>O53*'Расчет субсидий'!U53</f>
        <v>2.5000000000000022</v>
      </c>
      <c r="Q53" s="56">
        <f t="shared" ref="Q53:Q64" si="15">$B53*P53/$U53</f>
        <v>0.22299721645989151</v>
      </c>
      <c r="R53" s="55">
        <f>'Расчет субсидий'!X53-1</f>
        <v>1.388888888888884E-2</v>
      </c>
      <c r="S53" s="55">
        <f>R53*'Расчет субсидий'!Y53</f>
        <v>0.34722222222222099</v>
      </c>
      <c r="T53" s="56">
        <f t="shared" ref="T53:T64" si="16">$B53*S53/$U53</f>
        <v>3.097183561942924E-2</v>
      </c>
      <c r="U53" s="55">
        <f t="shared" si="12"/>
        <v>-0.91725564019425754</v>
      </c>
    </row>
    <row r="54" spans="1:21" ht="15" customHeight="1">
      <c r="A54" s="33" t="s">
        <v>53</v>
      </c>
      <c r="B54" s="53">
        <f>'Расчет субсидий'!AD54</f>
        <v>-3.2909090909090963</v>
      </c>
      <c r="C54" s="55">
        <f>'Расчет субсидий'!D54-1</f>
        <v>0.28000000000000003</v>
      </c>
      <c r="D54" s="55">
        <f>C54*'Расчет субсидий'!E54</f>
        <v>2.8000000000000003</v>
      </c>
      <c r="E54" s="56">
        <f t="shared" si="13"/>
        <v>1.5248784841448222</v>
      </c>
      <c r="F54" s="27" t="s">
        <v>367</v>
      </c>
      <c r="G54" s="27" t="s">
        <v>367</v>
      </c>
      <c r="H54" s="27" t="s">
        <v>367</v>
      </c>
      <c r="I54" s="27" t="s">
        <v>367</v>
      </c>
      <c r="J54" s="27" t="s">
        <v>367</v>
      </c>
      <c r="K54" s="27" t="s">
        <v>367</v>
      </c>
      <c r="L54" s="55">
        <f>'Расчет субсидий'!P54-1</f>
        <v>-0.46714031971580816</v>
      </c>
      <c r="M54" s="55">
        <f>L54*'Расчет субсидий'!Q54</f>
        <v>-9.3428063943161632</v>
      </c>
      <c r="N54" s="56">
        <f t="shared" si="14"/>
        <v>-5.0880873043654926</v>
      </c>
      <c r="O54" s="55">
        <f>'Расчет субсидий'!T54-1</f>
        <v>0</v>
      </c>
      <c r="P54" s="55">
        <f>O54*'Расчет субсидий'!U54</f>
        <v>0</v>
      </c>
      <c r="Q54" s="56">
        <f t="shared" si="15"/>
        <v>0</v>
      </c>
      <c r="R54" s="55">
        <f>'Расчет субсидий'!X54-1</f>
        <v>1.6666666666666607E-2</v>
      </c>
      <c r="S54" s="55">
        <f>R54*'Расчет субсидий'!Y54</f>
        <v>0.49999999999999822</v>
      </c>
      <c r="T54" s="56">
        <f t="shared" si="16"/>
        <v>0.27229972931157437</v>
      </c>
      <c r="U54" s="55">
        <f t="shared" si="12"/>
        <v>-6.0428063943161643</v>
      </c>
    </row>
    <row r="55" spans="1:21" ht="15" customHeight="1">
      <c r="A55" s="33" t="s">
        <v>54</v>
      </c>
      <c r="B55" s="53">
        <f>'Расчет субсидий'!AD55</f>
        <v>3.836363636363636</v>
      </c>
      <c r="C55" s="55">
        <f>'Расчет субсидий'!D55-1</f>
        <v>-1</v>
      </c>
      <c r="D55" s="55">
        <f>C55*'Расчет субсидий'!E55</f>
        <v>0</v>
      </c>
      <c r="E55" s="56">
        <f t="shared" si="13"/>
        <v>0</v>
      </c>
      <c r="F55" s="27" t="s">
        <v>367</v>
      </c>
      <c r="G55" s="27" t="s">
        <v>367</v>
      </c>
      <c r="H55" s="27" t="s">
        <v>367</v>
      </c>
      <c r="I55" s="27" t="s">
        <v>367</v>
      </c>
      <c r="J55" s="27" t="s">
        <v>367</v>
      </c>
      <c r="K55" s="27" t="s">
        <v>367</v>
      </c>
      <c r="L55" s="55">
        <f>'Расчет субсидий'!P55-1</f>
        <v>0.24026845637583882</v>
      </c>
      <c r="M55" s="55">
        <f>L55*'Расчет субсидий'!Q55</f>
        <v>4.8053691275167765</v>
      </c>
      <c r="N55" s="56">
        <f t="shared" si="14"/>
        <v>3.2888366422849171</v>
      </c>
      <c r="O55" s="55">
        <f>'Расчет субсидий'!T55-1</f>
        <v>0</v>
      </c>
      <c r="P55" s="55">
        <f>O55*'Расчет субсидий'!U55</f>
        <v>0</v>
      </c>
      <c r="Q55" s="56">
        <f t="shared" si="15"/>
        <v>0</v>
      </c>
      <c r="R55" s="55">
        <f>'Расчет субсидий'!X55-1</f>
        <v>4.0000000000000036E-2</v>
      </c>
      <c r="S55" s="55">
        <f>R55*'Расчет субсидий'!Y55</f>
        <v>0.80000000000000071</v>
      </c>
      <c r="T55" s="56">
        <f t="shared" si="16"/>
        <v>0.54752699407871874</v>
      </c>
      <c r="U55" s="55">
        <f t="shared" si="12"/>
        <v>5.6053691275167772</v>
      </c>
    </row>
    <row r="56" spans="1:21" ht="15" customHeight="1">
      <c r="A56" s="33" t="s">
        <v>55</v>
      </c>
      <c r="B56" s="53">
        <f>'Расчет субсидий'!AD56</f>
        <v>-7.5909090909090935</v>
      </c>
      <c r="C56" s="55">
        <f>'Расчет субсидий'!D56-1</f>
        <v>-1</v>
      </c>
      <c r="D56" s="55">
        <f>C56*'Расчет субсидий'!E56</f>
        <v>0</v>
      </c>
      <c r="E56" s="56">
        <f t="shared" si="13"/>
        <v>0</v>
      </c>
      <c r="F56" s="27" t="s">
        <v>367</v>
      </c>
      <c r="G56" s="27" t="s">
        <v>367</v>
      </c>
      <c r="H56" s="27" t="s">
        <v>367</v>
      </c>
      <c r="I56" s="27" t="s">
        <v>367</v>
      </c>
      <c r="J56" s="27" t="s">
        <v>367</v>
      </c>
      <c r="K56" s="27" t="s">
        <v>367</v>
      </c>
      <c r="L56" s="55">
        <f>'Расчет субсидий'!P56-1</f>
        <v>-0.13060686015831124</v>
      </c>
      <c r="M56" s="55">
        <f>L56*'Расчет субсидий'!Q56</f>
        <v>-2.6121372031662249</v>
      </c>
      <c r="N56" s="56">
        <f t="shared" si="14"/>
        <v>-3.5275331827345004</v>
      </c>
      <c r="O56" s="55">
        <f>'Расчет субсидий'!T56-1</f>
        <v>-0.18285714285714283</v>
      </c>
      <c r="P56" s="55">
        <f>O56*'Расчет субсидий'!U56</f>
        <v>-4.5714285714285712</v>
      </c>
      <c r="Q56" s="56">
        <f t="shared" si="15"/>
        <v>-6.1734375815590257</v>
      </c>
      <c r="R56" s="55">
        <f>'Расчет субсидий'!X56-1</f>
        <v>6.25E-2</v>
      </c>
      <c r="S56" s="55">
        <f>R56*'Расчет субсидий'!Y56</f>
        <v>1.5625</v>
      </c>
      <c r="T56" s="56">
        <f t="shared" si="16"/>
        <v>2.1100616733844326</v>
      </c>
      <c r="U56" s="55">
        <f t="shared" si="12"/>
        <v>-5.6210657745947961</v>
      </c>
    </row>
    <row r="57" spans="1:21" ht="15" customHeight="1">
      <c r="A57" s="33" t="s">
        <v>56</v>
      </c>
      <c r="B57" s="53">
        <f>'Расчет субсидий'!AD57</f>
        <v>-14.24545454545455</v>
      </c>
      <c r="C57" s="55">
        <f>'Расчет субсидий'!D57-1</f>
        <v>-1</v>
      </c>
      <c r="D57" s="55">
        <f>C57*'Расчет субсидий'!E57</f>
        <v>0</v>
      </c>
      <c r="E57" s="56">
        <f t="shared" si="13"/>
        <v>0</v>
      </c>
      <c r="F57" s="27" t="s">
        <v>367</v>
      </c>
      <c r="G57" s="27" t="s">
        <v>367</v>
      </c>
      <c r="H57" s="27" t="s">
        <v>367</v>
      </c>
      <c r="I57" s="27" t="s">
        <v>367</v>
      </c>
      <c r="J57" s="27" t="s">
        <v>367</v>
      </c>
      <c r="K57" s="27" t="s">
        <v>367</v>
      </c>
      <c r="L57" s="55">
        <f>'Расчет субсидий'!P57-1</f>
        <v>-0.60176991150442483</v>
      </c>
      <c r="M57" s="55">
        <f>L57*'Расчет субсидий'!Q57</f>
        <v>-12.035398230088497</v>
      </c>
      <c r="N57" s="56">
        <f t="shared" si="14"/>
        <v>-16.750664172417594</v>
      </c>
      <c r="O57" s="55">
        <f>'Расчет субсидий'!T57-1</f>
        <v>0.19333333333333336</v>
      </c>
      <c r="P57" s="55">
        <f>O57*'Расчет субсидий'!U57</f>
        <v>5.8000000000000007</v>
      </c>
      <c r="Q57" s="56">
        <f t="shared" si="15"/>
        <v>8.0723421313253603</v>
      </c>
      <c r="R57" s="55">
        <f>'Расчет субсидий'!X57-1</f>
        <v>-0.19999999999999996</v>
      </c>
      <c r="S57" s="55">
        <f>R57*'Расчет субсидий'!Y57</f>
        <v>-3.9999999999999991</v>
      </c>
      <c r="T57" s="56">
        <f t="shared" si="16"/>
        <v>-5.5671325043623163</v>
      </c>
      <c r="U57" s="55">
        <f t="shared" si="12"/>
        <v>-10.235398230088496</v>
      </c>
    </row>
    <row r="58" spans="1:21" ht="15" customHeight="1">
      <c r="A58" s="33" t="s">
        <v>57</v>
      </c>
      <c r="B58" s="53">
        <f>'Расчет субсидий'!AD58</f>
        <v>10.700000000000003</v>
      </c>
      <c r="C58" s="55">
        <f>'Расчет субсидий'!D58-1</f>
        <v>-1</v>
      </c>
      <c r="D58" s="55">
        <f>C58*'Расчет субсидий'!E58</f>
        <v>0</v>
      </c>
      <c r="E58" s="56">
        <f t="shared" si="13"/>
        <v>0</v>
      </c>
      <c r="F58" s="27" t="s">
        <v>367</v>
      </c>
      <c r="G58" s="27" t="s">
        <v>367</v>
      </c>
      <c r="H58" s="27" t="s">
        <v>367</v>
      </c>
      <c r="I58" s="27" t="s">
        <v>367</v>
      </c>
      <c r="J58" s="27" t="s">
        <v>367</v>
      </c>
      <c r="K58" s="27" t="s">
        <v>367</v>
      </c>
      <c r="L58" s="55">
        <f>'Расчет субсидий'!P58-1</f>
        <v>0.30000000000000004</v>
      </c>
      <c r="M58" s="55">
        <f>L58*'Расчет субсидий'!Q58</f>
        <v>6.0000000000000009</v>
      </c>
      <c r="N58" s="56">
        <f t="shared" si="14"/>
        <v>8.9753289473684248</v>
      </c>
      <c r="O58" s="55">
        <f>'Расчет субсидий'!T58-1</f>
        <v>1.1764705882352899E-2</v>
      </c>
      <c r="P58" s="55">
        <f>O58*'Расчет субсидий'!U58</f>
        <v>0.35294117647058698</v>
      </c>
      <c r="Q58" s="56">
        <f t="shared" si="15"/>
        <v>0.52796052631578771</v>
      </c>
      <c r="R58" s="55">
        <f>'Расчет субсидий'!X58-1</f>
        <v>4.0000000000000036E-2</v>
      </c>
      <c r="S58" s="55">
        <f>R58*'Расчет субсидий'!Y58</f>
        <v>0.80000000000000071</v>
      </c>
      <c r="T58" s="56">
        <f t="shared" si="16"/>
        <v>1.1967105263157907</v>
      </c>
      <c r="U58" s="55">
        <f t="shared" si="12"/>
        <v>7.1529411764705886</v>
      </c>
    </row>
    <row r="59" spans="1:21" ht="15" customHeight="1">
      <c r="A59" s="33" t="s">
        <v>58</v>
      </c>
      <c r="B59" s="53">
        <f>'Расчет субсидий'!AD59</f>
        <v>4.6454545454545411</v>
      </c>
      <c r="C59" s="55">
        <f>'Расчет субсидий'!D59-1</f>
        <v>-1</v>
      </c>
      <c r="D59" s="55">
        <f>C59*'Расчет субсидий'!E59</f>
        <v>0</v>
      </c>
      <c r="E59" s="56">
        <f t="shared" si="13"/>
        <v>0</v>
      </c>
      <c r="F59" s="27" t="s">
        <v>367</v>
      </c>
      <c r="G59" s="27" t="s">
        <v>367</v>
      </c>
      <c r="H59" s="27" t="s">
        <v>367</v>
      </c>
      <c r="I59" s="27" t="s">
        <v>367</v>
      </c>
      <c r="J59" s="27" t="s">
        <v>367</v>
      </c>
      <c r="K59" s="27" t="s">
        <v>367</v>
      </c>
      <c r="L59" s="55">
        <f>'Расчет субсидий'!P59-1</f>
        <v>6.8535825545171125E-2</v>
      </c>
      <c r="M59" s="55">
        <f>L59*'Расчет субсидий'!Q59</f>
        <v>1.3707165109034225</v>
      </c>
      <c r="N59" s="56">
        <f t="shared" si="14"/>
        <v>2.0819214373018724</v>
      </c>
      <c r="O59" s="55">
        <f>'Расчет субсидий'!T59-1</f>
        <v>4.0000000000000036E-2</v>
      </c>
      <c r="P59" s="55">
        <f>O59*'Расчет субсидий'!U59</f>
        <v>1.2000000000000011</v>
      </c>
      <c r="Q59" s="56">
        <f t="shared" si="15"/>
        <v>1.8226275855651921</v>
      </c>
      <c r="R59" s="55">
        <f>'Расчет субсидий'!X59-1</f>
        <v>2.4390243902439046E-2</v>
      </c>
      <c r="S59" s="55">
        <f>R59*'Расчет субсидий'!Y59</f>
        <v>0.48780487804878092</v>
      </c>
      <c r="T59" s="56">
        <f t="shared" si="16"/>
        <v>0.74090552258747655</v>
      </c>
      <c r="U59" s="55">
        <f t="shared" si="12"/>
        <v>3.0585213889522045</v>
      </c>
    </row>
    <row r="60" spans="1:21" ht="15" customHeight="1">
      <c r="A60" s="33" t="s">
        <v>59</v>
      </c>
      <c r="B60" s="53">
        <f>'Расчет субсидий'!AD60</f>
        <v>1.8181818181817633E-2</v>
      </c>
      <c r="C60" s="55">
        <f>'Расчет субсидий'!D60-1</f>
        <v>8.2705882352941185E-2</v>
      </c>
      <c r="D60" s="55">
        <f>C60*'Расчет субсидий'!E60</f>
        <v>0.82705882352941185</v>
      </c>
      <c r="E60" s="56">
        <f t="shared" si="13"/>
        <v>7.2935665789963855E-2</v>
      </c>
      <c r="F60" s="27" t="s">
        <v>367</v>
      </c>
      <c r="G60" s="27" t="s">
        <v>367</v>
      </c>
      <c r="H60" s="27" t="s">
        <v>367</v>
      </c>
      <c r="I60" s="27" t="s">
        <v>367</v>
      </c>
      <c r="J60" s="27" t="s">
        <v>367</v>
      </c>
      <c r="K60" s="27" t="s">
        <v>367</v>
      </c>
      <c r="L60" s="55">
        <f>'Расчет субсидий'!P60-1</f>
        <v>-0.14604424446944131</v>
      </c>
      <c r="M60" s="55">
        <f>L60*'Расчет субсидий'!Q60</f>
        <v>-2.9208848893888262</v>
      </c>
      <c r="N60" s="56">
        <f t="shared" si="14"/>
        <v>-0.25758347295576967</v>
      </c>
      <c r="O60" s="55">
        <f>'Расчет субсидий'!T60-1</f>
        <v>6.0000000000000053E-2</v>
      </c>
      <c r="P60" s="55">
        <f>O60*'Расчет субсидий'!U60</f>
        <v>1.8000000000000016</v>
      </c>
      <c r="Q60" s="56">
        <f t="shared" si="15"/>
        <v>0.15873622853292285</v>
      </c>
      <c r="R60" s="55">
        <f>'Расчет субсидий'!X60-1</f>
        <v>2.4999999999999911E-2</v>
      </c>
      <c r="S60" s="55">
        <f>R60*'Расчет субсидий'!Y60</f>
        <v>0.49999999999999822</v>
      </c>
      <c r="T60" s="56">
        <f t="shared" si="16"/>
        <v>4.4093396814700599E-2</v>
      </c>
      <c r="U60" s="55">
        <f t="shared" si="12"/>
        <v>0.20617393414058549</v>
      </c>
    </row>
    <row r="61" spans="1:21" ht="15" customHeight="1">
      <c r="A61" s="33" t="s">
        <v>60</v>
      </c>
      <c r="B61" s="53">
        <f>'Расчет субсидий'!AD61</f>
        <v>-4.4727272727272762</v>
      </c>
      <c r="C61" s="55">
        <f>'Расчет субсидий'!D61-1</f>
        <v>-1</v>
      </c>
      <c r="D61" s="55">
        <f>C61*'Расчет субсидий'!E61</f>
        <v>0</v>
      </c>
      <c r="E61" s="56">
        <f t="shared" si="13"/>
        <v>0</v>
      </c>
      <c r="F61" s="27" t="s">
        <v>367</v>
      </c>
      <c r="G61" s="27" t="s">
        <v>367</v>
      </c>
      <c r="H61" s="27" t="s">
        <v>367</v>
      </c>
      <c r="I61" s="27" t="s">
        <v>367</v>
      </c>
      <c r="J61" s="27" t="s">
        <v>367</v>
      </c>
      <c r="K61" s="27" t="s">
        <v>367</v>
      </c>
      <c r="L61" s="55">
        <f>'Расчет субсидий'!P61-1</f>
        <v>0.22570105820105812</v>
      </c>
      <c r="M61" s="55">
        <f>L61*'Расчет субсидий'!Q61</f>
        <v>4.5140211640211625</v>
      </c>
      <c r="N61" s="56">
        <f t="shared" si="14"/>
        <v>3.7811134666075508</v>
      </c>
      <c r="O61" s="55">
        <f>'Расчет субсидий'!T61-1</f>
        <v>1.4399999999999968E-2</v>
      </c>
      <c r="P61" s="55">
        <f>O61*'Расчет субсидий'!U61</f>
        <v>0.43199999999999905</v>
      </c>
      <c r="Q61" s="56">
        <f t="shared" si="15"/>
        <v>0.36185940610862416</v>
      </c>
      <c r="R61" s="55">
        <f>'Расчет субсидий'!X61-1</f>
        <v>-0.51428571428571423</v>
      </c>
      <c r="S61" s="55">
        <f>R61*'Расчет субсидий'!Y61</f>
        <v>-10.285714285714285</v>
      </c>
      <c r="T61" s="56">
        <f t="shared" si="16"/>
        <v>-8.6157001454434514</v>
      </c>
      <c r="U61" s="55">
        <f t="shared" si="12"/>
        <v>-5.3396931216931236</v>
      </c>
    </row>
    <row r="62" spans="1:21" ht="15" customHeight="1">
      <c r="A62" s="33" t="s">
        <v>61</v>
      </c>
      <c r="B62" s="53">
        <f>'Расчет субсидий'!AD62</f>
        <v>2.9363636363636303</v>
      </c>
      <c r="C62" s="55">
        <f>'Расчет субсидий'!D62-1</f>
        <v>0</v>
      </c>
      <c r="D62" s="55">
        <f>C62*'Расчет субсидий'!E62</f>
        <v>0</v>
      </c>
      <c r="E62" s="56">
        <f t="shared" si="13"/>
        <v>0</v>
      </c>
      <c r="F62" s="27" t="s">
        <v>367</v>
      </c>
      <c r="G62" s="27" t="s">
        <v>367</v>
      </c>
      <c r="H62" s="27" t="s">
        <v>367</v>
      </c>
      <c r="I62" s="27" t="s">
        <v>367</v>
      </c>
      <c r="J62" s="27" t="s">
        <v>367</v>
      </c>
      <c r="K62" s="27" t="s">
        <v>367</v>
      </c>
      <c r="L62" s="55">
        <f>'Расчет субсидий'!P62-1</f>
        <v>0.21899280575539559</v>
      </c>
      <c r="M62" s="55">
        <f>L62*'Расчет субсидий'!Q62</f>
        <v>4.3798561151079118</v>
      </c>
      <c r="N62" s="56">
        <f t="shared" si="14"/>
        <v>2.2936605507797418</v>
      </c>
      <c r="O62" s="55">
        <f>'Расчет субсидий'!T62-1</f>
        <v>1.6666666666666607E-2</v>
      </c>
      <c r="P62" s="55">
        <f>O62*'Расчет субсидий'!U62</f>
        <v>0.49999999999999822</v>
      </c>
      <c r="Q62" s="56">
        <f t="shared" si="15"/>
        <v>0.26184199783047241</v>
      </c>
      <c r="R62" s="55">
        <f>'Расчет субсидий'!X62-1</f>
        <v>3.6363636363636376E-2</v>
      </c>
      <c r="S62" s="55">
        <f>R62*'Расчет субсидий'!Y62</f>
        <v>0.72727272727272751</v>
      </c>
      <c r="T62" s="56">
        <f t="shared" si="16"/>
        <v>0.38086108775341582</v>
      </c>
      <c r="U62" s="55">
        <f t="shared" si="12"/>
        <v>5.6071288423806376</v>
      </c>
    </row>
    <row r="63" spans="1:21" ht="15" customHeight="1">
      <c r="A63" s="33" t="s">
        <v>62</v>
      </c>
      <c r="B63" s="53">
        <f>'Расчет субсидий'!AD63</f>
        <v>-14.054545454545455</v>
      </c>
      <c r="C63" s="55">
        <f>'Расчет субсидий'!D63-1</f>
        <v>-1</v>
      </c>
      <c r="D63" s="55">
        <f>C63*'Расчет субсидий'!E63</f>
        <v>0</v>
      </c>
      <c r="E63" s="56">
        <f t="shared" si="13"/>
        <v>0</v>
      </c>
      <c r="F63" s="27" t="s">
        <v>367</v>
      </c>
      <c r="G63" s="27" t="s">
        <v>367</v>
      </c>
      <c r="H63" s="27" t="s">
        <v>367</v>
      </c>
      <c r="I63" s="27" t="s">
        <v>367</v>
      </c>
      <c r="J63" s="27" t="s">
        <v>367</v>
      </c>
      <c r="K63" s="27" t="s">
        <v>367</v>
      </c>
      <c r="L63" s="55">
        <f>'Расчет субсидий'!P63-1</f>
        <v>-0.74822190611664297</v>
      </c>
      <c r="M63" s="55">
        <f>L63*'Расчет субсидий'!Q63</f>
        <v>-14.96443812233286</v>
      </c>
      <c r="N63" s="56">
        <f t="shared" si="14"/>
        <v>-15.060998083102596</v>
      </c>
      <c r="O63" s="55">
        <f>'Расчет субсидий'!T63-1</f>
        <v>0</v>
      </c>
      <c r="P63" s="55">
        <f>O63*'Расчет субсидий'!U63</f>
        <v>0</v>
      </c>
      <c r="Q63" s="56">
        <f t="shared" si="15"/>
        <v>0</v>
      </c>
      <c r="R63" s="55">
        <f>'Расчет субсидий'!X63-1</f>
        <v>6.6666666666666652E-2</v>
      </c>
      <c r="S63" s="55">
        <f>R63*'Расчет субсидий'!Y63</f>
        <v>0.99999999999999978</v>
      </c>
      <c r="T63" s="56">
        <f t="shared" si="16"/>
        <v>1.0064526285571409</v>
      </c>
      <c r="U63" s="55">
        <f t="shared" si="12"/>
        <v>-13.96443812233286</v>
      </c>
    </row>
    <row r="64" spans="1:21" ht="15" customHeight="1">
      <c r="A64" s="33" t="s">
        <v>63</v>
      </c>
      <c r="B64" s="53">
        <f>'Расчет субсидий'!AD64</f>
        <v>-19.5</v>
      </c>
      <c r="C64" s="55">
        <f>'Расчет субсидий'!D64-1</f>
        <v>-0.59000000000000008</v>
      </c>
      <c r="D64" s="55">
        <f>C64*'Расчет субсидий'!E64</f>
        <v>-5.9</v>
      </c>
      <c r="E64" s="56">
        <f t="shared" si="13"/>
        <v>-5.6854518681208974</v>
      </c>
      <c r="F64" s="27" t="s">
        <v>367</v>
      </c>
      <c r="G64" s="27" t="s">
        <v>367</v>
      </c>
      <c r="H64" s="27" t="s">
        <v>367</v>
      </c>
      <c r="I64" s="27" t="s">
        <v>367</v>
      </c>
      <c r="J64" s="27" t="s">
        <v>367</v>
      </c>
      <c r="K64" s="27" t="s">
        <v>367</v>
      </c>
      <c r="L64" s="55">
        <f>'Расчет субсидий'!P64-1</f>
        <v>-0.75151515151515147</v>
      </c>
      <c r="M64" s="55">
        <f>L64*'Расчет субсидий'!Q64</f>
        <v>-15.030303030303029</v>
      </c>
      <c r="N64" s="56">
        <f t="shared" si="14"/>
        <v>-14.483739735942295</v>
      </c>
      <c r="O64" s="55">
        <f>'Расчет субсидий'!T64-1</f>
        <v>1.6666666666666607E-2</v>
      </c>
      <c r="P64" s="55">
        <f>O64*'Расчет субсидий'!U64</f>
        <v>0.41666666666666519</v>
      </c>
      <c r="Q64" s="56">
        <f t="shared" si="15"/>
        <v>0.40151496243791507</v>
      </c>
      <c r="R64" s="55">
        <f>'Расчет субсидий'!X64-1</f>
        <v>1.1111111111111072E-2</v>
      </c>
      <c r="S64" s="55">
        <f>R64*'Расчет субсидий'!Y64</f>
        <v>0.27777777777777679</v>
      </c>
      <c r="T64" s="56">
        <f t="shared" si="16"/>
        <v>0.26767664162527671</v>
      </c>
      <c r="U64" s="55">
        <f t="shared" si="12"/>
        <v>-20.235858585858587</v>
      </c>
    </row>
    <row r="65" spans="1:21" ht="15" customHeight="1">
      <c r="A65" s="32" t="s">
        <v>64</v>
      </c>
      <c r="B65" s="57"/>
      <c r="C65" s="58"/>
      <c r="D65" s="58"/>
      <c r="E65" s="59"/>
      <c r="F65" s="58"/>
      <c r="G65" s="58"/>
      <c r="H65" s="59"/>
      <c r="I65" s="59"/>
      <c r="J65" s="59"/>
      <c r="K65" s="59"/>
      <c r="L65" s="58"/>
      <c r="M65" s="58"/>
      <c r="N65" s="59"/>
      <c r="O65" s="58"/>
      <c r="P65" s="58"/>
      <c r="Q65" s="59"/>
      <c r="R65" s="58"/>
      <c r="S65" s="58"/>
      <c r="T65" s="59"/>
      <c r="U65" s="59"/>
    </row>
    <row r="66" spans="1:21" ht="15" customHeight="1">
      <c r="A66" s="33" t="s">
        <v>65</v>
      </c>
      <c r="B66" s="53">
        <f>'Расчет субсидий'!AD66</f>
        <v>-12.545454545454533</v>
      </c>
      <c r="C66" s="55">
        <f>'Расчет субсидий'!D66-1</f>
        <v>0</v>
      </c>
      <c r="D66" s="55">
        <f>C66*'Расчет субсидий'!E66</f>
        <v>0</v>
      </c>
      <c r="E66" s="56">
        <f>$B66*D66/$U66</f>
        <v>0</v>
      </c>
      <c r="F66" s="27" t="s">
        <v>367</v>
      </c>
      <c r="G66" s="27" t="s">
        <v>367</v>
      </c>
      <c r="H66" s="27" t="s">
        <v>367</v>
      </c>
      <c r="I66" s="27" t="s">
        <v>367</v>
      </c>
      <c r="J66" s="27" t="s">
        <v>367</v>
      </c>
      <c r="K66" s="27" t="s">
        <v>367</v>
      </c>
      <c r="L66" s="55">
        <f>'Расчет субсидий'!P66-1</f>
        <v>-0.44935344827586199</v>
      </c>
      <c r="M66" s="55">
        <f>L66*'Расчет субсидий'!Q66</f>
        <v>-8.9870689655172402</v>
      </c>
      <c r="N66" s="56">
        <f>$B66*M66/$U66</f>
        <v>-22.551612260362955</v>
      </c>
      <c r="O66" s="55">
        <f>'Расчет субсидий'!T66-1</f>
        <v>-7.3710073710073765E-3</v>
      </c>
      <c r="P66" s="55">
        <f>O66*'Расчет субсидий'!U66</f>
        <v>-0.22113022113022129</v>
      </c>
      <c r="Q66" s="56">
        <f>$B66*P66/$U66</f>
        <v>-0.55489092440608168</v>
      </c>
      <c r="R66" s="55">
        <f>'Расчет субсидий'!X66-1</f>
        <v>0.21043478260869564</v>
      </c>
      <c r="S66" s="55">
        <f>R66*'Расчет субсидий'!Y66</f>
        <v>4.2086956521739127</v>
      </c>
      <c r="T66" s="56">
        <f>$B66*S66/$U66</f>
        <v>10.561048639314505</v>
      </c>
      <c r="U66" s="55">
        <f t="shared" si="12"/>
        <v>-4.9995035344735497</v>
      </c>
    </row>
    <row r="67" spans="1:21" ht="15" customHeight="1">
      <c r="A67" s="33" t="s">
        <v>66</v>
      </c>
      <c r="B67" s="53">
        <f>'Расчет субсидий'!AD67</f>
        <v>23.209090909090918</v>
      </c>
      <c r="C67" s="55">
        <f>'Расчет субсидий'!D67-1</f>
        <v>-0.16966506500847944</v>
      </c>
      <c r="D67" s="55">
        <f>C67*'Расчет субсидий'!E67</f>
        <v>-1.6966506500847944</v>
      </c>
      <c r="E67" s="56">
        <f>$B67*D67/$U67</f>
        <v>-4.9466238019591451</v>
      </c>
      <c r="F67" s="27" t="s">
        <v>367</v>
      </c>
      <c r="G67" s="27" t="s">
        <v>367</v>
      </c>
      <c r="H67" s="27" t="s">
        <v>367</v>
      </c>
      <c r="I67" s="27" t="s">
        <v>367</v>
      </c>
      <c r="J67" s="27" t="s">
        <v>367</v>
      </c>
      <c r="K67" s="27" t="s">
        <v>367</v>
      </c>
      <c r="L67" s="55">
        <f>'Расчет субсидий'!P67-1</f>
        <v>0.20135559921414536</v>
      </c>
      <c r="M67" s="55">
        <f>L67*'Расчет субсидий'!Q67</f>
        <v>4.0271119842829073</v>
      </c>
      <c r="N67" s="56">
        <f>$B67*M67/$U67</f>
        <v>11.741137159622795</v>
      </c>
      <c r="O67" s="55">
        <f>'Расчет субсидий'!T67-1</f>
        <v>0</v>
      </c>
      <c r="P67" s="55">
        <f>O67*'Расчет субсидий'!U67</f>
        <v>0</v>
      </c>
      <c r="Q67" s="56">
        <f>$B67*P67/$U67</f>
        <v>0</v>
      </c>
      <c r="R67" s="55">
        <f>'Расчет субсидий'!X67-1</f>
        <v>0.1251125112511251</v>
      </c>
      <c r="S67" s="55">
        <f>R67*'Расчет субсидий'!Y67</f>
        <v>5.6300630063006292</v>
      </c>
      <c r="T67" s="56">
        <f>$B67*S67/$U67</f>
        <v>16.414577551427271</v>
      </c>
      <c r="U67" s="55">
        <f t="shared" si="12"/>
        <v>7.9605243404987416</v>
      </c>
    </row>
    <row r="68" spans="1:21" ht="15" customHeight="1">
      <c r="A68" s="33" t="s">
        <v>67</v>
      </c>
      <c r="B68" s="53">
        <f>'Расчет субсидий'!AD68</f>
        <v>4.4000000000000057</v>
      </c>
      <c r="C68" s="55">
        <f>'Расчет субсидий'!D68-1</f>
        <v>0</v>
      </c>
      <c r="D68" s="55">
        <f>C68*'Расчет субсидий'!E68</f>
        <v>0</v>
      </c>
      <c r="E68" s="56">
        <f>$B68*D68/$U68</f>
        <v>0</v>
      </c>
      <c r="F68" s="27" t="s">
        <v>367</v>
      </c>
      <c r="G68" s="27" t="s">
        <v>367</v>
      </c>
      <c r="H68" s="27" t="s">
        <v>367</v>
      </c>
      <c r="I68" s="27" t="s">
        <v>367</v>
      </c>
      <c r="J68" s="27" t="s">
        <v>367</v>
      </c>
      <c r="K68" s="27" t="s">
        <v>367</v>
      </c>
      <c r="L68" s="55">
        <f>'Расчет субсидий'!P68-1</f>
        <v>0.1420153211549795</v>
      </c>
      <c r="M68" s="55">
        <f>L68*'Расчет субсидий'!Q68</f>
        <v>2.84030642309959</v>
      </c>
      <c r="N68" s="56">
        <f>$B68*M68/$U68</f>
        <v>3.2476383550970591</v>
      </c>
      <c r="O68" s="55">
        <f>'Расчет субсидий'!T68-1</f>
        <v>0.14285714285714302</v>
      </c>
      <c r="P68" s="55">
        <f>O68*'Расчет субсидий'!U68</f>
        <v>2.8571428571428603</v>
      </c>
      <c r="Q68" s="56">
        <f>$B68*P68/$U68</f>
        <v>3.2668893234141736</v>
      </c>
      <c r="R68" s="55">
        <f>'Расчет субсидий'!X68-1</f>
        <v>-6.164383561643838E-2</v>
      </c>
      <c r="S68" s="55">
        <f>R68*'Расчет субсидий'!Y68</f>
        <v>-1.8493150684931514</v>
      </c>
      <c r="T68" s="56">
        <f>$B68*S68/$U68</f>
        <v>-2.1145276785112275</v>
      </c>
      <c r="U68" s="55">
        <f t="shared" si="12"/>
        <v>3.8481342117492989</v>
      </c>
    </row>
    <row r="69" spans="1:21" ht="15" customHeight="1">
      <c r="A69" s="33" t="s">
        <v>68</v>
      </c>
      <c r="B69" s="53">
        <f>'Расчет субсидий'!AD69</f>
        <v>14.23636363636362</v>
      </c>
      <c r="C69" s="55">
        <f>'Расчет субсидий'!D69-1</f>
        <v>-8.4695277492318644E-2</v>
      </c>
      <c r="D69" s="55">
        <f>C69*'Расчет субсидий'!E69</f>
        <v>-0.84695277492318644</v>
      </c>
      <c r="E69" s="56">
        <f>$B69*D69/$U69</f>
        <v>-1.5381003542144935</v>
      </c>
      <c r="F69" s="27" t="s">
        <v>367</v>
      </c>
      <c r="G69" s="27" t="s">
        <v>367</v>
      </c>
      <c r="H69" s="27" t="s">
        <v>367</v>
      </c>
      <c r="I69" s="27" t="s">
        <v>367</v>
      </c>
      <c r="J69" s="27" t="s">
        <v>367</v>
      </c>
      <c r="K69" s="27" t="s">
        <v>367</v>
      </c>
      <c r="L69" s="55">
        <f>'Расчет субсидий'!P69-1</f>
        <v>4.5420420420420493E-2</v>
      </c>
      <c r="M69" s="55">
        <f>L69*'Расчет субсидий'!Q69</f>
        <v>0.90840840840840986</v>
      </c>
      <c r="N69" s="56">
        <f>$B69*M69/$U69</f>
        <v>1.6497062600345329</v>
      </c>
      <c r="O69" s="55">
        <f>'Расчет субсидий'!T69-1</f>
        <v>0</v>
      </c>
      <c r="P69" s="55">
        <f>O69*'Расчет субсидий'!U69</f>
        <v>0</v>
      </c>
      <c r="Q69" s="56">
        <f>$B69*P69/$U69</f>
        <v>0</v>
      </c>
      <c r="R69" s="55">
        <f>'Расчет субсидий'!X69-1</f>
        <v>0.19444444444444442</v>
      </c>
      <c r="S69" s="55">
        <f>R69*'Расчет субсидий'!Y69</f>
        <v>7.7777777777777768</v>
      </c>
      <c r="T69" s="56">
        <f>$B69*S69/$U69</f>
        <v>14.12475773054358</v>
      </c>
      <c r="U69" s="55">
        <f t="shared" si="12"/>
        <v>7.8392334112630007</v>
      </c>
    </row>
    <row r="70" spans="1:21" ht="15" customHeight="1">
      <c r="A70" s="33" t="s">
        <v>69</v>
      </c>
      <c r="B70" s="53">
        <f>'Расчет субсидий'!AD70</f>
        <v>-50.481818181818184</v>
      </c>
      <c r="C70" s="55">
        <f>'Расчет субсидий'!D70-1</f>
        <v>-1</v>
      </c>
      <c r="D70" s="55">
        <f>C70*'Расчет субсидий'!E70</f>
        <v>0</v>
      </c>
      <c r="E70" s="56">
        <f>$B70*D70/$U70</f>
        <v>0</v>
      </c>
      <c r="F70" s="27" t="s">
        <v>367</v>
      </c>
      <c r="G70" s="27" t="s">
        <v>367</v>
      </c>
      <c r="H70" s="27" t="s">
        <v>367</v>
      </c>
      <c r="I70" s="27" t="s">
        <v>367</v>
      </c>
      <c r="J70" s="27" t="s">
        <v>367</v>
      </c>
      <c r="K70" s="27" t="s">
        <v>367</v>
      </c>
      <c r="L70" s="55">
        <f>'Расчет субсидий'!P70-1</f>
        <v>-0.59219088937093278</v>
      </c>
      <c r="M70" s="55">
        <f>L70*'Расчет субсидий'!Q70</f>
        <v>-11.843817787418656</v>
      </c>
      <c r="N70" s="56">
        <f>$B70*M70/$U70</f>
        <v>-25.252301213668293</v>
      </c>
      <c r="O70" s="55">
        <f>'Расчет субсидий'!T70-1</f>
        <v>0.23443037974683545</v>
      </c>
      <c r="P70" s="55">
        <f>O70*'Расчет субсидий'!U70</f>
        <v>4.688607594936709</v>
      </c>
      <c r="Q70" s="56">
        <f>$B70*P70/$U70</f>
        <v>9.9966187748857074</v>
      </c>
      <c r="R70" s="55">
        <f>'Расчет субсидий'!X70-1</f>
        <v>-0.55072463768115942</v>
      </c>
      <c r="S70" s="55">
        <f>R70*'Расчет субсидий'!Y70</f>
        <v>-16.521739130434781</v>
      </c>
      <c r="T70" s="56">
        <f>$B70*S70/$U70</f>
        <v>-35.226135743035599</v>
      </c>
      <c r="U70" s="55">
        <f t="shared" si="12"/>
        <v>-23.676949322916727</v>
      </c>
    </row>
    <row r="71" spans="1:21" ht="15" customHeight="1">
      <c r="A71" s="32" t="s">
        <v>70</v>
      </c>
      <c r="B71" s="57"/>
      <c r="C71" s="58"/>
      <c r="D71" s="58"/>
      <c r="E71" s="59"/>
      <c r="F71" s="58"/>
      <c r="G71" s="58"/>
      <c r="H71" s="59"/>
      <c r="I71" s="59"/>
      <c r="J71" s="59"/>
      <c r="K71" s="59"/>
      <c r="L71" s="58"/>
      <c r="M71" s="58"/>
      <c r="N71" s="59"/>
      <c r="O71" s="58"/>
      <c r="P71" s="58"/>
      <c r="Q71" s="59"/>
      <c r="R71" s="58"/>
      <c r="S71" s="58"/>
      <c r="T71" s="59"/>
      <c r="U71" s="59"/>
    </row>
    <row r="72" spans="1:21" ht="15" customHeight="1">
      <c r="A72" s="33" t="s">
        <v>71</v>
      </c>
      <c r="B72" s="53">
        <f>'Расчет субсидий'!AD72</f>
        <v>-4.9363636363636303</v>
      </c>
      <c r="C72" s="55">
        <f>'Расчет субсидий'!D72-1</f>
        <v>-5.9978425026968707E-2</v>
      </c>
      <c r="D72" s="55">
        <f>C72*'Расчет субсидий'!E72</f>
        <v>-0.59978425026968707</v>
      </c>
      <c r="E72" s="56">
        <f t="shared" ref="E72:E79" si="17">$B72*D72/$U72</f>
        <v>-0.30467474634275754</v>
      </c>
      <c r="F72" s="27" t="s">
        <v>367</v>
      </c>
      <c r="G72" s="27" t="s">
        <v>367</v>
      </c>
      <c r="H72" s="27" t="s">
        <v>367</v>
      </c>
      <c r="I72" s="27" t="s">
        <v>367</v>
      </c>
      <c r="J72" s="27" t="s">
        <v>367</v>
      </c>
      <c r="K72" s="27" t="s">
        <v>367</v>
      </c>
      <c r="L72" s="55">
        <f>'Расчет субсидий'!P72-1</f>
        <v>-0.54923164484917475</v>
      </c>
      <c r="M72" s="55">
        <f>L72*'Расчет субсидий'!Q72</f>
        <v>-10.984632896983495</v>
      </c>
      <c r="N72" s="56">
        <f t="shared" ref="N72:N79" si="18">$B72*M72/$U72</f>
        <v>-5.5799068415883335</v>
      </c>
      <c r="O72" s="55">
        <f>'Расчет субсидий'!T72-1</f>
        <v>4.0000000000000036E-2</v>
      </c>
      <c r="P72" s="55">
        <f>O72*'Расчет субсидий'!U72</f>
        <v>1.2000000000000011</v>
      </c>
      <c r="Q72" s="56">
        <f t="shared" ref="Q72:Q79" si="19">$B72*P72/$U72</f>
        <v>0.6095686831505106</v>
      </c>
      <c r="R72" s="55">
        <f>'Расчет субсидий'!X72-1</f>
        <v>3.3333333333333437E-2</v>
      </c>
      <c r="S72" s="55">
        <f>R72*'Расчет субсидий'!Y72</f>
        <v>0.66666666666666874</v>
      </c>
      <c r="T72" s="56">
        <f t="shared" ref="T72:T79" si="20">$B72*S72/$U72</f>
        <v>0.33864926841695103</v>
      </c>
      <c r="U72" s="55">
        <f t="shared" si="12"/>
        <v>-9.7177504805865134</v>
      </c>
    </row>
    <row r="73" spans="1:21" ht="15" customHeight="1">
      <c r="A73" s="33" t="s">
        <v>72</v>
      </c>
      <c r="B73" s="53">
        <f>'Расчет субсидий'!AD73</f>
        <v>6.7181818181818187</v>
      </c>
      <c r="C73" s="55">
        <f>'Расчет субсидий'!D73-1</f>
        <v>3.9758863212286499E-2</v>
      </c>
      <c r="D73" s="55">
        <f>C73*'Расчет субсидий'!E73</f>
        <v>0.39758863212286499</v>
      </c>
      <c r="E73" s="56">
        <f t="shared" si="17"/>
        <v>0.42042283823339244</v>
      </c>
      <c r="F73" s="27" t="s">
        <v>367</v>
      </c>
      <c r="G73" s="27" t="s">
        <v>367</v>
      </c>
      <c r="H73" s="27" t="s">
        <v>367</v>
      </c>
      <c r="I73" s="27" t="s">
        <v>367</v>
      </c>
      <c r="J73" s="27" t="s">
        <v>367</v>
      </c>
      <c r="K73" s="27" t="s">
        <v>367</v>
      </c>
      <c r="L73" s="55">
        <f>'Расчет субсидий'!P73-1</f>
        <v>0.21088084232152027</v>
      </c>
      <c r="M73" s="55">
        <f>L73*'Расчет субсидий'!Q73</f>
        <v>4.2176168464304054</v>
      </c>
      <c r="N73" s="56">
        <f t="shared" si="18"/>
        <v>4.4598419117005399</v>
      </c>
      <c r="O73" s="55">
        <f>'Расчет субсидий'!T73-1</f>
        <v>7.8571428571428514E-2</v>
      </c>
      <c r="P73" s="55">
        <f>O73*'Расчет субсидий'!U73</f>
        <v>1.5714285714285703</v>
      </c>
      <c r="Q73" s="56">
        <f t="shared" si="19"/>
        <v>1.6616784452652122</v>
      </c>
      <c r="R73" s="55">
        <f>'Расчет субсидий'!X73-1</f>
        <v>5.5555555555555358E-3</v>
      </c>
      <c r="S73" s="55">
        <f>R73*'Расчет субсидий'!Y73</f>
        <v>0.16666666666666607</v>
      </c>
      <c r="T73" s="56">
        <f t="shared" si="20"/>
        <v>0.17623862298267357</v>
      </c>
      <c r="U73" s="55">
        <f t="shared" si="12"/>
        <v>6.3533007166485067</v>
      </c>
    </row>
    <row r="74" spans="1:21" ht="15" customHeight="1">
      <c r="A74" s="33" t="s">
        <v>73</v>
      </c>
      <c r="B74" s="53">
        <f>'Расчет субсидий'!AD74</f>
        <v>-2.5545454545454547</v>
      </c>
      <c r="C74" s="55">
        <f>'Расчет субсидий'!D74-1</f>
        <v>0.23283333333333323</v>
      </c>
      <c r="D74" s="55">
        <f>C74*'Расчет субсидий'!E74</f>
        <v>2.3283333333333323</v>
      </c>
      <c r="E74" s="56">
        <f t="shared" si="17"/>
        <v>0.80717806159582606</v>
      </c>
      <c r="F74" s="27" t="s">
        <v>367</v>
      </c>
      <c r="G74" s="27" t="s">
        <v>367</v>
      </c>
      <c r="H74" s="27" t="s">
        <v>367</v>
      </c>
      <c r="I74" s="27" t="s">
        <v>367</v>
      </c>
      <c r="J74" s="27" t="s">
        <v>367</v>
      </c>
      <c r="K74" s="27" t="s">
        <v>367</v>
      </c>
      <c r="L74" s="55">
        <f>'Расчет субсидий'!P74-1</f>
        <v>-0.88589211618257258</v>
      </c>
      <c r="M74" s="55">
        <f>L74*'Расчет субсидий'!Q74</f>
        <v>-17.717842323651453</v>
      </c>
      <c r="N74" s="56">
        <f t="shared" si="18"/>
        <v>-6.1423566023473759</v>
      </c>
      <c r="O74" s="55">
        <f>'Расчет субсидий'!T74-1</f>
        <v>0.22083333333333321</v>
      </c>
      <c r="P74" s="55">
        <f>O74*'Расчет субсидий'!U74</f>
        <v>5.5208333333333304</v>
      </c>
      <c r="Q74" s="56">
        <f t="shared" si="19"/>
        <v>1.9139422541418565</v>
      </c>
      <c r="R74" s="55">
        <f>'Расчет субсидий'!X74-1</f>
        <v>0.10000000000000009</v>
      </c>
      <c r="S74" s="55">
        <f>R74*'Расчет субсидий'!Y74</f>
        <v>2.5000000000000022</v>
      </c>
      <c r="T74" s="56">
        <f t="shared" si="20"/>
        <v>0.86669083206423803</v>
      </c>
      <c r="U74" s="55">
        <f t="shared" si="12"/>
        <v>-7.368675656984788</v>
      </c>
    </row>
    <row r="75" spans="1:21" ht="15" customHeight="1">
      <c r="A75" s="33" t="s">
        <v>74</v>
      </c>
      <c r="B75" s="53">
        <f>'Расчет субсидий'!AD75</f>
        <v>-2.818181818181813</v>
      </c>
      <c r="C75" s="55">
        <f>'Расчет субсидий'!D75-1</f>
        <v>0.1546099290780143</v>
      </c>
      <c r="D75" s="55">
        <f>C75*'Расчет субсидий'!E75</f>
        <v>1.546099290780143</v>
      </c>
      <c r="E75" s="56">
        <f t="shared" si="17"/>
        <v>1.4123683772698703</v>
      </c>
      <c r="F75" s="27" t="s">
        <v>367</v>
      </c>
      <c r="G75" s="27" t="s">
        <v>367</v>
      </c>
      <c r="H75" s="27" t="s">
        <v>367</v>
      </c>
      <c r="I75" s="27" t="s">
        <v>367</v>
      </c>
      <c r="J75" s="27" t="s">
        <v>367</v>
      </c>
      <c r="K75" s="27" t="s">
        <v>367</v>
      </c>
      <c r="L75" s="55">
        <f>'Расчет субсидий'!P75-1</f>
        <v>-0.77788944723618092</v>
      </c>
      <c r="M75" s="55">
        <f>L75*'Расчет субсидий'!Q75</f>
        <v>-15.557788944723619</v>
      </c>
      <c r="N75" s="56">
        <f t="shared" si="18"/>
        <v>-14.212107370335158</v>
      </c>
      <c r="O75" s="55">
        <f>'Расчет субсидий'!T75-1</f>
        <v>0.22199999999999998</v>
      </c>
      <c r="P75" s="55">
        <f>O75*'Расчет субсидий'!U75</f>
        <v>6.6599999999999993</v>
      </c>
      <c r="Q75" s="56">
        <f t="shared" si="19"/>
        <v>6.0839387539405667</v>
      </c>
      <c r="R75" s="55">
        <f>'Расчет субсидий'!X75-1</f>
        <v>0.21333333333333337</v>
      </c>
      <c r="S75" s="55">
        <f>R75*'Расчет субсидий'!Y75</f>
        <v>4.2666666666666675</v>
      </c>
      <c r="T75" s="56">
        <f t="shared" si="20"/>
        <v>3.8976184209429063</v>
      </c>
      <c r="U75" s="55">
        <f t="shared" si="12"/>
        <v>-3.0850229872768091</v>
      </c>
    </row>
    <row r="76" spans="1:21" ht="15" customHeight="1">
      <c r="A76" s="33" t="s">
        <v>75</v>
      </c>
      <c r="B76" s="53">
        <f>'Расчет субсидий'!AD76</f>
        <v>4.827272727272728</v>
      </c>
      <c r="C76" s="55">
        <f>'Расчет субсидий'!D76-1</f>
        <v>0</v>
      </c>
      <c r="D76" s="55">
        <f>C76*'Расчет субсидий'!E76</f>
        <v>0</v>
      </c>
      <c r="E76" s="56">
        <f t="shared" si="17"/>
        <v>0</v>
      </c>
      <c r="F76" s="27" t="s">
        <v>367</v>
      </c>
      <c r="G76" s="27" t="s">
        <v>367</v>
      </c>
      <c r="H76" s="27" t="s">
        <v>367</v>
      </c>
      <c r="I76" s="27" t="s">
        <v>367</v>
      </c>
      <c r="J76" s="27" t="s">
        <v>367</v>
      </c>
      <c r="K76" s="27" t="s">
        <v>367</v>
      </c>
      <c r="L76" s="55">
        <f>'Расчет субсидий'!P76-1</f>
        <v>0.30000000000000004</v>
      </c>
      <c r="M76" s="55">
        <f>L76*'Расчет субсидий'!Q76</f>
        <v>6.0000000000000009</v>
      </c>
      <c r="N76" s="56">
        <f t="shared" si="18"/>
        <v>3.3678646934460885</v>
      </c>
      <c r="O76" s="55">
        <f>'Расчет субсидий'!T76-1</f>
        <v>2.0000000000000018E-2</v>
      </c>
      <c r="P76" s="55">
        <f>O76*'Расчет субсидий'!U76</f>
        <v>0.60000000000000053</v>
      </c>
      <c r="Q76" s="56">
        <f t="shared" si="19"/>
        <v>0.33678646934460915</v>
      </c>
      <c r="R76" s="55">
        <f>'Расчет субсидий'!X76-1</f>
        <v>0.10000000000000009</v>
      </c>
      <c r="S76" s="55">
        <f>R76*'Расчет субсидий'!Y76</f>
        <v>2.0000000000000018</v>
      </c>
      <c r="T76" s="56">
        <f t="shared" si="20"/>
        <v>1.1226215644820303</v>
      </c>
      <c r="U76" s="55">
        <f t="shared" si="12"/>
        <v>8.6000000000000032</v>
      </c>
    </row>
    <row r="77" spans="1:21" ht="15" customHeight="1">
      <c r="A77" s="33" t="s">
        <v>76</v>
      </c>
      <c r="B77" s="53">
        <f>'Расчет субсидий'!AD77</f>
        <v>-21.890909090909091</v>
      </c>
      <c r="C77" s="55">
        <f>'Расчет субсидий'!D77-1</f>
        <v>-0.39914163090128751</v>
      </c>
      <c r="D77" s="55">
        <f>C77*'Расчет субсидий'!E77</f>
        <v>-3.9914163090128749</v>
      </c>
      <c r="E77" s="56">
        <f t="shared" si="17"/>
        <v>-4.7032782718082515</v>
      </c>
      <c r="F77" s="27" t="s">
        <v>367</v>
      </c>
      <c r="G77" s="27" t="s">
        <v>367</v>
      </c>
      <c r="H77" s="27" t="s">
        <v>367</v>
      </c>
      <c r="I77" s="27" t="s">
        <v>367</v>
      </c>
      <c r="J77" s="27" t="s">
        <v>367</v>
      </c>
      <c r="K77" s="27" t="s">
        <v>367</v>
      </c>
      <c r="L77" s="55">
        <f>'Расчет субсидий'!P77-1</f>
        <v>-0.87931034482758619</v>
      </c>
      <c r="M77" s="55">
        <f>L77*'Расчет субсидий'!Q77</f>
        <v>-17.586206896551722</v>
      </c>
      <c r="N77" s="56">
        <f t="shared" si="18"/>
        <v>-20.722675455653491</v>
      </c>
      <c r="O77" s="55">
        <f>'Расчет субсидий'!T77-1</f>
        <v>0</v>
      </c>
      <c r="P77" s="55">
        <f>O77*'Расчет субсидий'!U77</f>
        <v>0</v>
      </c>
      <c r="Q77" s="56">
        <f t="shared" si="19"/>
        <v>0</v>
      </c>
      <c r="R77" s="55">
        <f>'Расчет субсидий'!X77-1</f>
        <v>0.14999999999999991</v>
      </c>
      <c r="S77" s="55">
        <f>R77*'Расчет субсидий'!Y77</f>
        <v>2.9999999999999982</v>
      </c>
      <c r="T77" s="56">
        <f t="shared" si="20"/>
        <v>3.5350446365526524</v>
      </c>
      <c r="U77" s="55">
        <f t="shared" si="12"/>
        <v>-18.577623205564599</v>
      </c>
    </row>
    <row r="78" spans="1:21" ht="15" customHeight="1">
      <c r="A78" s="33" t="s">
        <v>77</v>
      </c>
      <c r="B78" s="53">
        <f>'Расчет субсидий'!AD78</f>
        <v>9.3545454545454589</v>
      </c>
      <c r="C78" s="55">
        <f>'Расчет субсидий'!D78-1</f>
        <v>2.7315914489311144E-2</v>
      </c>
      <c r="D78" s="55">
        <f>C78*'Расчет субсидий'!E78</f>
        <v>0.27315914489311144</v>
      </c>
      <c r="E78" s="56">
        <f t="shared" si="17"/>
        <v>0.32183069224353616</v>
      </c>
      <c r="F78" s="27" t="s">
        <v>367</v>
      </c>
      <c r="G78" s="27" t="s">
        <v>367</v>
      </c>
      <c r="H78" s="27" t="s">
        <v>367</v>
      </c>
      <c r="I78" s="27" t="s">
        <v>367</v>
      </c>
      <c r="J78" s="27" t="s">
        <v>367</v>
      </c>
      <c r="K78" s="27" t="s">
        <v>367</v>
      </c>
      <c r="L78" s="55">
        <f>'Расчет субсидий'!P78-1</f>
        <v>0.30000000000000004</v>
      </c>
      <c r="M78" s="55">
        <f>L78*'Расчет субсидий'!Q78</f>
        <v>6.0000000000000009</v>
      </c>
      <c r="N78" s="56">
        <f t="shared" si="18"/>
        <v>7.0690811183232443</v>
      </c>
      <c r="O78" s="55">
        <f>'Расчет субсидий'!T78-1</f>
        <v>1.6666666666666607E-2</v>
      </c>
      <c r="P78" s="55">
        <f>O78*'Расчет субсидий'!U78</f>
        <v>0.41666666666666519</v>
      </c>
      <c r="Q78" s="56">
        <f t="shared" si="19"/>
        <v>0.49090841099466792</v>
      </c>
      <c r="R78" s="55">
        <f>'Расчет субсидий'!X78-1</f>
        <v>5.0000000000000044E-2</v>
      </c>
      <c r="S78" s="55">
        <f>R78*'Расчет субсидий'!Y78</f>
        <v>1.2500000000000011</v>
      </c>
      <c r="T78" s="56">
        <f t="shared" si="20"/>
        <v>1.4727252329840104</v>
      </c>
      <c r="U78" s="55">
        <f t="shared" si="12"/>
        <v>7.9398258115597784</v>
      </c>
    </row>
    <row r="79" spans="1:21" ht="15" customHeight="1">
      <c r="A79" s="33" t="s">
        <v>78</v>
      </c>
      <c r="B79" s="53">
        <f>'Расчет субсидий'!AD79</f>
        <v>9.6090909090909093</v>
      </c>
      <c r="C79" s="55">
        <f>'Расчет субсидий'!D79-1</f>
        <v>-4.0214477211796273E-3</v>
      </c>
      <c r="D79" s="55">
        <f>C79*'Расчет субсидий'!E79</f>
        <v>-4.0214477211796273E-2</v>
      </c>
      <c r="E79" s="56">
        <f t="shared" si="17"/>
        <v>-3.5673527455111986E-2</v>
      </c>
      <c r="F79" s="27" t="s">
        <v>367</v>
      </c>
      <c r="G79" s="27" t="s">
        <v>367</v>
      </c>
      <c r="H79" s="27" t="s">
        <v>367</v>
      </c>
      <c r="I79" s="27" t="s">
        <v>367</v>
      </c>
      <c r="J79" s="27" t="s">
        <v>367</v>
      </c>
      <c r="K79" s="27" t="s">
        <v>367</v>
      </c>
      <c r="L79" s="55">
        <f>'Расчет субсидий'!P79-1</f>
        <v>0.29124227093872967</v>
      </c>
      <c r="M79" s="55">
        <f>L79*'Расчет субсидий'!Q79</f>
        <v>5.8248454187745935</v>
      </c>
      <c r="N79" s="56">
        <f t="shared" si="18"/>
        <v>5.1671138698151733</v>
      </c>
      <c r="O79" s="55">
        <f>'Расчет субсидий'!T79-1</f>
        <v>0.18571428571428572</v>
      </c>
      <c r="P79" s="55">
        <f>O79*'Расчет субсидий'!U79</f>
        <v>3.7142857142857144</v>
      </c>
      <c r="Q79" s="56">
        <f t="shared" si="19"/>
        <v>3.2948749453302462</v>
      </c>
      <c r="R79" s="55">
        <f>'Расчет субсидий'!X79-1</f>
        <v>4.4444444444444509E-2</v>
      </c>
      <c r="S79" s="55">
        <f>R79*'Расчет субсидий'!Y79</f>
        <v>1.3333333333333353</v>
      </c>
      <c r="T79" s="56">
        <f t="shared" si="20"/>
        <v>1.1827756214006027</v>
      </c>
      <c r="U79" s="55">
        <f t="shared" si="12"/>
        <v>10.832249989181847</v>
      </c>
    </row>
    <row r="80" spans="1:21" ht="15" customHeight="1">
      <c r="A80" s="32" t="s">
        <v>79</v>
      </c>
      <c r="B80" s="57"/>
      <c r="C80" s="58"/>
      <c r="D80" s="58"/>
      <c r="E80" s="59"/>
      <c r="F80" s="58"/>
      <c r="G80" s="58"/>
      <c r="H80" s="59"/>
      <c r="I80" s="59"/>
      <c r="J80" s="59"/>
      <c r="K80" s="59"/>
      <c r="L80" s="58"/>
      <c r="M80" s="58"/>
      <c r="N80" s="59"/>
      <c r="O80" s="58"/>
      <c r="P80" s="58"/>
      <c r="Q80" s="59"/>
      <c r="R80" s="58"/>
      <c r="S80" s="58"/>
      <c r="T80" s="59"/>
      <c r="U80" s="59"/>
    </row>
    <row r="81" spans="1:21" ht="15" customHeight="1">
      <c r="A81" s="33" t="s">
        <v>80</v>
      </c>
      <c r="B81" s="53">
        <f>'Расчет субсидий'!AD81</f>
        <v>25.099999999999994</v>
      </c>
      <c r="C81" s="55">
        <f>'Расчет субсидий'!D81-1</f>
        <v>0.21739235273854618</v>
      </c>
      <c r="D81" s="55">
        <f>C81*'Расчет субсидий'!E81</f>
        <v>2.1739235273854618</v>
      </c>
      <c r="E81" s="56">
        <f t="shared" ref="E81:E89" si="21">$B81*D81/$U81</f>
        <v>4.6483361487896735</v>
      </c>
      <c r="F81" s="27" t="s">
        <v>367</v>
      </c>
      <c r="G81" s="27" t="s">
        <v>367</v>
      </c>
      <c r="H81" s="27" t="s">
        <v>367</v>
      </c>
      <c r="I81" s="27" t="s">
        <v>367</v>
      </c>
      <c r="J81" s="27" t="s">
        <v>367</v>
      </c>
      <c r="K81" s="27" t="s">
        <v>367</v>
      </c>
      <c r="L81" s="55">
        <f>'Расчет субсидий'!P81-1</f>
        <v>0.30000000000000004</v>
      </c>
      <c r="M81" s="55">
        <f>L81*'Расчет субсидий'!Q81</f>
        <v>6.0000000000000009</v>
      </c>
      <c r="N81" s="56">
        <f t="shared" ref="N81:N89" si="22">$B81*M81/$U81</f>
        <v>12.829345899890443</v>
      </c>
      <c r="O81" s="55">
        <f>'Расчет субсидий'!T81-1</f>
        <v>7.3333333333333472E-2</v>
      </c>
      <c r="P81" s="55">
        <f>O81*'Расчет субсидий'!U81</f>
        <v>1.1000000000000021</v>
      </c>
      <c r="Q81" s="56">
        <f t="shared" ref="Q81:Q89" si="23">$B81*P81/$U81</f>
        <v>2.3520467483132519</v>
      </c>
      <c r="R81" s="55">
        <f>'Расчет субсидий'!X81-1</f>
        <v>7.0422535211267512E-2</v>
      </c>
      <c r="S81" s="55">
        <f>R81*'Расчет субсидий'!Y81</f>
        <v>2.4647887323943629</v>
      </c>
      <c r="T81" s="56">
        <f t="shared" ref="T81:T89" si="24">$B81*S81/$U81</f>
        <v>5.2702712030066294</v>
      </c>
      <c r="U81" s="55">
        <f t="shared" si="12"/>
        <v>11.738712259779826</v>
      </c>
    </row>
    <row r="82" spans="1:21" ht="15" customHeight="1">
      <c r="A82" s="33" t="s">
        <v>81</v>
      </c>
      <c r="B82" s="53">
        <f>'Расчет субсидий'!AD82</f>
        <v>-1.863636363636374</v>
      </c>
      <c r="C82" s="55">
        <f>'Расчет субсидий'!D82-1</f>
        <v>3.7540453074433655E-2</v>
      </c>
      <c r="D82" s="55">
        <f>C82*'Расчет субсидий'!E82</f>
        <v>0.37540453074433655</v>
      </c>
      <c r="E82" s="56">
        <f t="shared" si="21"/>
        <v>0.84858800581125571</v>
      </c>
      <c r="F82" s="27" t="s">
        <v>367</v>
      </c>
      <c r="G82" s="27" t="s">
        <v>367</v>
      </c>
      <c r="H82" s="27" t="s">
        <v>367</v>
      </c>
      <c r="I82" s="27" t="s">
        <v>367</v>
      </c>
      <c r="J82" s="27" t="s">
        <v>367</v>
      </c>
      <c r="K82" s="27" t="s">
        <v>367</v>
      </c>
      <c r="L82" s="55">
        <f>'Расчет субсидий'!P82-1</f>
        <v>-0.36490720655579656</v>
      </c>
      <c r="M82" s="55">
        <f>L82*'Расчет субсидий'!Q82</f>
        <v>-7.2981441311159312</v>
      </c>
      <c r="N82" s="56">
        <f t="shared" si="22"/>
        <v>-16.49718388338929</v>
      </c>
      <c r="O82" s="55">
        <f>'Расчет субсидий'!T82-1</f>
        <v>6.6153846153846008E-2</v>
      </c>
      <c r="P82" s="55">
        <f>O82*'Расчет субсидий'!U82</f>
        <v>1.6538461538461502</v>
      </c>
      <c r="Q82" s="56">
        <f t="shared" si="23"/>
        <v>3.7384578359463299</v>
      </c>
      <c r="R82" s="55">
        <f>'Расчет субсидий'!X82-1</f>
        <v>0.17777777777777781</v>
      </c>
      <c r="S82" s="55">
        <f>R82*'Расчет субсидий'!Y82</f>
        <v>4.4444444444444455</v>
      </c>
      <c r="T82" s="56">
        <f t="shared" si="24"/>
        <v>10.046501677995328</v>
      </c>
      <c r="U82" s="55">
        <f t="shared" si="12"/>
        <v>-0.82444900208099892</v>
      </c>
    </row>
    <row r="83" spans="1:21" ht="15" customHeight="1">
      <c r="A83" s="33" t="s">
        <v>82</v>
      </c>
      <c r="B83" s="53">
        <f>'Расчет субсидий'!AD83</f>
        <v>13.909090909090907</v>
      </c>
      <c r="C83" s="55">
        <f>'Расчет субсидий'!D83-1</f>
        <v>5.7142857142857162E-2</v>
      </c>
      <c r="D83" s="55">
        <f>C83*'Расчет субсидий'!E83</f>
        <v>0.57142857142857162</v>
      </c>
      <c r="E83" s="56">
        <f t="shared" si="21"/>
        <v>1.7645773103186353</v>
      </c>
      <c r="F83" s="27" t="s">
        <v>367</v>
      </c>
      <c r="G83" s="27" t="s">
        <v>367</v>
      </c>
      <c r="H83" s="27" t="s">
        <v>367</v>
      </c>
      <c r="I83" s="27" t="s">
        <v>367</v>
      </c>
      <c r="J83" s="27" t="s">
        <v>367</v>
      </c>
      <c r="K83" s="27" t="s">
        <v>367</v>
      </c>
      <c r="L83" s="55">
        <f>'Расчет субсидий'!P83-1</f>
        <v>5.9139784946236507E-2</v>
      </c>
      <c r="M83" s="55">
        <f>L83*'Расчет субсидий'!Q83</f>
        <v>1.1827956989247301</v>
      </c>
      <c r="N83" s="56">
        <f t="shared" si="22"/>
        <v>3.6524852928638376</v>
      </c>
      <c r="O83" s="55">
        <f>'Расчет субсидий'!T83-1</f>
        <v>7.4999999999999956E-2</v>
      </c>
      <c r="P83" s="55">
        <f>O83*'Расчет субсидий'!U83</f>
        <v>1.4999999999999991</v>
      </c>
      <c r="Q83" s="56">
        <f t="shared" si="23"/>
        <v>4.6320154395864135</v>
      </c>
      <c r="R83" s="55">
        <f>'Расчет субсидий'!X83-1</f>
        <v>4.1666666666666741E-2</v>
      </c>
      <c r="S83" s="55">
        <f>R83*'Расчет субсидий'!Y83</f>
        <v>1.2500000000000022</v>
      </c>
      <c r="T83" s="56">
        <f t="shared" si="24"/>
        <v>3.8600128663220206</v>
      </c>
      <c r="U83" s="55">
        <f t="shared" si="12"/>
        <v>4.5042242703533031</v>
      </c>
    </row>
    <row r="84" spans="1:21" ht="15" customHeight="1">
      <c r="A84" s="33" t="s">
        <v>83</v>
      </c>
      <c r="B84" s="53">
        <f>'Расчет субсидий'!AD84</f>
        <v>44.490909090909071</v>
      </c>
      <c r="C84" s="55">
        <f>'Расчет субсидий'!D84-1</f>
        <v>1.9723865877712132E-3</v>
      </c>
      <c r="D84" s="55">
        <f>C84*'Расчет субсидий'!E84</f>
        <v>1.9723865877712132E-2</v>
      </c>
      <c r="E84" s="56">
        <f t="shared" si="21"/>
        <v>6.1639500772486616E-2</v>
      </c>
      <c r="F84" s="27" t="s">
        <v>367</v>
      </c>
      <c r="G84" s="27" t="s">
        <v>367</v>
      </c>
      <c r="H84" s="27" t="s">
        <v>367</v>
      </c>
      <c r="I84" s="27" t="s">
        <v>367</v>
      </c>
      <c r="J84" s="27" t="s">
        <v>367</v>
      </c>
      <c r="K84" s="27" t="s">
        <v>367</v>
      </c>
      <c r="L84" s="55">
        <f>'Расчет субсидий'!P84-1</f>
        <v>0.26003300330032997</v>
      </c>
      <c r="M84" s="55">
        <f>L84*'Расчет субсидий'!Q84</f>
        <v>5.2006600660065994</v>
      </c>
      <c r="N84" s="56">
        <f t="shared" si="22"/>
        <v>16.252700770911858</v>
      </c>
      <c r="O84" s="55">
        <f>'Расчет субсидий'!T84-1</f>
        <v>0.21778877887788783</v>
      </c>
      <c r="P84" s="55">
        <f>O84*'Расчет субсидий'!U84</f>
        <v>5.4447194719471961</v>
      </c>
      <c r="Q84" s="56">
        <f t="shared" si="23"/>
        <v>17.015416357920962</v>
      </c>
      <c r="R84" s="55">
        <f>'Расчет субсидий'!X84-1</f>
        <v>0.14285714285714279</v>
      </c>
      <c r="S84" s="55">
        <f>R84*'Расчет субсидий'!Y84</f>
        <v>3.5714285714285698</v>
      </c>
      <c r="T84" s="56">
        <f t="shared" si="24"/>
        <v>11.161152461303764</v>
      </c>
      <c r="U84" s="55">
        <f t="shared" si="12"/>
        <v>14.236531975260078</v>
      </c>
    </row>
    <row r="85" spans="1:21">
      <c r="A85" s="33" t="s">
        <v>84</v>
      </c>
      <c r="B85" s="53">
        <f>'Расчет субсидий'!AD85</f>
        <v>2.8727272727272748</v>
      </c>
      <c r="C85" s="55">
        <f>'Расчет субсидий'!D85-1</f>
        <v>2.564102564102555E-2</v>
      </c>
      <c r="D85" s="55">
        <f>C85*'Расчет субсидий'!E85</f>
        <v>0.2564102564102555</v>
      </c>
      <c r="E85" s="56">
        <f t="shared" si="21"/>
        <v>0.57099895150026392</v>
      </c>
      <c r="F85" s="27" t="s">
        <v>367</v>
      </c>
      <c r="G85" s="27" t="s">
        <v>367</v>
      </c>
      <c r="H85" s="27" t="s">
        <v>367</v>
      </c>
      <c r="I85" s="27" t="s">
        <v>367</v>
      </c>
      <c r="J85" s="27" t="s">
        <v>367</v>
      </c>
      <c r="K85" s="27" t="s">
        <v>367</v>
      </c>
      <c r="L85" s="55">
        <f>'Расчет субсидий'!P85-1</f>
        <v>-0.25124378109452739</v>
      </c>
      <c r="M85" s="55">
        <f>L85*'Расчет субсидий'!Q85</f>
        <v>-5.0248756218905477</v>
      </c>
      <c r="N85" s="56">
        <f t="shared" si="22"/>
        <v>-11.189874974923121</v>
      </c>
      <c r="O85" s="55">
        <f>'Расчет субсидий'!T85-1</f>
        <v>0.1055555555555554</v>
      </c>
      <c r="P85" s="55">
        <f>O85*'Расчет субсидий'!U85</f>
        <v>2.1111111111111081</v>
      </c>
      <c r="Q85" s="56">
        <f t="shared" si="23"/>
        <v>4.7012247006855157</v>
      </c>
      <c r="R85" s="55">
        <f>'Расчет субсидий'!X85-1</f>
        <v>0.13157894736842102</v>
      </c>
      <c r="S85" s="55">
        <f>R85*'Расчет субсидий'!Y85</f>
        <v>3.9473684210526305</v>
      </c>
      <c r="T85" s="56">
        <f t="shared" si="24"/>
        <v>8.7903785954646168</v>
      </c>
      <c r="U85" s="55">
        <f t="shared" si="12"/>
        <v>1.2900141666834464</v>
      </c>
    </row>
    <row r="86" spans="1:21" ht="15" customHeight="1">
      <c r="A86" s="33" t="s">
        <v>85</v>
      </c>
      <c r="B86" s="53">
        <f>'Расчет субсидий'!AD86</f>
        <v>3.818181818181813</v>
      </c>
      <c r="C86" s="55">
        <f>'Расчет субсидий'!D86-1</f>
        <v>2.4999999999999911E-2</v>
      </c>
      <c r="D86" s="55">
        <f>C86*'Расчет субсидий'!E86</f>
        <v>0.24999999999999911</v>
      </c>
      <c r="E86" s="56">
        <f t="shared" si="21"/>
        <v>0.41565939685214309</v>
      </c>
      <c r="F86" s="27" t="s">
        <v>367</v>
      </c>
      <c r="G86" s="27" t="s">
        <v>367</v>
      </c>
      <c r="H86" s="27" t="s">
        <v>367</v>
      </c>
      <c r="I86" s="27" t="s">
        <v>367</v>
      </c>
      <c r="J86" s="27" t="s">
        <v>367</v>
      </c>
      <c r="K86" s="27" t="s">
        <v>367</v>
      </c>
      <c r="L86" s="55">
        <f>'Расчет субсидий'!P86-1</f>
        <v>-9.9403578528827197E-3</v>
      </c>
      <c r="M86" s="55">
        <f>L86*'Расчет субсидий'!Q86</f>
        <v>-0.19880715705765439</v>
      </c>
      <c r="N86" s="56">
        <f t="shared" si="22"/>
        <v>-0.33054425196989684</v>
      </c>
      <c r="O86" s="55">
        <f>'Расчет субсидий'!T86-1</f>
        <v>2.3560209424083656E-2</v>
      </c>
      <c r="P86" s="55">
        <f>O86*'Расчет субсидий'!U86</f>
        <v>0.70680628272250967</v>
      </c>
      <c r="Q86" s="56">
        <f t="shared" si="23"/>
        <v>1.1751626926709788</v>
      </c>
      <c r="R86" s="55">
        <f>'Расчет субсидий'!X86-1</f>
        <v>7.6923076923077094E-2</v>
      </c>
      <c r="S86" s="55">
        <f>R86*'Расчет субсидий'!Y86</f>
        <v>1.5384615384615419</v>
      </c>
      <c r="T86" s="56">
        <f t="shared" si="24"/>
        <v>2.5579039806285877</v>
      </c>
      <c r="U86" s="55">
        <f t="shared" si="12"/>
        <v>2.2964606641263963</v>
      </c>
    </row>
    <row r="87" spans="1:21" ht="15" customHeight="1">
      <c r="A87" s="33" t="s">
        <v>86</v>
      </c>
      <c r="B87" s="53">
        <f>'Расчет субсидий'!AD87</f>
        <v>-23.345454545454544</v>
      </c>
      <c r="C87" s="55">
        <f>'Расчет субсидий'!D87-1</f>
        <v>4.7619047619047672E-2</v>
      </c>
      <c r="D87" s="55">
        <f>C87*'Расчет субсидий'!E87</f>
        <v>0.47619047619047672</v>
      </c>
      <c r="E87" s="56">
        <f t="shared" si="21"/>
        <v>0.90174019326477062</v>
      </c>
      <c r="F87" s="27" t="s">
        <v>367</v>
      </c>
      <c r="G87" s="27" t="s">
        <v>367</v>
      </c>
      <c r="H87" s="27" t="s">
        <v>367</v>
      </c>
      <c r="I87" s="27" t="s">
        <v>367</v>
      </c>
      <c r="J87" s="27" t="s">
        <v>367</v>
      </c>
      <c r="K87" s="27" t="s">
        <v>367</v>
      </c>
      <c r="L87" s="55">
        <f>'Расчет субсидий'!P87-1</f>
        <v>-0.95629370629370625</v>
      </c>
      <c r="M87" s="55">
        <f>L87*'Расчет субсидий'!Q87</f>
        <v>-19.125874125874127</v>
      </c>
      <c r="N87" s="56">
        <f t="shared" si="22"/>
        <v>-36.217795804309127</v>
      </c>
      <c r="O87" s="55">
        <f>'Расчет субсидий'!T87-1</f>
        <v>0.10999999999999988</v>
      </c>
      <c r="P87" s="55">
        <f>O87*'Расчет субсидий'!U87</f>
        <v>2.7499999999999969</v>
      </c>
      <c r="Q87" s="56">
        <f t="shared" si="23"/>
        <v>5.2075496161040382</v>
      </c>
      <c r="R87" s="55">
        <f>'Расчет субсидий'!X87-1</f>
        <v>0.14285714285714279</v>
      </c>
      <c r="S87" s="55">
        <f>R87*'Расчет субсидий'!Y87</f>
        <v>3.5714285714285698</v>
      </c>
      <c r="T87" s="56">
        <f t="shared" si="24"/>
        <v>6.7630514494857685</v>
      </c>
      <c r="U87" s="55">
        <f t="shared" si="12"/>
        <v>-12.328255078255083</v>
      </c>
    </row>
    <row r="88" spans="1:21" ht="15" customHeight="1">
      <c r="A88" s="33" t="s">
        <v>87</v>
      </c>
      <c r="B88" s="53">
        <f>'Расчет субсидий'!AD88</f>
        <v>10.636363636363626</v>
      </c>
      <c r="C88" s="55">
        <f>'Расчет субсидий'!D88-1</f>
        <v>2.7777777777777679E-2</v>
      </c>
      <c r="D88" s="55">
        <f>C88*'Расчет субсидий'!E88</f>
        <v>0.27777777777777679</v>
      </c>
      <c r="E88" s="56">
        <f t="shared" si="21"/>
        <v>0.46276408322550333</v>
      </c>
      <c r="F88" s="27" t="s">
        <v>367</v>
      </c>
      <c r="G88" s="27" t="s">
        <v>367</v>
      </c>
      <c r="H88" s="27" t="s">
        <v>367</v>
      </c>
      <c r="I88" s="27" t="s">
        <v>367</v>
      </c>
      <c r="J88" s="27" t="s">
        <v>367</v>
      </c>
      <c r="K88" s="27" t="s">
        <v>367</v>
      </c>
      <c r="L88" s="55">
        <f>'Расчет субсидий'!P88-1</f>
        <v>1.6853932584269593E-2</v>
      </c>
      <c r="M88" s="55">
        <f>L88*'Расчет субсидий'!Q88</f>
        <v>0.33707865168539186</v>
      </c>
      <c r="N88" s="56">
        <f t="shared" si="22"/>
        <v>0.56155641559948688</v>
      </c>
      <c r="O88" s="55">
        <f>'Расчет субсидий'!T88-1</f>
        <v>9.2857142857142971E-2</v>
      </c>
      <c r="P88" s="55">
        <f>O88*'Расчет субсидий'!U88</f>
        <v>2.3214285714285743</v>
      </c>
      <c r="Q88" s="56">
        <f t="shared" si="23"/>
        <v>3.8673855526702967</v>
      </c>
      <c r="R88" s="55">
        <f>'Расчет субсидий'!X88-1</f>
        <v>0.13793103448275867</v>
      </c>
      <c r="S88" s="55">
        <f>R88*'Расчет субсидий'!Y88</f>
        <v>3.4482758620689671</v>
      </c>
      <c r="T88" s="56">
        <f t="shared" si="24"/>
        <v>5.7446575848683397</v>
      </c>
      <c r="U88" s="55">
        <f t="shared" si="12"/>
        <v>6.3845608629607096</v>
      </c>
    </row>
    <row r="89" spans="1:21" ht="15" customHeight="1">
      <c r="A89" s="33" t="s">
        <v>88</v>
      </c>
      <c r="B89" s="53">
        <f>'Расчет субсидий'!AD89</f>
        <v>13.881818181818176</v>
      </c>
      <c r="C89" s="55">
        <f>'Расчет субсидий'!D89-1</f>
        <v>2.012072434607548E-3</v>
      </c>
      <c r="D89" s="55">
        <f>C89*'Расчет субсидий'!E89</f>
        <v>2.012072434607548E-2</v>
      </c>
      <c r="E89" s="56">
        <f t="shared" si="21"/>
        <v>4.3321401521096085E-2</v>
      </c>
      <c r="F89" s="27" t="s">
        <v>367</v>
      </c>
      <c r="G89" s="27" t="s">
        <v>367</v>
      </c>
      <c r="H89" s="27" t="s">
        <v>367</v>
      </c>
      <c r="I89" s="27" t="s">
        <v>367</v>
      </c>
      <c r="J89" s="27" t="s">
        <v>367</v>
      </c>
      <c r="K89" s="27" t="s">
        <v>367</v>
      </c>
      <c r="L89" s="55">
        <f>'Расчет субсидий'!P89-1</f>
        <v>0.11898512685914264</v>
      </c>
      <c r="M89" s="55">
        <f>L89*'Расчет субсидий'!Q89</f>
        <v>2.3797025371828529</v>
      </c>
      <c r="N89" s="56">
        <f t="shared" si="22"/>
        <v>5.1236748409695005</v>
      </c>
      <c r="O89" s="55">
        <f>'Расчет субсидий'!T89-1</f>
        <v>7.1428571428571397E-2</v>
      </c>
      <c r="P89" s="55">
        <f>O89*'Расчет субсидий'!U89</f>
        <v>2.1428571428571419</v>
      </c>
      <c r="Q89" s="56">
        <f t="shared" si="23"/>
        <v>4.613729261996955</v>
      </c>
      <c r="R89" s="55">
        <f>'Расчет субсидий'!X89-1</f>
        <v>9.5238095238095122E-2</v>
      </c>
      <c r="S89" s="55">
        <f>R89*'Расчет субсидий'!Y89</f>
        <v>1.9047619047619024</v>
      </c>
      <c r="T89" s="56">
        <f t="shared" si="24"/>
        <v>4.1010926773306231</v>
      </c>
      <c r="U89" s="55">
        <f t="shared" si="12"/>
        <v>6.4474423091479727</v>
      </c>
    </row>
    <row r="90" spans="1:21" ht="15" customHeight="1">
      <c r="A90" s="32" t="s">
        <v>89</v>
      </c>
      <c r="B90" s="57"/>
      <c r="C90" s="58"/>
      <c r="D90" s="58"/>
      <c r="E90" s="59"/>
      <c r="F90" s="58"/>
      <c r="G90" s="58"/>
      <c r="H90" s="59"/>
      <c r="I90" s="59"/>
      <c r="J90" s="59"/>
      <c r="K90" s="59"/>
      <c r="L90" s="58"/>
      <c r="M90" s="58"/>
      <c r="N90" s="59"/>
      <c r="O90" s="58"/>
      <c r="P90" s="58"/>
      <c r="Q90" s="59"/>
      <c r="R90" s="58"/>
      <c r="S90" s="58"/>
      <c r="T90" s="59"/>
      <c r="U90" s="59"/>
    </row>
    <row r="91" spans="1:21" ht="15" customHeight="1">
      <c r="A91" s="33" t="s">
        <v>90</v>
      </c>
      <c r="B91" s="53">
        <f>'Расчет субсидий'!AD91</f>
        <v>1.0363636363636317</v>
      </c>
      <c r="C91" s="55">
        <f>'Расчет субсидий'!D91-1</f>
        <v>-1</v>
      </c>
      <c r="D91" s="55">
        <f>C91*'Расчет субсидий'!E91</f>
        <v>0</v>
      </c>
      <c r="E91" s="56">
        <f t="shared" ref="E91:E103" si="25">$B91*D91/$U91</f>
        <v>0</v>
      </c>
      <c r="F91" s="27" t="s">
        <v>367</v>
      </c>
      <c r="G91" s="27" t="s">
        <v>367</v>
      </c>
      <c r="H91" s="27" t="s">
        <v>367</v>
      </c>
      <c r="I91" s="27" t="s">
        <v>367</v>
      </c>
      <c r="J91" s="27" t="s">
        <v>367</v>
      </c>
      <c r="K91" s="27" t="s">
        <v>367</v>
      </c>
      <c r="L91" s="55">
        <f>'Расчет субсидий'!P91-1</f>
        <v>-5.7894736842105332E-2</v>
      </c>
      <c r="M91" s="55">
        <f>L91*'Расчет субсидий'!Q91</f>
        <v>-1.1578947368421066</v>
      </c>
      <c r="N91" s="56">
        <f t="shared" ref="N91:N103" si="26">$B91*M91/$U91</f>
        <v>-0.79534883720930072</v>
      </c>
      <c r="O91" s="55">
        <f>'Расчет субсидий'!T91-1</f>
        <v>0.1333333333333333</v>
      </c>
      <c r="P91" s="55">
        <f>O91*'Расчет субсидий'!U91</f>
        <v>2.6666666666666661</v>
      </c>
      <c r="Q91" s="56">
        <f t="shared" ref="Q91:Q103" si="27">$B91*P91/$U91</f>
        <v>1.8317124735729327</v>
      </c>
      <c r="R91" s="55">
        <f>'Расчет субсидий'!X91-1</f>
        <v>0</v>
      </c>
      <c r="S91" s="55">
        <f>R91*'Расчет субсидий'!Y91</f>
        <v>0</v>
      </c>
      <c r="T91" s="56">
        <f t="shared" ref="T91:T103" si="28">$B91*S91/$U91</f>
        <v>0</v>
      </c>
      <c r="U91" s="55">
        <f t="shared" si="12"/>
        <v>1.5087719298245594</v>
      </c>
    </row>
    <row r="92" spans="1:21" ht="15" customHeight="1">
      <c r="A92" s="33" t="s">
        <v>91</v>
      </c>
      <c r="B92" s="53">
        <f>'Расчет субсидий'!AD92</f>
        <v>0.38181818181817562</v>
      </c>
      <c r="C92" s="55">
        <f>'Расчет субсидий'!D92-1</f>
        <v>0.10604085945755548</v>
      </c>
      <c r="D92" s="55">
        <f>C92*'Расчет субсидий'!E92</f>
        <v>1.0604085945755548</v>
      </c>
      <c r="E92" s="56">
        <f t="shared" si="25"/>
        <v>1.9319536545699201</v>
      </c>
      <c r="F92" s="27" t="s">
        <v>367</v>
      </c>
      <c r="G92" s="27" t="s">
        <v>367</v>
      </c>
      <c r="H92" s="27" t="s">
        <v>367</v>
      </c>
      <c r="I92" s="27" t="s">
        <v>367</v>
      </c>
      <c r="J92" s="27" t="s">
        <v>367</v>
      </c>
      <c r="K92" s="27" t="s">
        <v>367</v>
      </c>
      <c r="L92" s="55">
        <f>'Расчет субсидий'!P92-1</f>
        <v>-0.38704732707415213</v>
      </c>
      <c r="M92" s="55">
        <f>L92*'Расчет субсидий'!Q92</f>
        <v>-7.7409465414830425</v>
      </c>
      <c r="N92" s="56">
        <f t="shared" si="26"/>
        <v>-14.103195727713411</v>
      </c>
      <c r="O92" s="55">
        <f>'Расчет субсидий'!T92-1</f>
        <v>0.17142857142857149</v>
      </c>
      <c r="P92" s="55">
        <f>O92*'Расчет субсидий'!U92</f>
        <v>3.4285714285714297</v>
      </c>
      <c r="Q92" s="56">
        <f t="shared" si="27"/>
        <v>6.2464988828517383</v>
      </c>
      <c r="R92" s="55">
        <f>'Расчет субсидий'!X92-1</f>
        <v>0.11538461538461542</v>
      </c>
      <c r="S92" s="55">
        <f>R92*'Расчет субсидий'!Y92</f>
        <v>3.4615384615384626</v>
      </c>
      <c r="T92" s="56">
        <f t="shared" si="28"/>
        <v>6.3065613721099281</v>
      </c>
      <c r="U92" s="55">
        <f t="shared" si="12"/>
        <v>0.20957194320240458</v>
      </c>
    </row>
    <row r="93" spans="1:21" ht="15" customHeight="1">
      <c r="A93" s="33" t="s">
        <v>92</v>
      </c>
      <c r="B93" s="53">
        <f>'Расчет субсидий'!AD93</f>
        <v>-5.5545454545454476</v>
      </c>
      <c r="C93" s="55">
        <f>'Расчет субсидий'!D93-1</f>
        <v>-1</v>
      </c>
      <c r="D93" s="55">
        <f>C93*'Расчет субсидий'!E93</f>
        <v>0</v>
      </c>
      <c r="E93" s="56">
        <f t="shared" si="25"/>
        <v>0</v>
      </c>
      <c r="F93" s="27" t="s">
        <v>367</v>
      </c>
      <c r="G93" s="27" t="s">
        <v>367</v>
      </c>
      <c r="H93" s="27" t="s">
        <v>367</v>
      </c>
      <c r="I93" s="27" t="s">
        <v>367</v>
      </c>
      <c r="J93" s="27" t="s">
        <v>367</v>
      </c>
      <c r="K93" s="27" t="s">
        <v>367</v>
      </c>
      <c r="L93" s="55">
        <f>'Расчет субсидий'!P93-1</f>
        <v>-0.59790912746280656</v>
      </c>
      <c r="M93" s="55">
        <f>L93*'Расчет субсидий'!Q93</f>
        <v>-11.958182549256131</v>
      </c>
      <c r="N93" s="56">
        <f t="shared" si="26"/>
        <v>-19.927581985696722</v>
      </c>
      <c r="O93" s="55">
        <f>'Расчет субсидий'!T93-1</f>
        <v>0.14999999999999991</v>
      </c>
      <c r="P93" s="55">
        <f>O93*'Расчет субсидий'!U93</f>
        <v>2.9999999999999982</v>
      </c>
      <c r="Q93" s="56">
        <f t="shared" si="27"/>
        <v>4.9993170543134893</v>
      </c>
      <c r="R93" s="55">
        <f>'Расчет субсидий'!X93-1</f>
        <v>0.18749999999999978</v>
      </c>
      <c r="S93" s="55">
        <f>R93*'Расчет субсидий'!Y93</f>
        <v>5.6249999999999929</v>
      </c>
      <c r="T93" s="56">
        <f t="shared" si="28"/>
        <v>9.3737194768377865</v>
      </c>
      <c r="U93" s="55">
        <f t="shared" si="12"/>
        <v>-3.33318254925614</v>
      </c>
    </row>
    <row r="94" spans="1:21" ht="15" customHeight="1">
      <c r="A94" s="33" t="s">
        <v>93</v>
      </c>
      <c r="B94" s="53">
        <f>'Расчет субсидий'!AD94</f>
        <v>-2.3727272727272748</v>
      </c>
      <c r="C94" s="55">
        <f>'Расчет субсидий'!D94-1</f>
        <v>-1</v>
      </c>
      <c r="D94" s="55">
        <f>C94*'Расчет субсидий'!E94</f>
        <v>0</v>
      </c>
      <c r="E94" s="56">
        <f t="shared" si="25"/>
        <v>0</v>
      </c>
      <c r="F94" s="27" t="s">
        <v>367</v>
      </c>
      <c r="G94" s="27" t="s">
        <v>367</v>
      </c>
      <c r="H94" s="27" t="s">
        <v>367</v>
      </c>
      <c r="I94" s="27" t="s">
        <v>367</v>
      </c>
      <c r="J94" s="27" t="s">
        <v>367</v>
      </c>
      <c r="K94" s="27" t="s">
        <v>367</v>
      </c>
      <c r="L94" s="55">
        <f>'Расчет субсидий'!P94-1</f>
        <v>-0.62674094707520889</v>
      </c>
      <c r="M94" s="55">
        <f>L94*'Расчет субсидий'!Q94</f>
        <v>-12.534818941504177</v>
      </c>
      <c r="N94" s="56">
        <f t="shared" si="26"/>
        <v>-8.9185371928439121</v>
      </c>
      <c r="O94" s="55">
        <f>'Расчет субсидий'!T94-1</f>
        <v>0.15999999999999992</v>
      </c>
      <c r="P94" s="55">
        <f>O94*'Расчет субсидий'!U94</f>
        <v>3.1999999999999984</v>
      </c>
      <c r="Q94" s="56">
        <f t="shared" si="27"/>
        <v>2.2768034504753514</v>
      </c>
      <c r="R94" s="55">
        <f>'Расчет субсидий'!X94-1</f>
        <v>0.19999999999999996</v>
      </c>
      <c r="S94" s="55">
        <f>R94*'Расчет субсидий'!Y94</f>
        <v>5.9999999999999982</v>
      </c>
      <c r="T94" s="56">
        <f t="shared" si="28"/>
        <v>4.2690064696412851</v>
      </c>
      <c r="U94" s="55">
        <f t="shared" si="12"/>
        <v>-3.3348189415041798</v>
      </c>
    </row>
    <row r="95" spans="1:21" ht="15" customHeight="1">
      <c r="A95" s="33" t="s">
        <v>94</v>
      </c>
      <c r="B95" s="53">
        <f>'Расчет субсидий'!AD95</f>
        <v>-12.436363636363637</v>
      </c>
      <c r="C95" s="55">
        <f>'Расчет субсидий'!D95-1</f>
        <v>-5.084745762711862E-2</v>
      </c>
      <c r="D95" s="55">
        <f>C95*'Расчет субсидий'!E95</f>
        <v>-0.5084745762711862</v>
      </c>
      <c r="E95" s="56">
        <f t="shared" si="25"/>
        <v>-0.73006730640575601</v>
      </c>
      <c r="F95" s="27" t="s">
        <v>367</v>
      </c>
      <c r="G95" s="27" t="s">
        <v>367</v>
      </c>
      <c r="H95" s="27" t="s">
        <v>367</v>
      </c>
      <c r="I95" s="27" t="s">
        <v>367</v>
      </c>
      <c r="J95" s="27" t="s">
        <v>367</v>
      </c>
      <c r="K95" s="27" t="s">
        <v>367</v>
      </c>
      <c r="L95" s="55">
        <f>'Расчет субсидий'!P95-1</f>
        <v>-0.86744273375891856</v>
      </c>
      <c r="M95" s="55">
        <f>L95*'Расчет субсидий'!Q95</f>
        <v>-17.348854675178373</v>
      </c>
      <c r="N95" s="56">
        <f t="shared" si="26"/>
        <v>-24.909468817133696</v>
      </c>
      <c r="O95" s="55">
        <f>'Расчет субсидий'!T95-1</f>
        <v>0.18032786885245899</v>
      </c>
      <c r="P95" s="55">
        <f>O95*'Расчет субсидий'!U95</f>
        <v>4.5081967213114744</v>
      </c>
      <c r="Q95" s="56">
        <f t="shared" si="27"/>
        <v>6.4728645062477561</v>
      </c>
      <c r="R95" s="55">
        <f>'Расчет субсидий'!X95-1</f>
        <v>0.18749999999999978</v>
      </c>
      <c r="S95" s="55">
        <f>R95*'Расчет субсидий'!Y95</f>
        <v>4.6874999999999947</v>
      </c>
      <c r="T95" s="56">
        <f t="shared" si="28"/>
        <v>6.7303079809280586</v>
      </c>
      <c r="U95" s="55">
        <f t="shared" si="12"/>
        <v>-8.6616325301380908</v>
      </c>
    </row>
    <row r="96" spans="1:21" ht="15" customHeight="1">
      <c r="A96" s="33" t="s">
        <v>95</v>
      </c>
      <c r="B96" s="53">
        <f>'Расчет субсидий'!AD96</f>
        <v>4.1363636363636331</v>
      </c>
      <c r="C96" s="55">
        <f>'Расчет субсидий'!D96-1</f>
        <v>-1</v>
      </c>
      <c r="D96" s="55">
        <f>C96*'Расчет субсидий'!E96</f>
        <v>0</v>
      </c>
      <c r="E96" s="56">
        <f t="shared" si="25"/>
        <v>0</v>
      </c>
      <c r="F96" s="27" t="s">
        <v>367</v>
      </c>
      <c r="G96" s="27" t="s">
        <v>367</v>
      </c>
      <c r="H96" s="27" t="s">
        <v>367</v>
      </c>
      <c r="I96" s="27" t="s">
        <v>367</v>
      </c>
      <c r="J96" s="27" t="s">
        <v>367</v>
      </c>
      <c r="K96" s="27" t="s">
        <v>367</v>
      </c>
      <c r="L96" s="55">
        <f>'Расчет субсидий'!P96-1</f>
        <v>-0.18446601941747576</v>
      </c>
      <c r="M96" s="55">
        <f>L96*'Расчет субсидий'!Q96</f>
        <v>-3.6893203883495151</v>
      </c>
      <c r="N96" s="56">
        <f t="shared" si="26"/>
        <v>-3.2874535376918383</v>
      </c>
      <c r="O96" s="55">
        <f>'Расчет субсидий'!T96-1</f>
        <v>0.16083916083916083</v>
      </c>
      <c r="P96" s="55">
        <f>O96*'Расчет субсидий'!U96</f>
        <v>4.0209790209790208</v>
      </c>
      <c r="Q96" s="56">
        <f t="shared" si="27"/>
        <v>3.5829855680861078</v>
      </c>
      <c r="R96" s="55">
        <f>'Расчет субсидий'!X96-1</f>
        <v>0.17241379310344818</v>
      </c>
      <c r="S96" s="55">
        <f>R96*'Расчет субсидий'!Y96</f>
        <v>4.3103448275862046</v>
      </c>
      <c r="T96" s="56">
        <f t="shared" si="28"/>
        <v>3.8408316059693646</v>
      </c>
      <c r="U96" s="55">
        <f t="shared" si="12"/>
        <v>4.6420034602157099</v>
      </c>
    </row>
    <row r="97" spans="1:21" ht="15" customHeight="1">
      <c r="A97" s="33" t="s">
        <v>96</v>
      </c>
      <c r="B97" s="53">
        <f>'Расчет субсидий'!AD97</f>
        <v>1.8909090909090907</v>
      </c>
      <c r="C97" s="55">
        <f>'Расчет субсидий'!D97-1</f>
        <v>0.20237154150197623</v>
      </c>
      <c r="D97" s="55">
        <f>C97*'Расчет субсидий'!E97</f>
        <v>2.0237154150197623</v>
      </c>
      <c r="E97" s="56">
        <f t="shared" si="25"/>
        <v>2.3262166057040536</v>
      </c>
      <c r="F97" s="27" t="s">
        <v>367</v>
      </c>
      <c r="G97" s="27" t="s">
        <v>367</v>
      </c>
      <c r="H97" s="27" t="s">
        <v>367</v>
      </c>
      <c r="I97" s="27" t="s">
        <v>367</v>
      </c>
      <c r="J97" s="27" t="s">
        <v>367</v>
      </c>
      <c r="K97" s="27" t="s">
        <v>367</v>
      </c>
      <c r="L97" s="55">
        <f>'Расчет субсидий'!P97-1</f>
        <v>-0.33976833976833987</v>
      </c>
      <c r="M97" s="55">
        <f>L97*'Расчет субсидий'!Q97</f>
        <v>-6.7953667953667978</v>
      </c>
      <c r="N97" s="56">
        <f t="shared" si="26"/>
        <v>-7.8111254991244996</v>
      </c>
      <c r="O97" s="55">
        <f>'Расчет субсидий'!T97-1</f>
        <v>0.1333333333333333</v>
      </c>
      <c r="P97" s="55">
        <f>O97*'Расчет субсидий'!U97</f>
        <v>2.6666666666666661</v>
      </c>
      <c r="Q97" s="56">
        <f t="shared" si="27"/>
        <v>3.0652750064746122</v>
      </c>
      <c r="R97" s="55">
        <f>'Расчет субсидий'!X97-1</f>
        <v>0.125</v>
      </c>
      <c r="S97" s="55">
        <f>R97*'Расчет субсидий'!Y97</f>
        <v>3.75</v>
      </c>
      <c r="T97" s="56">
        <f t="shared" si="28"/>
        <v>4.3105429778549249</v>
      </c>
      <c r="U97" s="55">
        <f t="shared" si="12"/>
        <v>1.6450152863196301</v>
      </c>
    </row>
    <row r="98" spans="1:21" ht="15" customHeight="1">
      <c r="A98" s="33" t="s">
        <v>97</v>
      </c>
      <c r="B98" s="53">
        <f>'Расчет субсидий'!AD98</f>
        <v>-0.31818181818181301</v>
      </c>
      <c r="C98" s="55">
        <f>'Расчет субсидий'!D98-1</f>
        <v>0</v>
      </c>
      <c r="D98" s="55">
        <f>C98*'Расчет субсидий'!E98</f>
        <v>0</v>
      </c>
      <c r="E98" s="56">
        <f t="shared" si="25"/>
        <v>0</v>
      </c>
      <c r="F98" s="27" t="s">
        <v>367</v>
      </c>
      <c r="G98" s="27" t="s">
        <v>367</v>
      </c>
      <c r="H98" s="27" t="s">
        <v>367</v>
      </c>
      <c r="I98" s="27" t="s">
        <v>367</v>
      </c>
      <c r="J98" s="27" t="s">
        <v>367</v>
      </c>
      <c r="K98" s="27" t="s">
        <v>367</v>
      </c>
      <c r="L98" s="55">
        <f>'Расчет субсидий'!P98-1</f>
        <v>-0.49163879598662208</v>
      </c>
      <c r="M98" s="55">
        <f>L98*'Расчет субсидий'!Q98</f>
        <v>-9.8327759197324411</v>
      </c>
      <c r="N98" s="56">
        <f t="shared" si="26"/>
        <v>-12.254109359275425</v>
      </c>
      <c r="O98" s="55">
        <f>'Расчет субсидий'!T98-1</f>
        <v>0.18309859154929597</v>
      </c>
      <c r="P98" s="55">
        <f>O98*'Расчет субсидий'!U98</f>
        <v>4.5774647887323994</v>
      </c>
      <c r="Q98" s="56">
        <f t="shared" si="27"/>
        <v>5.70467125125798</v>
      </c>
      <c r="R98" s="55">
        <f>'Расчет субсидий'!X98-1</f>
        <v>0.19999999999999996</v>
      </c>
      <c r="S98" s="55">
        <f>R98*'Расчет субсидий'!Y98</f>
        <v>4.9999999999999991</v>
      </c>
      <c r="T98" s="56">
        <f t="shared" si="28"/>
        <v>6.2312562898356321</v>
      </c>
      <c r="U98" s="55">
        <f t="shared" si="12"/>
        <v>-0.25531113100004266</v>
      </c>
    </row>
    <row r="99" spans="1:21" ht="15" customHeight="1">
      <c r="A99" s="33" t="s">
        <v>98</v>
      </c>
      <c r="B99" s="53">
        <f>'Расчет субсидий'!AD99</f>
        <v>-1.6454545454545482</v>
      </c>
      <c r="C99" s="55">
        <f>'Расчет субсидий'!D99-1</f>
        <v>-0.11151079136690645</v>
      </c>
      <c r="D99" s="55">
        <f>C99*'Расчет субсидий'!E99</f>
        <v>-1.1151079136690645</v>
      </c>
      <c r="E99" s="56">
        <f t="shared" si="25"/>
        <v>-0.80788691721771444</v>
      </c>
      <c r="F99" s="27" t="s">
        <v>367</v>
      </c>
      <c r="G99" s="27" t="s">
        <v>367</v>
      </c>
      <c r="H99" s="27" t="s">
        <v>367</v>
      </c>
      <c r="I99" s="27" t="s">
        <v>367</v>
      </c>
      <c r="J99" s="27" t="s">
        <v>367</v>
      </c>
      <c r="K99" s="27" t="s">
        <v>367</v>
      </c>
      <c r="L99" s="55">
        <f>'Расчет субсидий'!P99-1</f>
        <v>-0.46605293440736484</v>
      </c>
      <c r="M99" s="55">
        <f>L99*'Расчет субсидий'!Q99</f>
        <v>-9.3210586881472963</v>
      </c>
      <c r="N99" s="56">
        <f t="shared" si="26"/>
        <v>-6.7530337436090795</v>
      </c>
      <c r="O99" s="55">
        <f>'Расчет субсидий'!T99-1</f>
        <v>0.15993265993266004</v>
      </c>
      <c r="P99" s="55">
        <f>O99*'Расчет субсидий'!U99</f>
        <v>3.9983164983165009</v>
      </c>
      <c r="Q99" s="56">
        <f t="shared" si="27"/>
        <v>2.896748870929708</v>
      </c>
      <c r="R99" s="55">
        <f>'Расчет субсидий'!X99-1</f>
        <v>0.16666666666666674</v>
      </c>
      <c r="S99" s="55">
        <f>R99*'Расчет субсидий'!Y99</f>
        <v>4.1666666666666687</v>
      </c>
      <c r="T99" s="56">
        <f t="shared" si="28"/>
        <v>3.0187172444425374</v>
      </c>
      <c r="U99" s="55">
        <f t="shared" si="12"/>
        <v>-2.2711834368331907</v>
      </c>
    </row>
    <row r="100" spans="1:21" ht="15" customHeight="1">
      <c r="A100" s="33" t="s">
        <v>99</v>
      </c>
      <c r="B100" s="53">
        <f>'Расчет субсидий'!AD100</f>
        <v>4.5090909090909008</v>
      </c>
      <c r="C100" s="55">
        <f>'Расчет субсидий'!D100-1</f>
        <v>-1</v>
      </c>
      <c r="D100" s="55">
        <f>C100*'Расчет субсидий'!E100</f>
        <v>0</v>
      </c>
      <c r="E100" s="56">
        <f t="shared" si="25"/>
        <v>0</v>
      </c>
      <c r="F100" s="27" t="s">
        <v>367</v>
      </c>
      <c r="G100" s="27" t="s">
        <v>367</v>
      </c>
      <c r="H100" s="27" t="s">
        <v>367</v>
      </c>
      <c r="I100" s="27" t="s">
        <v>367</v>
      </c>
      <c r="J100" s="27" t="s">
        <v>367</v>
      </c>
      <c r="K100" s="27" t="s">
        <v>367</v>
      </c>
      <c r="L100" s="55">
        <f>'Расчет субсидий'!P100-1</f>
        <v>-0.26181818181818184</v>
      </c>
      <c r="M100" s="55">
        <f>L100*'Расчет субсидий'!Q100</f>
        <v>-5.2363636363636363</v>
      </c>
      <c r="N100" s="56">
        <f t="shared" si="26"/>
        <v>-8.8191751869607558</v>
      </c>
      <c r="O100" s="55">
        <f>'Расчет субсидий'!T100-1</f>
        <v>0.13868613138686126</v>
      </c>
      <c r="P100" s="55">
        <f>O100*'Расчет субсидий'!U100</f>
        <v>2.0802919708029188</v>
      </c>
      <c r="Q100" s="56">
        <f t="shared" si="27"/>
        <v>3.5036641082626163</v>
      </c>
      <c r="R100" s="55">
        <f>'Расчет субсидий'!X100-1</f>
        <v>0.16666666666666674</v>
      </c>
      <c r="S100" s="55">
        <f>R100*'Расчет субсидий'!Y100</f>
        <v>5.8333333333333357</v>
      </c>
      <c r="T100" s="56">
        <f t="shared" si="28"/>
        <v>9.8246019877890394</v>
      </c>
      <c r="U100" s="55">
        <f t="shared" si="12"/>
        <v>2.6772616677726182</v>
      </c>
    </row>
    <row r="101" spans="1:21" ht="15" customHeight="1">
      <c r="A101" s="33" t="s">
        <v>100</v>
      </c>
      <c r="B101" s="53">
        <f>'Расчет субсидий'!AD101</f>
        <v>0.63636363636363669</v>
      </c>
      <c r="C101" s="55">
        <f>'Расчет субсидий'!D101-1</f>
        <v>-1</v>
      </c>
      <c r="D101" s="55">
        <f>C101*'Расчет субсидий'!E101</f>
        <v>0</v>
      </c>
      <c r="E101" s="56">
        <f t="shared" si="25"/>
        <v>0</v>
      </c>
      <c r="F101" s="27" t="s">
        <v>367</v>
      </c>
      <c r="G101" s="27" t="s">
        <v>367</v>
      </c>
      <c r="H101" s="27" t="s">
        <v>367</v>
      </c>
      <c r="I101" s="27" t="s">
        <v>367</v>
      </c>
      <c r="J101" s="27" t="s">
        <v>367</v>
      </c>
      <c r="K101" s="27" t="s">
        <v>367</v>
      </c>
      <c r="L101" s="55">
        <f>'Расчет субсидий'!P101-1</f>
        <v>0.22862183020948179</v>
      </c>
      <c r="M101" s="55">
        <f>L101*'Расчет субсидий'!Q101</f>
        <v>4.5724366041896358</v>
      </c>
      <c r="N101" s="56">
        <f t="shared" si="26"/>
        <v>0.44773079560775547</v>
      </c>
      <c r="O101" s="55">
        <f>'Расчет субсидий'!T101-1</f>
        <v>4.0404040404040442E-2</v>
      </c>
      <c r="P101" s="55">
        <f>O101*'Расчет субсидий'!U101</f>
        <v>1.2121212121212133</v>
      </c>
      <c r="Q101" s="56">
        <f t="shared" si="27"/>
        <v>0.11869032676774535</v>
      </c>
      <c r="R101" s="55">
        <f>'Расчет субсидий'!X101-1</f>
        <v>3.5714285714285809E-2</v>
      </c>
      <c r="S101" s="55">
        <f>R101*'Расчет субсидий'!Y101</f>
        <v>0.71428571428571619</v>
      </c>
      <c r="T101" s="56">
        <f t="shared" si="28"/>
        <v>6.9942513988135779E-2</v>
      </c>
      <c r="U101" s="55">
        <f t="shared" si="12"/>
        <v>6.4988435305965657</v>
      </c>
    </row>
    <row r="102" spans="1:21" ht="15" customHeight="1">
      <c r="A102" s="33" t="s">
        <v>101</v>
      </c>
      <c r="B102" s="53">
        <f>'Расчет субсидий'!AD102</f>
        <v>15.154545454545456</v>
      </c>
      <c r="C102" s="55">
        <f>'Расчет субсидий'!D102-1</f>
        <v>-1</v>
      </c>
      <c r="D102" s="55">
        <f>C102*'Расчет субсидий'!E102</f>
        <v>0</v>
      </c>
      <c r="E102" s="56">
        <f t="shared" si="25"/>
        <v>0</v>
      </c>
      <c r="F102" s="27" t="s">
        <v>367</v>
      </c>
      <c r="G102" s="27" t="s">
        <v>367</v>
      </c>
      <c r="H102" s="27" t="s">
        <v>367</v>
      </c>
      <c r="I102" s="27" t="s">
        <v>367</v>
      </c>
      <c r="J102" s="27" t="s">
        <v>367</v>
      </c>
      <c r="K102" s="27" t="s">
        <v>367</v>
      </c>
      <c r="L102" s="55">
        <f>'Расчет субсидий'!P102-1</f>
        <v>0.30000000000000004</v>
      </c>
      <c r="M102" s="55">
        <f>L102*'Расчет субсидий'!Q102</f>
        <v>6.0000000000000009</v>
      </c>
      <c r="N102" s="56">
        <f t="shared" si="26"/>
        <v>6.582367046786743</v>
      </c>
      <c r="O102" s="55">
        <f>'Расчет субсидий'!T102-1</f>
        <v>0.15384615384615374</v>
      </c>
      <c r="P102" s="55">
        <f>O102*'Расчет субсидий'!U102</f>
        <v>3.0769230769230749</v>
      </c>
      <c r="Q102" s="56">
        <f t="shared" si="27"/>
        <v>3.3755728445060194</v>
      </c>
      <c r="R102" s="55">
        <f>'Расчет субсидий'!X102-1</f>
        <v>0.15789473684210531</v>
      </c>
      <c r="S102" s="55">
        <f>R102*'Расчет субсидий'!Y102</f>
        <v>4.7368421052631593</v>
      </c>
      <c r="T102" s="56">
        <f t="shared" si="28"/>
        <v>5.1966055632526924</v>
      </c>
      <c r="U102" s="55">
        <f t="shared" si="12"/>
        <v>13.813765182186236</v>
      </c>
    </row>
    <row r="103" spans="1:21" ht="15" customHeight="1">
      <c r="A103" s="33" t="s">
        <v>102</v>
      </c>
      <c r="B103" s="53">
        <f>'Расчет субсидий'!AD103</f>
        <v>5.2272727272727266</v>
      </c>
      <c r="C103" s="55">
        <f>'Расчет субсидий'!D103-1</f>
        <v>-1</v>
      </c>
      <c r="D103" s="55">
        <f>C103*'Расчет субсидий'!E103</f>
        <v>0</v>
      </c>
      <c r="E103" s="56">
        <f t="shared" si="25"/>
        <v>0</v>
      </c>
      <c r="F103" s="27" t="s">
        <v>367</v>
      </c>
      <c r="G103" s="27" t="s">
        <v>367</v>
      </c>
      <c r="H103" s="27" t="s">
        <v>367</v>
      </c>
      <c r="I103" s="27" t="s">
        <v>367</v>
      </c>
      <c r="J103" s="27" t="s">
        <v>367</v>
      </c>
      <c r="K103" s="27" t="s">
        <v>367</v>
      </c>
      <c r="L103" s="55">
        <f>'Расчет субсидий'!P103-1</f>
        <v>8.5507246376811619E-2</v>
      </c>
      <c r="M103" s="55">
        <f>L103*'Расчет субсидий'!Q103</f>
        <v>1.7101449275362324</v>
      </c>
      <c r="N103" s="56">
        <f t="shared" si="26"/>
        <v>1.2093396310489257</v>
      </c>
      <c r="O103" s="55">
        <f>'Расчет субсидий'!T103-1</f>
        <v>0.1454545454545455</v>
      </c>
      <c r="P103" s="55">
        <f>O103*'Расчет субсидий'!U103</f>
        <v>2.1818181818181825</v>
      </c>
      <c r="Q103" s="56">
        <f t="shared" si="27"/>
        <v>1.5428863089499392</v>
      </c>
      <c r="R103" s="55">
        <f>'Расчет субсидий'!X103-1</f>
        <v>0.10000000000000009</v>
      </c>
      <c r="S103" s="55">
        <f>R103*'Расчет субсидий'!Y103</f>
        <v>3.5000000000000031</v>
      </c>
      <c r="T103" s="56">
        <f t="shared" si="28"/>
        <v>2.4750467872738624</v>
      </c>
      <c r="U103" s="55">
        <f t="shared" si="12"/>
        <v>7.3919631093544176</v>
      </c>
    </row>
    <row r="104" spans="1:21" ht="15" customHeight="1">
      <c r="A104" s="32" t="s">
        <v>103</v>
      </c>
      <c r="B104" s="57"/>
      <c r="C104" s="58"/>
      <c r="D104" s="58"/>
      <c r="E104" s="59"/>
      <c r="F104" s="58"/>
      <c r="G104" s="58"/>
      <c r="H104" s="59"/>
      <c r="I104" s="59"/>
      <c r="J104" s="59"/>
      <c r="K104" s="59"/>
      <c r="L104" s="58"/>
      <c r="M104" s="58"/>
      <c r="N104" s="59"/>
      <c r="O104" s="58"/>
      <c r="P104" s="58"/>
      <c r="Q104" s="59"/>
      <c r="R104" s="58"/>
      <c r="S104" s="58"/>
      <c r="T104" s="59"/>
      <c r="U104" s="59"/>
    </row>
    <row r="105" spans="1:21" ht="15" customHeight="1">
      <c r="A105" s="33" t="s">
        <v>104</v>
      </c>
      <c r="B105" s="53">
        <f>'Расчет субсидий'!AD105</f>
        <v>37.863636363636374</v>
      </c>
      <c r="C105" s="55">
        <f>'Расчет субсидий'!D105-1</f>
        <v>0.22755067724572653</v>
      </c>
      <c r="D105" s="55">
        <f>C105*'Расчет субсидий'!E105</f>
        <v>2.2755067724572653</v>
      </c>
      <c r="E105" s="56">
        <f t="shared" ref="E105:E119" si="29">$B105*D105/$U105</f>
        <v>3.9178329662586151</v>
      </c>
      <c r="F105" s="27" t="s">
        <v>367</v>
      </c>
      <c r="G105" s="27" t="s">
        <v>367</v>
      </c>
      <c r="H105" s="27" t="s">
        <v>367</v>
      </c>
      <c r="I105" s="27" t="s">
        <v>367</v>
      </c>
      <c r="J105" s="27" t="s">
        <v>367</v>
      </c>
      <c r="K105" s="27" t="s">
        <v>367</v>
      </c>
      <c r="L105" s="55">
        <f>'Расчет субсидий'!P105-1</f>
        <v>0.2572274325908559</v>
      </c>
      <c r="M105" s="55">
        <f>L105*'Расчет субсидий'!Q105</f>
        <v>5.144548651817118</v>
      </c>
      <c r="N105" s="56">
        <f t="shared" ref="N105:N119" si="30">$B105*M105/$U105</f>
        <v>8.8575795724154212</v>
      </c>
      <c r="O105" s="55">
        <f>'Расчет субсидий'!T105-1</f>
        <v>0.28571428571428559</v>
      </c>
      <c r="P105" s="55">
        <f>O105*'Расчет субсидий'!U105</f>
        <v>8.5714285714285676</v>
      </c>
      <c r="Q105" s="56">
        <f t="shared" ref="Q105:Q119" si="31">$B105*P105/$U105</f>
        <v>14.75777872056608</v>
      </c>
      <c r="R105" s="55">
        <f>'Расчет субсидий'!X105-1</f>
        <v>0.30000000000000004</v>
      </c>
      <c r="S105" s="55">
        <f>R105*'Расчет субсидий'!Y105</f>
        <v>6.0000000000000009</v>
      </c>
      <c r="T105" s="56">
        <f t="shared" ref="T105:T119" si="32">$B105*S105/$U105</f>
        <v>10.330445104396262</v>
      </c>
      <c r="U105" s="55">
        <f t="shared" si="12"/>
        <v>21.99148399570295</v>
      </c>
    </row>
    <row r="106" spans="1:21" ht="15" customHeight="1">
      <c r="A106" s="33" t="s">
        <v>105</v>
      </c>
      <c r="B106" s="53">
        <f>'Расчет субсидий'!AD106</f>
        <v>15.790909090909082</v>
      </c>
      <c r="C106" s="55">
        <f>'Расчет субсидий'!D106-1</f>
        <v>-1</v>
      </c>
      <c r="D106" s="55">
        <f>C106*'Расчет субсидий'!E106</f>
        <v>0</v>
      </c>
      <c r="E106" s="56">
        <f t="shared" si="29"/>
        <v>0</v>
      </c>
      <c r="F106" s="27" t="s">
        <v>367</v>
      </c>
      <c r="G106" s="27" t="s">
        <v>367</v>
      </c>
      <c r="H106" s="27" t="s">
        <v>367</v>
      </c>
      <c r="I106" s="27" t="s">
        <v>367</v>
      </c>
      <c r="J106" s="27" t="s">
        <v>367</v>
      </c>
      <c r="K106" s="27" t="s">
        <v>367</v>
      </c>
      <c r="L106" s="55">
        <f>'Расчет субсидий'!P106-1</f>
        <v>0.26068603609369001</v>
      </c>
      <c r="M106" s="55">
        <f>L106*'Расчет субсидий'!Q106</f>
        <v>5.2137207218738002</v>
      </c>
      <c r="N106" s="56">
        <f t="shared" si="30"/>
        <v>8.8052029040749495</v>
      </c>
      <c r="O106" s="55">
        <f>'Расчет субсидий'!T106-1</f>
        <v>0.12000000000000011</v>
      </c>
      <c r="P106" s="55">
        <f>O106*'Расчет субсидий'!U106</f>
        <v>3.0000000000000027</v>
      </c>
      <c r="Q106" s="56">
        <f t="shared" si="31"/>
        <v>5.0665561355060769</v>
      </c>
      <c r="R106" s="55">
        <f>'Расчет субсидий'!X106-1</f>
        <v>4.5454545454545414E-2</v>
      </c>
      <c r="S106" s="55">
        <f>R106*'Расчет субсидий'!Y106</f>
        <v>1.1363636363636354</v>
      </c>
      <c r="T106" s="56">
        <f t="shared" si="32"/>
        <v>1.9191500513280564</v>
      </c>
      <c r="U106" s="55">
        <f t="shared" si="12"/>
        <v>9.3500843582374369</v>
      </c>
    </row>
    <row r="107" spans="1:21" ht="15" customHeight="1">
      <c r="A107" s="33" t="s">
        <v>106</v>
      </c>
      <c r="B107" s="53">
        <f>'Расчет субсидий'!AD107</f>
        <v>29.945454545454538</v>
      </c>
      <c r="C107" s="55">
        <f>'Расчет субсидий'!D107-1</f>
        <v>0.26089668615984407</v>
      </c>
      <c r="D107" s="55">
        <f>C107*'Расчет субсидий'!E107</f>
        <v>2.6089668615984407</v>
      </c>
      <c r="E107" s="56">
        <f t="shared" si="29"/>
        <v>6.6402546274498189</v>
      </c>
      <c r="F107" s="27" t="s">
        <v>367</v>
      </c>
      <c r="G107" s="27" t="s">
        <v>367</v>
      </c>
      <c r="H107" s="27" t="s">
        <v>367</v>
      </c>
      <c r="I107" s="27" t="s">
        <v>367</v>
      </c>
      <c r="J107" s="27" t="s">
        <v>367</v>
      </c>
      <c r="K107" s="27" t="s">
        <v>367</v>
      </c>
      <c r="L107" s="55">
        <f>'Расчет субсидий'!P107-1</f>
        <v>0.22449921752738655</v>
      </c>
      <c r="M107" s="55">
        <f>L107*'Расчет субсидий'!Q107</f>
        <v>4.489984350547731</v>
      </c>
      <c r="N107" s="56">
        <f t="shared" si="30"/>
        <v>11.427757017440708</v>
      </c>
      <c r="O107" s="55">
        <f>'Расчет субсидий'!T107-1</f>
        <v>0.16666666666666674</v>
      </c>
      <c r="P107" s="55">
        <f>O107*'Расчет субсидий'!U107</f>
        <v>4.1666666666666687</v>
      </c>
      <c r="Q107" s="56">
        <f t="shared" si="31"/>
        <v>10.604859732646441</v>
      </c>
      <c r="R107" s="55">
        <f>'Расчет субсидий'!X107-1</f>
        <v>2.0000000000000018E-2</v>
      </c>
      <c r="S107" s="55">
        <f>R107*'Расчет субсидий'!Y107</f>
        <v>0.50000000000000044</v>
      </c>
      <c r="T107" s="56">
        <f t="shared" si="32"/>
        <v>1.2725831679175732</v>
      </c>
      <c r="U107" s="55">
        <f t="shared" si="12"/>
        <v>11.76561787881284</v>
      </c>
    </row>
    <row r="108" spans="1:21" ht="15" customHeight="1">
      <c r="A108" s="33" t="s">
        <v>107</v>
      </c>
      <c r="B108" s="53">
        <f>'Расчет субсидий'!AD108</f>
        <v>9.5272727272727309</v>
      </c>
      <c r="C108" s="55">
        <f>'Расчет субсидий'!D108-1</f>
        <v>-0.80629471079316772</v>
      </c>
      <c r="D108" s="55">
        <f>C108*'Расчет субсидий'!E108</f>
        <v>-8.0629471079316772</v>
      </c>
      <c r="E108" s="56">
        <f t="shared" si="29"/>
        <v>-13.389783487797965</v>
      </c>
      <c r="F108" s="27" t="s">
        <v>367</v>
      </c>
      <c r="G108" s="27" t="s">
        <v>367</v>
      </c>
      <c r="H108" s="27" t="s">
        <v>367</v>
      </c>
      <c r="I108" s="27" t="s">
        <v>367</v>
      </c>
      <c r="J108" s="27" t="s">
        <v>367</v>
      </c>
      <c r="K108" s="27" t="s">
        <v>367</v>
      </c>
      <c r="L108" s="55">
        <f>'Расчет субсидий'!P108-1</f>
        <v>0.30000000000000004</v>
      </c>
      <c r="M108" s="55">
        <f>L108*'Расчет субсидий'!Q108</f>
        <v>6.0000000000000009</v>
      </c>
      <c r="N108" s="56">
        <f t="shared" si="30"/>
        <v>9.9639374848133464</v>
      </c>
      <c r="O108" s="55">
        <f>'Расчет субсидий'!T108-1</f>
        <v>0</v>
      </c>
      <c r="P108" s="55">
        <f>O108*'Расчет субсидий'!U108</f>
        <v>0</v>
      </c>
      <c r="Q108" s="56">
        <f t="shared" si="31"/>
        <v>0</v>
      </c>
      <c r="R108" s="55">
        <f>'Расчет субсидий'!X108-1</f>
        <v>0.26</v>
      </c>
      <c r="S108" s="55">
        <f>R108*'Расчет субсидий'!Y108</f>
        <v>7.8000000000000007</v>
      </c>
      <c r="T108" s="56">
        <f t="shared" si="32"/>
        <v>12.953118730257348</v>
      </c>
      <c r="U108" s="55">
        <f t="shared" si="12"/>
        <v>5.7370528920683244</v>
      </c>
    </row>
    <row r="109" spans="1:21" ht="15" customHeight="1">
      <c r="A109" s="33" t="s">
        <v>108</v>
      </c>
      <c r="B109" s="53">
        <f>'Расчет субсидий'!AD109</f>
        <v>6.4181818181818073</v>
      </c>
      <c r="C109" s="55">
        <f>'Расчет субсидий'!D109-1</f>
        <v>-0.79460200668896319</v>
      </c>
      <c r="D109" s="55">
        <f>C109*'Расчет субсидий'!E109</f>
        <v>-7.9460200668896324</v>
      </c>
      <c r="E109" s="56">
        <f t="shared" si="29"/>
        <v>-14.96880926186075</v>
      </c>
      <c r="F109" s="27" t="s">
        <v>367</v>
      </c>
      <c r="G109" s="27" t="s">
        <v>367</v>
      </c>
      <c r="H109" s="27" t="s">
        <v>367</v>
      </c>
      <c r="I109" s="27" t="s">
        <v>367</v>
      </c>
      <c r="J109" s="27" t="s">
        <v>367</v>
      </c>
      <c r="K109" s="27" t="s">
        <v>367</v>
      </c>
      <c r="L109" s="55">
        <f>'Расчет субсидий'!P109-1</f>
        <v>0.27416975690152445</v>
      </c>
      <c r="M109" s="55">
        <f>L109*'Расчет субсидий'!Q109</f>
        <v>5.4833951380304891</v>
      </c>
      <c r="N109" s="56">
        <f t="shared" si="30"/>
        <v>10.329686464122172</v>
      </c>
      <c r="O109" s="55">
        <f>'Расчет субсидий'!T109-1</f>
        <v>0.23478571428571415</v>
      </c>
      <c r="P109" s="55">
        <f>O109*'Расчет субсидий'!U109</f>
        <v>5.8696428571428534</v>
      </c>
      <c r="Q109" s="56">
        <f t="shared" si="31"/>
        <v>11.057304615920387</v>
      </c>
      <c r="R109" s="55">
        <f>'Расчет субсидий'!X109-1</f>
        <v>0</v>
      </c>
      <c r="S109" s="55">
        <f>R109*'Расчет субсидий'!Y109</f>
        <v>0</v>
      </c>
      <c r="T109" s="56">
        <f t="shared" si="32"/>
        <v>0</v>
      </c>
      <c r="U109" s="55">
        <f t="shared" si="12"/>
        <v>3.4070179282837101</v>
      </c>
    </row>
    <row r="110" spans="1:21" ht="15" customHeight="1">
      <c r="A110" s="33" t="s">
        <v>109</v>
      </c>
      <c r="B110" s="53">
        <f>'Расчет субсидий'!AD110</f>
        <v>-20.77272727272728</v>
      </c>
      <c r="C110" s="55">
        <f>'Расчет субсидий'!D110-1</f>
        <v>-0.4519505771060579</v>
      </c>
      <c r="D110" s="55">
        <f>C110*'Расчет субсидий'!E110</f>
        <v>-4.5195057710605795</v>
      </c>
      <c r="E110" s="56">
        <f t="shared" si="29"/>
        <v>-9.8621150139077987</v>
      </c>
      <c r="F110" s="27" t="s">
        <v>367</v>
      </c>
      <c r="G110" s="27" t="s">
        <v>367</v>
      </c>
      <c r="H110" s="27" t="s">
        <v>367</v>
      </c>
      <c r="I110" s="27" t="s">
        <v>367</v>
      </c>
      <c r="J110" s="27" t="s">
        <v>367</v>
      </c>
      <c r="K110" s="27" t="s">
        <v>367</v>
      </c>
      <c r="L110" s="55">
        <f>'Расчет субсидий'!P110-1</f>
        <v>-1</v>
      </c>
      <c r="M110" s="55">
        <f>L110*'Расчет субсидий'!Q110</f>
        <v>-20</v>
      </c>
      <c r="N110" s="56">
        <f t="shared" si="30"/>
        <v>-43.642449035277963</v>
      </c>
      <c r="O110" s="55">
        <f>'Расчет субсидий'!T110-1</f>
        <v>0.30000000000000004</v>
      </c>
      <c r="P110" s="55">
        <f>O110*'Расчет субсидий'!U110</f>
        <v>9.0000000000000018</v>
      </c>
      <c r="Q110" s="56">
        <f t="shared" si="31"/>
        <v>19.639102065875086</v>
      </c>
      <c r="R110" s="55">
        <f>'Расчет субсидий'!X110-1</f>
        <v>0.30000000000000004</v>
      </c>
      <c r="S110" s="55">
        <f>R110*'Расчет субсидий'!Y110</f>
        <v>6.0000000000000009</v>
      </c>
      <c r="T110" s="56">
        <f t="shared" si="32"/>
        <v>13.09273471058339</v>
      </c>
      <c r="U110" s="55">
        <f t="shared" si="12"/>
        <v>-9.5195057710605759</v>
      </c>
    </row>
    <row r="111" spans="1:21" ht="15" customHeight="1">
      <c r="A111" s="33" t="s">
        <v>110</v>
      </c>
      <c r="B111" s="53">
        <f>'Расчет субсидий'!AD111</f>
        <v>-3.1636363636363853</v>
      </c>
      <c r="C111" s="55">
        <f>'Расчет субсидий'!D111-1</f>
        <v>-1</v>
      </c>
      <c r="D111" s="55">
        <f>C111*'Расчет субсидий'!E111</f>
        <v>0</v>
      </c>
      <c r="E111" s="56">
        <f t="shared" si="29"/>
        <v>0</v>
      </c>
      <c r="F111" s="27" t="s">
        <v>367</v>
      </c>
      <c r="G111" s="27" t="s">
        <v>367</v>
      </c>
      <c r="H111" s="27" t="s">
        <v>367</v>
      </c>
      <c r="I111" s="27" t="s">
        <v>367</v>
      </c>
      <c r="J111" s="27" t="s">
        <v>367</v>
      </c>
      <c r="K111" s="27" t="s">
        <v>367</v>
      </c>
      <c r="L111" s="55">
        <f>'Расчет субсидий'!P111-1</f>
        <v>-0.15433403805496826</v>
      </c>
      <c r="M111" s="55">
        <f>L111*'Расчет субсидий'!Q111</f>
        <v>-3.0866807610993652</v>
      </c>
      <c r="N111" s="56">
        <f t="shared" si="30"/>
        <v>-10.71113476934107</v>
      </c>
      <c r="O111" s="55">
        <f>'Расчет субсидий'!T111-1</f>
        <v>5.6249999999999911E-2</v>
      </c>
      <c r="P111" s="55">
        <f>O111*'Расчет субсидий'!U111</f>
        <v>1.1249999999999982</v>
      </c>
      <c r="Q111" s="56">
        <f t="shared" si="31"/>
        <v>3.9038784857093214</v>
      </c>
      <c r="R111" s="55">
        <f>'Расчет субсидий'!X111-1</f>
        <v>3.499999999999992E-2</v>
      </c>
      <c r="S111" s="55">
        <f>R111*'Расчет субсидий'!Y111</f>
        <v>1.0499999999999976</v>
      </c>
      <c r="T111" s="56">
        <f t="shared" si="32"/>
        <v>3.6436199199953641</v>
      </c>
      <c r="U111" s="55">
        <f t="shared" ref="U111:U173" si="33">D111+M111+P111+S111</f>
        <v>-0.91168076109936935</v>
      </c>
    </row>
    <row r="112" spans="1:21" ht="15" customHeight="1">
      <c r="A112" s="33" t="s">
        <v>111</v>
      </c>
      <c r="B112" s="53">
        <f>'Расчет субсидий'!AD112</f>
        <v>-1.0818181818181927</v>
      </c>
      <c r="C112" s="55">
        <f>'Расчет субсидий'!D112-1</f>
        <v>-0.54469565217391303</v>
      </c>
      <c r="D112" s="55">
        <f>C112*'Расчет субсидий'!E112</f>
        <v>-5.4469565217391303</v>
      </c>
      <c r="E112" s="56">
        <f t="shared" si="29"/>
        <v>-11.025793095689963</v>
      </c>
      <c r="F112" s="27" t="s">
        <v>367</v>
      </c>
      <c r="G112" s="27" t="s">
        <v>367</v>
      </c>
      <c r="H112" s="27" t="s">
        <v>367</v>
      </c>
      <c r="I112" s="27" t="s">
        <v>367</v>
      </c>
      <c r="J112" s="27" t="s">
        <v>367</v>
      </c>
      <c r="K112" s="27" t="s">
        <v>367</v>
      </c>
      <c r="L112" s="55">
        <f>'Расчет субсидий'!P112-1</f>
        <v>-0.31281711890580188</v>
      </c>
      <c r="M112" s="55">
        <f>L112*'Расчет субсидий'!Q112</f>
        <v>-6.2563423781160381</v>
      </c>
      <c r="N112" s="56">
        <f t="shared" si="30"/>
        <v>-12.664161412266921</v>
      </c>
      <c r="O112" s="55">
        <f>'Расчет субсидий'!T112-1</f>
        <v>0.25342105263157899</v>
      </c>
      <c r="P112" s="55">
        <f>O112*'Расчет субсидий'!U112</f>
        <v>6.3355263157894743</v>
      </c>
      <c r="Q112" s="56">
        <f t="shared" si="31"/>
        <v>12.824446464994045</v>
      </c>
      <c r="R112" s="55">
        <f>'Расчет субсидий'!X112-1</f>
        <v>0.19333333333333336</v>
      </c>
      <c r="S112" s="55">
        <f>R112*'Расчет субсидий'!Y112</f>
        <v>4.8333333333333339</v>
      </c>
      <c r="T112" s="56">
        <f t="shared" si="32"/>
        <v>9.7836898611446443</v>
      </c>
      <c r="U112" s="55">
        <f t="shared" si="33"/>
        <v>-0.53443925073236009</v>
      </c>
    </row>
    <row r="113" spans="1:21" ht="15" customHeight="1">
      <c r="A113" s="33" t="s">
        <v>112</v>
      </c>
      <c r="B113" s="53">
        <f>'Расчет субсидий'!AD113</f>
        <v>85.027272727272759</v>
      </c>
      <c r="C113" s="55">
        <f>'Расчет субсидий'!D113-1</f>
        <v>0.18472652218782248</v>
      </c>
      <c r="D113" s="55">
        <f>C113*'Расчет субсидий'!E113</f>
        <v>1.8472652218782248</v>
      </c>
      <c r="E113" s="56">
        <f t="shared" si="29"/>
        <v>8.1560565970901457</v>
      </c>
      <c r="F113" s="27" t="s">
        <v>367</v>
      </c>
      <c r="G113" s="27" t="s">
        <v>367</v>
      </c>
      <c r="H113" s="27" t="s">
        <v>367</v>
      </c>
      <c r="I113" s="27" t="s">
        <v>367</v>
      </c>
      <c r="J113" s="27" t="s">
        <v>367</v>
      </c>
      <c r="K113" s="27" t="s">
        <v>367</v>
      </c>
      <c r="L113" s="55">
        <f>'Расчет субсидий'!P113-1</f>
        <v>0.22052806972571126</v>
      </c>
      <c r="M113" s="55">
        <f>L113*'Расчет субсидий'!Q113</f>
        <v>4.4105613945142252</v>
      </c>
      <c r="N113" s="56">
        <f t="shared" si="30"/>
        <v>19.47353738518564</v>
      </c>
      <c r="O113" s="55">
        <f>'Расчет субсидий'!T113-1</f>
        <v>0.19999999999999996</v>
      </c>
      <c r="P113" s="55">
        <f>O113*'Расчет субсидий'!U113</f>
        <v>3.9999999999999991</v>
      </c>
      <c r="Q113" s="56">
        <f t="shared" si="31"/>
        <v>17.660824229229835</v>
      </c>
      <c r="R113" s="55">
        <f>'Расчет субсидий'!X113-1</f>
        <v>0.30000000000000004</v>
      </c>
      <c r="S113" s="55">
        <f>R113*'Расчет субсидий'!Y113</f>
        <v>9.0000000000000018</v>
      </c>
      <c r="T113" s="56">
        <f t="shared" si="32"/>
        <v>39.736854515767142</v>
      </c>
      <c r="U113" s="55">
        <f t="shared" si="33"/>
        <v>19.25782661639245</v>
      </c>
    </row>
    <row r="114" spans="1:21" ht="15" customHeight="1">
      <c r="A114" s="33" t="s">
        <v>113</v>
      </c>
      <c r="B114" s="53">
        <f>'Расчет субсидий'!AD114</f>
        <v>0</v>
      </c>
      <c r="C114" s="55">
        <f>'Расчет субсидий'!D114-1</f>
        <v>0.30000000000000004</v>
      </c>
      <c r="D114" s="55">
        <f>C114*'Расчет субсидий'!E114</f>
        <v>3.0000000000000004</v>
      </c>
      <c r="E114" s="56">
        <f t="shared" si="29"/>
        <v>0</v>
      </c>
      <c r="F114" s="27" t="s">
        <v>367</v>
      </c>
      <c r="G114" s="27" t="s">
        <v>367</v>
      </c>
      <c r="H114" s="27" t="s">
        <v>367</v>
      </c>
      <c r="I114" s="27" t="s">
        <v>367</v>
      </c>
      <c r="J114" s="27" t="s">
        <v>367</v>
      </c>
      <c r="K114" s="27" t="s">
        <v>367</v>
      </c>
      <c r="L114" s="55">
        <f>'Расчет субсидий'!P114-1</f>
        <v>-0.54163860830527499</v>
      </c>
      <c r="M114" s="55">
        <f>L114*'Расчет субсидий'!Q114</f>
        <v>-10.832772166105499</v>
      </c>
      <c r="N114" s="56">
        <f t="shared" si="30"/>
        <v>0</v>
      </c>
      <c r="O114" s="55">
        <f>'Расчет субсидий'!T114-1</f>
        <v>-1</v>
      </c>
      <c r="P114" s="55">
        <f>O114*'Расчет субсидий'!U114</f>
        <v>0</v>
      </c>
      <c r="Q114" s="56">
        <f t="shared" si="31"/>
        <v>0</v>
      </c>
      <c r="R114" s="55">
        <f>'Расчет субсидий'!X114-1</f>
        <v>-1</v>
      </c>
      <c r="S114" s="55">
        <f>R114*'Расчет субсидий'!Y114</f>
        <v>0</v>
      </c>
      <c r="T114" s="56">
        <f t="shared" si="32"/>
        <v>0</v>
      </c>
      <c r="U114" s="55">
        <f t="shared" si="33"/>
        <v>-7.8327721661054994</v>
      </c>
    </row>
    <row r="115" spans="1:21" ht="15" customHeight="1">
      <c r="A115" s="33" t="s">
        <v>114</v>
      </c>
      <c r="B115" s="53">
        <f>'Расчет субсидий'!AD115</f>
        <v>24.990909090909071</v>
      </c>
      <c r="C115" s="55">
        <f>'Расчет субсидий'!D115-1</f>
        <v>-0.20065645191560089</v>
      </c>
      <c r="D115" s="55">
        <f>C115*'Расчет субсидий'!E115</f>
        <v>-2.0065645191560089</v>
      </c>
      <c r="E115" s="56">
        <f t="shared" si="29"/>
        <v>-6.1202497536608487</v>
      </c>
      <c r="F115" s="27" t="s">
        <v>367</v>
      </c>
      <c r="G115" s="27" t="s">
        <v>367</v>
      </c>
      <c r="H115" s="27" t="s">
        <v>367</v>
      </c>
      <c r="I115" s="27" t="s">
        <v>367</v>
      </c>
      <c r="J115" s="27" t="s">
        <v>367</v>
      </c>
      <c r="K115" s="27" t="s">
        <v>367</v>
      </c>
      <c r="L115" s="55">
        <f>'Расчет субсидий'!P115-1</f>
        <v>0.30000000000000004</v>
      </c>
      <c r="M115" s="55">
        <f>L115*'Расчет субсидий'!Q115</f>
        <v>6.0000000000000009</v>
      </c>
      <c r="N115" s="56">
        <f t="shared" si="30"/>
        <v>18.300681673276426</v>
      </c>
      <c r="O115" s="55">
        <f>'Расчет субсидий'!T115-1</f>
        <v>4.0000000000000036E-2</v>
      </c>
      <c r="P115" s="55">
        <f>O115*'Расчет субсидий'!U115</f>
        <v>1.2000000000000011</v>
      </c>
      <c r="Q115" s="56">
        <f t="shared" si="31"/>
        <v>3.660136334655288</v>
      </c>
      <c r="R115" s="55">
        <f>'Расчет субсидий'!X115-1</f>
        <v>0.14999999999999991</v>
      </c>
      <c r="S115" s="55">
        <f>R115*'Расчет субсидий'!Y115</f>
        <v>2.9999999999999982</v>
      </c>
      <c r="T115" s="56">
        <f t="shared" si="32"/>
        <v>9.1503408366382057</v>
      </c>
      <c r="U115" s="55">
        <f t="shared" si="33"/>
        <v>8.1934354808439913</v>
      </c>
    </row>
    <row r="116" spans="1:21" ht="15" customHeight="1">
      <c r="A116" s="33" t="s">
        <v>115</v>
      </c>
      <c r="B116" s="53">
        <f>'Расчет субсидий'!AD116</f>
        <v>-56.018181818181802</v>
      </c>
      <c r="C116" s="55">
        <f>'Расчет субсидий'!D116-1</f>
        <v>0.21841886269070732</v>
      </c>
      <c r="D116" s="55">
        <f>C116*'Расчет субсидий'!E116</f>
        <v>2.1841886269070732</v>
      </c>
      <c r="E116" s="56">
        <f t="shared" si="29"/>
        <v>5.2922998376980903</v>
      </c>
      <c r="F116" s="27" t="s">
        <v>367</v>
      </c>
      <c r="G116" s="27" t="s">
        <v>367</v>
      </c>
      <c r="H116" s="27" t="s">
        <v>367</v>
      </c>
      <c r="I116" s="27" t="s">
        <v>367</v>
      </c>
      <c r="J116" s="27" t="s">
        <v>367</v>
      </c>
      <c r="K116" s="27" t="s">
        <v>367</v>
      </c>
      <c r="L116" s="55">
        <f>'Расчет субсидий'!P116-1</f>
        <v>-1.5174506828528056E-2</v>
      </c>
      <c r="M116" s="55">
        <f>L116*'Расчет субсидий'!Q116</f>
        <v>-0.30349013657056112</v>
      </c>
      <c r="N116" s="56">
        <f t="shared" si="30"/>
        <v>-0.73535810082014785</v>
      </c>
      <c r="O116" s="55">
        <f>'Расчет субсидий'!T116-1</f>
        <v>0</v>
      </c>
      <c r="P116" s="55">
        <f>O116*'Расчет субсидий'!U116</f>
        <v>0</v>
      </c>
      <c r="Q116" s="56">
        <f t="shared" si="31"/>
        <v>0</v>
      </c>
      <c r="R116" s="55">
        <f>'Расчет субсидий'!X116-1</f>
        <v>-1</v>
      </c>
      <c r="S116" s="55">
        <f>R116*'Расчет субсидий'!Y116</f>
        <v>-25</v>
      </c>
      <c r="T116" s="56">
        <f t="shared" si="32"/>
        <v>-60.575123555059747</v>
      </c>
      <c r="U116" s="55">
        <f t="shared" si="33"/>
        <v>-23.119301509663487</v>
      </c>
    </row>
    <row r="117" spans="1:21" ht="15" customHeight="1">
      <c r="A117" s="33" t="s">
        <v>116</v>
      </c>
      <c r="B117" s="53">
        <f>'Расчет субсидий'!AD117</f>
        <v>-40.372727272727275</v>
      </c>
      <c r="C117" s="55">
        <f>'Расчет субсидий'!D117-1</f>
        <v>-0.9366980325064157</v>
      </c>
      <c r="D117" s="55">
        <f>C117*'Расчет субсидий'!E117</f>
        <v>-9.3669803250641568</v>
      </c>
      <c r="E117" s="56">
        <f t="shared" si="29"/>
        <v>-24.050466550390102</v>
      </c>
      <c r="F117" s="27" t="s">
        <v>367</v>
      </c>
      <c r="G117" s="27" t="s">
        <v>367</v>
      </c>
      <c r="H117" s="27" t="s">
        <v>367</v>
      </c>
      <c r="I117" s="27" t="s">
        <v>367</v>
      </c>
      <c r="J117" s="27" t="s">
        <v>367</v>
      </c>
      <c r="K117" s="27" t="s">
        <v>367</v>
      </c>
      <c r="L117" s="55">
        <f>'Расчет субсидий'!P117-1</f>
        <v>-0.3553530751708428</v>
      </c>
      <c r="M117" s="55">
        <f>L117*'Расчет субсидий'!Q117</f>
        <v>-7.1070615034168565</v>
      </c>
      <c r="N117" s="56">
        <f t="shared" si="30"/>
        <v>-18.247945338597852</v>
      </c>
      <c r="O117" s="55">
        <f>'Расчет субсидий'!T117-1</f>
        <v>2.4999999999999911E-2</v>
      </c>
      <c r="P117" s="55">
        <f>O117*'Расчет субсидий'!U117</f>
        <v>0.74999999999999734</v>
      </c>
      <c r="Q117" s="56">
        <f t="shared" si="31"/>
        <v>1.92568461626068</v>
      </c>
      <c r="R117" s="55">
        <f>'Расчет субсидий'!X117-1</f>
        <v>0</v>
      </c>
      <c r="S117" s="55">
        <f>R117*'Расчет субсидий'!Y117</f>
        <v>0</v>
      </c>
      <c r="T117" s="56">
        <f t="shared" si="32"/>
        <v>0</v>
      </c>
      <c r="U117" s="55">
        <f t="shared" si="33"/>
        <v>-15.724041828481017</v>
      </c>
    </row>
    <row r="118" spans="1:21" ht="15" customHeight="1">
      <c r="A118" s="33" t="s">
        <v>117</v>
      </c>
      <c r="B118" s="53">
        <f>'Расчет субсидий'!AD118</f>
        <v>0.40909090909090651</v>
      </c>
      <c r="C118" s="55">
        <f>'Расчет субсидий'!D118-1</f>
        <v>-1</v>
      </c>
      <c r="D118" s="55">
        <f>C118*'Расчет субсидий'!E118</f>
        <v>0</v>
      </c>
      <c r="E118" s="56">
        <f t="shared" si="29"/>
        <v>0</v>
      </c>
      <c r="F118" s="27" t="s">
        <v>367</v>
      </c>
      <c r="G118" s="27" t="s">
        <v>367</v>
      </c>
      <c r="H118" s="27" t="s">
        <v>367</v>
      </c>
      <c r="I118" s="27" t="s">
        <v>367</v>
      </c>
      <c r="J118" s="27" t="s">
        <v>367</v>
      </c>
      <c r="K118" s="27" t="s">
        <v>367</v>
      </c>
      <c r="L118" s="55">
        <f>'Расчет субсидий'!P118-1</f>
        <v>-0.31521739130434778</v>
      </c>
      <c r="M118" s="55">
        <f>L118*'Расчет субсидий'!Q118</f>
        <v>-6.3043478260869552</v>
      </c>
      <c r="N118" s="56">
        <f t="shared" si="30"/>
        <v>-13.181818181818066</v>
      </c>
      <c r="O118" s="55">
        <f>'Расчет субсидий'!T118-1</f>
        <v>0.1333333333333333</v>
      </c>
      <c r="P118" s="55">
        <f>O118*'Расчет субсидий'!U118</f>
        <v>3.9999999999999991</v>
      </c>
      <c r="Q118" s="56">
        <f t="shared" si="31"/>
        <v>8.3636363636362905</v>
      </c>
      <c r="R118" s="55">
        <f>'Расчет субсидий'!X118-1</f>
        <v>0.125</v>
      </c>
      <c r="S118" s="55">
        <f>R118*'Расчет субсидий'!Y118</f>
        <v>2.5</v>
      </c>
      <c r="T118" s="56">
        <f t="shared" si="32"/>
        <v>5.2272727272726831</v>
      </c>
      <c r="U118" s="55">
        <f t="shared" si="33"/>
        <v>0.1956521739130439</v>
      </c>
    </row>
    <row r="119" spans="1:21" ht="15" customHeight="1">
      <c r="A119" s="33" t="s">
        <v>118</v>
      </c>
      <c r="B119" s="53">
        <f>'Расчет субсидий'!AD119</f>
        <v>-28.781818181818181</v>
      </c>
      <c r="C119" s="55">
        <f>'Расчет субсидий'!D119-1</f>
        <v>0.30000000000000004</v>
      </c>
      <c r="D119" s="55">
        <f>C119*'Расчет субсидий'!E119</f>
        <v>3.0000000000000004</v>
      </c>
      <c r="E119" s="56">
        <f t="shared" si="29"/>
        <v>8.2649895638911683</v>
      </c>
      <c r="F119" s="27" t="s">
        <v>367</v>
      </c>
      <c r="G119" s="27" t="s">
        <v>367</v>
      </c>
      <c r="H119" s="27" t="s">
        <v>367</v>
      </c>
      <c r="I119" s="27" t="s">
        <v>367</v>
      </c>
      <c r="J119" s="27" t="s">
        <v>367</v>
      </c>
      <c r="K119" s="27" t="s">
        <v>367</v>
      </c>
      <c r="L119" s="55">
        <f>'Расчет субсидий'!P119-1</f>
        <v>-0.48807099214431193</v>
      </c>
      <c r="M119" s="55">
        <f>L119*'Расчет субсидий'!Q119</f>
        <v>-9.7614198428862391</v>
      </c>
      <c r="N119" s="56">
        <f t="shared" si="30"/>
        <v>-26.892677710071641</v>
      </c>
      <c r="O119" s="55">
        <f>'Расчет субсидий'!T119-1</f>
        <v>3.4285714285714475E-2</v>
      </c>
      <c r="P119" s="55">
        <f>O119*'Расчет субсидий'!U119</f>
        <v>0.17142857142857237</v>
      </c>
      <c r="Q119" s="56">
        <f t="shared" si="31"/>
        <v>0.47228511793664074</v>
      </c>
      <c r="R119" s="55">
        <f>'Расчет субсидий'!X119-1</f>
        <v>-8.5714285714285632E-2</v>
      </c>
      <c r="S119" s="55">
        <f>R119*'Расчет субсидий'!Y119</f>
        <v>-3.8571428571428532</v>
      </c>
      <c r="T119" s="56">
        <f t="shared" si="32"/>
        <v>-10.626415153574346</v>
      </c>
      <c r="U119" s="55">
        <f t="shared" si="33"/>
        <v>-10.447134128600521</v>
      </c>
    </row>
    <row r="120" spans="1:21" ht="15" customHeight="1">
      <c r="A120" s="32" t="s">
        <v>119</v>
      </c>
      <c r="B120" s="57"/>
      <c r="C120" s="58"/>
      <c r="D120" s="58"/>
      <c r="E120" s="59"/>
      <c r="F120" s="58"/>
      <c r="G120" s="58"/>
      <c r="H120" s="59"/>
      <c r="I120" s="59"/>
      <c r="J120" s="59"/>
      <c r="K120" s="59"/>
      <c r="L120" s="58"/>
      <c r="M120" s="58"/>
      <c r="N120" s="59"/>
      <c r="O120" s="58"/>
      <c r="P120" s="58"/>
      <c r="Q120" s="59"/>
      <c r="R120" s="58"/>
      <c r="S120" s="58"/>
      <c r="T120" s="59"/>
      <c r="U120" s="59"/>
    </row>
    <row r="121" spans="1:21" ht="15" customHeight="1">
      <c r="A121" s="33" t="s">
        <v>120</v>
      </c>
      <c r="B121" s="53">
        <f>'Расчет субсидий'!AD121</f>
        <v>-11.445454545454545</v>
      </c>
      <c r="C121" s="55">
        <f>'Расчет субсидий'!D121-1</f>
        <v>-4.6486486486486456E-2</v>
      </c>
      <c r="D121" s="55">
        <f>C121*'Расчет субсидий'!E121</f>
        <v>-0.46486486486486456</v>
      </c>
      <c r="E121" s="56">
        <f t="shared" ref="E121:E127" si="34">$B121*D121/$U121</f>
        <v>-0.36768148461009903</v>
      </c>
      <c r="F121" s="27" t="s">
        <v>367</v>
      </c>
      <c r="G121" s="27" t="s">
        <v>367</v>
      </c>
      <c r="H121" s="27" t="s">
        <v>367</v>
      </c>
      <c r="I121" s="27" t="s">
        <v>367</v>
      </c>
      <c r="J121" s="27" t="s">
        <v>367</v>
      </c>
      <c r="K121" s="27" t="s">
        <v>367</v>
      </c>
      <c r="L121" s="55">
        <f>'Расчет субсидий'!P121-1</f>
        <v>-0.73778920308483298</v>
      </c>
      <c r="M121" s="55">
        <f>L121*'Расчет субсидий'!Q121</f>
        <v>-14.755784061696659</v>
      </c>
      <c r="N121" s="56">
        <f t="shared" ref="N121:N127" si="35">$B121*M121/$U121</f>
        <v>-11.67098010723574</v>
      </c>
      <c r="O121" s="55">
        <f>'Расчет субсидий'!T121-1</f>
        <v>-0.19999999999999996</v>
      </c>
      <c r="P121" s="55">
        <f>O121*'Расчет субсидий'!U121</f>
        <v>-4.9999999999999991</v>
      </c>
      <c r="Q121" s="56">
        <f t="shared" ref="Q121:Q127" si="36">$B121*P121/$U121</f>
        <v>-3.9547136426086258</v>
      </c>
      <c r="R121" s="55">
        <f>'Расчет субсидий'!X121-1</f>
        <v>0.22999999999999998</v>
      </c>
      <c r="S121" s="55">
        <f>R121*'Расчет субсидий'!Y121</f>
        <v>5.75</v>
      </c>
      <c r="T121" s="56">
        <f t="shared" ref="T121:T127" si="37">$B121*S121/$U121</f>
        <v>4.5479206889999197</v>
      </c>
      <c r="U121" s="55">
        <f t="shared" si="33"/>
        <v>-14.470648926561523</v>
      </c>
    </row>
    <row r="122" spans="1:21" ht="15" customHeight="1">
      <c r="A122" s="33" t="s">
        <v>121</v>
      </c>
      <c r="B122" s="53">
        <f>'Расчет субсидий'!AD122</f>
        <v>-5.3818181818181898</v>
      </c>
      <c r="C122" s="55">
        <f>'Расчет субсидий'!D122-1</f>
        <v>7.9853168469860902E-2</v>
      </c>
      <c r="D122" s="55">
        <f>C122*'Расчет субсидий'!E122</f>
        <v>0.79853168469860902</v>
      </c>
      <c r="E122" s="56">
        <f t="shared" si="34"/>
        <v>0.68716992332565285</v>
      </c>
      <c r="F122" s="27" t="s">
        <v>367</v>
      </c>
      <c r="G122" s="27" t="s">
        <v>367</v>
      </c>
      <c r="H122" s="27" t="s">
        <v>367</v>
      </c>
      <c r="I122" s="27" t="s">
        <v>367</v>
      </c>
      <c r="J122" s="27" t="s">
        <v>367</v>
      </c>
      <c r="K122" s="27" t="s">
        <v>367</v>
      </c>
      <c r="L122" s="55">
        <f>'Расчет субсидий'!P122-1</f>
        <v>-0.50262597586941093</v>
      </c>
      <c r="M122" s="55">
        <f>L122*'Расчет субсидий'!Q122</f>
        <v>-10.05251951738822</v>
      </c>
      <c r="N122" s="56">
        <f t="shared" si="35"/>
        <v>-8.6506136179186299</v>
      </c>
      <c r="O122" s="55">
        <f>'Расчет субсидий'!T122-1</f>
        <v>0.10000000000000009</v>
      </c>
      <c r="P122" s="55">
        <f>O122*'Расчет субсидий'!U122</f>
        <v>3.0000000000000027</v>
      </c>
      <c r="Q122" s="56">
        <f t="shared" si="36"/>
        <v>2.5816255127747865</v>
      </c>
      <c r="R122" s="55">
        <f>'Расчет субсидий'!X122-1</f>
        <v>0</v>
      </c>
      <c r="S122" s="55">
        <f>R122*'Расчет субсидий'!Y122</f>
        <v>0</v>
      </c>
      <c r="T122" s="56">
        <f t="shared" si="37"/>
        <v>0</v>
      </c>
      <c r="U122" s="55">
        <f t="shared" si="33"/>
        <v>-6.2539878326896075</v>
      </c>
    </row>
    <row r="123" spans="1:21" ht="15" customHeight="1">
      <c r="A123" s="33" t="s">
        <v>122</v>
      </c>
      <c r="B123" s="53">
        <f>'Расчет субсидий'!AD123</f>
        <v>-15.490909090909092</v>
      </c>
      <c r="C123" s="55">
        <f>'Расчет субсидий'!D123-1</f>
        <v>-0.48571428571428577</v>
      </c>
      <c r="D123" s="55">
        <f>C123*'Расчет субсидий'!E123</f>
        <v>-4.8571428571428577</v>
      </c>
      <c r="E123" s="56">
        <f t="shared" si="34"/>
        <v>-4.7447325746608477</v>
      </c>
      <c r="F123" s="27" t="s">
        <v>367</v>
      </c>
      <c r="G123" s="27" t="s">
        <v>367</v>
      </c>
      <c r="H123" s="27" t="s">
        <v>367</v>
      </c>
      <c r="I123" s="27" t="s">
        <v>367</v>
      </c>
      <c r="J123" s="27" t="s">
        <v>367</v>
      </c>
      <c r="K123" s="27" t="s">
        <v>367</v>
      </c>
      <c r="L123" s="55">
        <f>'Расчет субсидий'!P123-1</f>
        <v>-0.71803852889667241</v>
      </c>
      <c r="M123" s="55">
        <f>L123*'Расчет субсидий'!Q123</f>
        <v>-14.360770577933447</v>
      </c>
      <c r="N123" s="56">
        <f t="shared" si="35"/>
        <v>-14.028415050248924</v>
      </c>
      <c r="O123" s="55">
        <f>'Расчет субсидий'!T123-1</f>
        <v>0.22399999999999998</v>
      </c>
      <c r="P123" s="55">
        <f>O123*'Расчет субсидий'!U123</f>
        <v>3.3599999999999994</v>
      </c>
      <c r="Q123" s="56">
        <f t="shared" si="36"/>
        <v>3.2822385340006797</v>
      </c>
      <c r="R123" s="55">
        <f>'Расчет субсидий'!X123-1</f>
        <v>0</v>
      </c>
      <c r="S123" s="55">
        <f>R123*'Расчет субсидий'!Y123</f>
        <v>0</v>
      </c>
      <c r="T123" s="56">
        <f t="shared" si="37"/>
        <v>0</v>
      </c>
      <c r="U123" s="55">
        <f t="shared" si="33"/>
        <v>-15.857913435076306</v>
      </c>
    </row>
    <row r="124" spans="1:21" ht="15" customHeight="1">
      <c r="A124" s="33" t="s">
        <v>123</v>
      </c>
      <c r="B124" s="53">
        <f>'Расчет субсидий'!AD124</f>
        <v>4.4727272727272691</v>
      </c>
      <c r="C124" s="55">
        <f>'Расчет субсидий'!D124-1</f>
        <v>-6.3662790697674332E-2</v>
      </c>
      <c r="D124" s="55">
        <f>C124*'Расчет субсидий'!E124</f>
        <v>-0.63662790697674332</v>
      </c>
      <c r="E124" s="56">
        <f t="shared" si="34"/>
        <v>-0.63919235217998316</v>
      </c>
      <c r="F124" s="27" t="s">
        <v>367</v>
      </c>
      <c r="G124" s="27" t="s">
        <v>367</v>
      </c>
      <c r="H124" s="27" t="s">
        <v>367</v>
      </c>
      <c r="I124" s="27" t="s">
        <v>367</v>
      </c>
      <c r="J124" s="27" t="s">
        <v>367</v>
      </c>
      <c r="K124" s="27" t="s">
        <v>367</v>
      </c>
      <c r="L124" s="55">
        <f>'Расчет субсидий'!P124-1</f>
        <v>-5.9259259259259234E-2</v>
      </c>
      <c r="M124" s="55">
        <f>L124*'Расчет субсидий'!Q124</f>
        <v>-1.1851851851851847</v>
      </c>
      <c r="N124" s="56">
        <f t="shared" si="35"/>
        <v>-1.1899593121591849</v>
      </c>
      <c r="O124" s="55">
        <f>'Расчет субсидий'!T124-1</f>
        <v>0.14255319148936185</v>
      </c>
      <c r="P124" s="55">
        <f>O124*'Расчет субсидий'!U124</f>
        <v>4.276595744680856</v>
      </c>
      <c r="Q124" s="56">
        <f t="shared" si="36"/>
        <v>4.2938225977978099</v>
      </c>
      <c r="R124" s="55">
        <f>'Расчет субсидий'!X124-1</f>
        <v>0.10000000000000009</v>
      </c>
      <c r="S124" s="55">
        <f>R124*'Расчет субсидий'!Y124</f>
        <v>2.0000000000000018</v>
      </c>
      <c r="T124" s="56">
        <f t="shared" si="37"/>
        <v>2.0080563392686268</v>
      </c>
      <c r="U124" s="55">
        <f t="shared" si="33"/>
        <v>4.4547826525189294</v>
      </c>
    </row>
    <row r="125" spans="1:21" ht="15" customHeight="1">
      <c r="A125" s="33" t="s">
        <v>124</v>
      </c>
      <c r="B125" s="53">
        <f>'Расчет субсидий'!AD125</f>
        <v>-0.11818181818181728</v>
      </c>
      <c r="C125" s="55">
        <f>'Расчет субсидий'!D125-1</f>
        <v>0.26167785234899332</v>
      </c>
      <c r="D125" s="55">
        <f>C125*'Расчет субсидий'!E125</f>
        <v>2.6167785234899332</v>
      </c>
      <c r="E125" s="56">
        <f t="shared" si="34"/>
        <v>1.4589756409725778</v>
      </c>
      <c r="F125" s="27" t="s">
        <v>367</v>
      </c>
      <c r="G125" s="27" t="s">
        <v>367</v>
      </c>
      <c r="H125" s="27" t="s">
        <v>367</v>
      </c>
      <c r="I125" s="27" t="s">
        <v>367</v>
      </c>
      <c r="J125" s="27" t="s">
        <v>367</v>
      </c>
      <c r="K125" s="27" t="s">
        <v>367</v>
      </c>
      <c r="L125" s="55">
        <f>'Расчет субсидий'!P125-1</f>
        <v>-0.14143730886850159</v>
      </c>
      <c r="M125" s="55">
        <f>L125*'Расчет субсидий'!Q125</f>
        <v>-2.8287461773700318</v>
      </c>
      <c r="N125" s="56">
        <f t="shared" si="35"/>
        <v>-1.5771574591543944</v>
      </c>
      <c r="O125" s="55">
        <f>'Расчет субсидий'!T125-1</f>
        <v>-9.9999999999999978E-2</v>
      </c>
      <c r="P125" s="55">
        <f>O125*'Расчет субсидий'!U125</f>
        <v>-2.9999999999999991</v>
      </c>
      <c r="Q125" s="56">
        <f t="shared" si="36"/>
        <v>-1.6726394242491458</v>
      </c>
      <c r="R125" s="55">
        <f>'Расчет субсидий'!X125-1</f>
        <v>0.14999999999999991</v>
      </c>
      <c r="S125" s="55">
        <f>R125*'Расчет субсидий'!Y125</f>
        <v>2.9999999999999982</v>
      </c>
      <c r="T125" s="56">
        <f t="shared" si="37"/>
        <v>1.6726394242491454</v>
      </c>
      <c r="U125" s="55">
        <f t="shared" si="33"/>
        <v>-0.21196765388009942</v>
      </c>
    </row>
    <row r="126" spans="1:21" ht="15" customHeight="1">
      <c r="A126" s="33" t="s">
        <v>125</v>
      </c>
      <c r="B126" s="53">
        <f>'Расчет субсидий'!AD126</f>
        <v>9.8727272727272606</v>
      </c>
      <c r="C126" s="55">
        <f>'Расчет субсидий'!D126-1</f>
        <v>-0.24880952380952381</v>
      </c>
      <c r="D126" s="55">
        <f>C126*'Расчет субсидий'!E126</f>
        <v>-2.4880952380952381</v>
      </c>
      <c r="E126" s="56">
        <f t="shared" si="34"/>
        <v>-2.7274576164712676</v>
      </c>
      <c r="F126" s="27" t="s">
        <v>367</v>
      </c>
      <c r="G126" s="27" t="s">
        <v>367</v>
      </c>
      <c r="H126" s="27" t="s">
        <v>367</v>
      </c>
      <c r="I126" s="27" t="s">
        <v>367</v>
      </c>
      <c r="J126" s="27" t="s">
        <v>367</v>
      </c>
      <c r="K126" s="27" t="s">
        <v>367</v>
      </c>
      <c r="L126" s="55">
        <f>'Расчет субсидий'!P126-1</f>
        <v>0.22471947194719477</v>
      </c>
      <c r="M126" s="55">
        <f>L126*'Расчет субсидий'!Q126</f>
        <v>4.4943894389438954</v>
      </c>
      <c r="N126" s="56">
        <f t="shared" si="35"/>
        <v>4.9267634610401281</v>
      </c>
      <c r="O126" s="55">
        <f>'Расчет субсидий'!T126-1</f>
        <v>0.10000000000000009</v>
      </c>
      <c r="P126" s="55">
        <f>O126*'Расчет субсидий'!U126</f>
        <v>3.0000000000000027</v>
      </c>
      <c r="Q126" s="56">
        <f t="shared" si="36"/>
        <v>3.2886091834964595</v>
      </c>
      <c r="R126" s="55">
        <f>'Расчет субсидий'!X126-1</f>
        <v>0.19999999999999996</v>
      </c>
      <c r="S126" s="55">
        <f>R126*'Расчет субсидий'!Y126</f>
        <v>3.9999999999999991</v>
      </c>
      <c r="T126" s="56">
        <f t="shared" si="37"/>
        <v>4.3848122446619415</v>
      </c>
      <c r="U126" s="55">
        <f t="shared" si="33"/>
        <v>9.0062942008486591</v>
      </c>
    </row>
    <row r="127" spans="1:21" ht="15" customHeight="1">
      <c r="A127" s="33" t="s">
        <v>126</v>
      </c>
      <c r="B127" s="53">
        <f>'Расчет субсидий'!AD127</f>
        <v>3.3727272727272677</v>
      </c>
      <c r="C127" s="55">
        <f>'Расчет субсидий'!D127-1</f>
        <v>-0.1333333333333333</v>
      </c>
      <c r="D127" s="55">
        <f>C127*'Расчет субсидий'!E127</f>
        <v>-1.333333333333333</v>
      </c>
      <c r="E127" s="56">
        <f t="shared" si="34"/>
        <v>-1.0368427077283093</v>
      </c>
      <c r="F127" s="27" t="s">
        <v>367</v>
      </c>
      <c r="G127" s="27" t="s">
        <v>367</v>
      </c>
      <c r="H127" s="27" t="s">
        <v>367</v>
      </c>
      <c r="I127" s="27" t="s">
        <v>367</v>
      </c>
      <c r="J127" s="27" t="s">
        <v>367</v>
      </c>
      <c r="K127" s="27" t="s">
        <v>367</v>
      </c>
      <c r="L127" s="55">
        <f>'Расчет субсидий'!P127-1</f>
        <v>0.11165048543689338</v>
      </c>
      <c r="M127" s="55">
        <f>L127*'Расчет субсидий'!Q127</f>
        <v>2.2330097087378675</v>
      </c>
      <c r="N127" s="56">
        <f t="shared" si="35"/>
        <v>1.7364598745935309</v>
      </c>
      <c r="O127" s="55">
        <f>'Расчет субсидий'!T127-1</f>
        <v>1.2499999999999956E-2</v>
      </c>
      <c r="P127" s="55">
        <f>O127*'Расчет субсидий'!U127</f>
        <v>0.43749999999999845</v>
      </c>
      <c r="Q127" s="56">
        <f t="shared" si="36"/>
        <v>0.34021401347335034</v>
      </c>
      <c r="R127" s="55">
        <f>'Расчет субсидий'!X127-1</f>
        <v>0.19999999999999996</v>
      </c>
      <c r="S127" s="55">
        <f>R127*'Расчет субсидий'!Y127</f>
        <v>2.9999999999999991</v>
      </c>
      <c r="T127" s="56">
        <f t="shared" si="37"/>
        <v>2.3328960923886957</v>
      </c>
      <c r="U127" s="55">
        <f t="shared" si="33"/>
        <v>4.3371763754045318</v>
      </c>
    </row>
    <row r="128" spans="1:21" ht="15" customHeight="1">
      <c r="A128" s="32" t="s">
        <v>127</v>
      </c>
      <c r="B128" s="57"/>
      <c r="C128" s="58"/>
      <c r="D128" s="58"/>
      <c r="E128" s="59"/>
      <c r="F128" s="58"/>
      <c r="G128" s="58"/>
      <c r="H128" s="59"/>
      <c r="I128" s="59"/>
      <c r="J128" s="59"/>
      <c r="K128" s="59"/>
      <c r="L128" s="58"/>
      <c r="M128" s="58"/>
      <c r="N128" s="59"/>
      <c r="O128" s="58"/>
      <c r="P128" s="58"/>
      <c r="Q128" s="59"/>
      <c r="R128" s="58"/>
      <c r="S128" s="58"/>
      <c r="T128" s="59"/>
      <c r="U128" s="59"/>
    </row>
    <row r="129" spans="1:21" ht="15" customHeight="1">
      <c r="A129" s="33" t="s">
        <v>128</v>
      </c>
      <c r="B129" s="53">
        <f>'Расчет субсидий'!AD129</f>
        <v>-23.409090909090907</v>
      </c>
      <c r="C129" s="55">
        <f>'Расчет субсидий'!D129-1</f>
        <v>-6.8171757414785317E-2</v>
      </c>
      <c r="D129" s="55">
        <f>C129*'Расчет субсидий'!E129</f>
        <v>-0.68171757414785317</v>
      </c>
      <c r="E129" s="56">
        <f t="shared" ref="E129:E136" si="38">$B129*D129/$U129</f>
        <v>-0.60504890353594831</v>
      </c>
      <c r="F129" s="27" t="s">
        <v>367</v>
      </c>
      <c r="G129" s="27" t="s">
        <v>367</v>
      </c>
      <c r="H129" s="27" t="s">
        <v>367</v>
      </c>
      <c r="I129" s="27" t="s">
        <v>367</v>
      </c>
      <c r="J129" s="27" t="s">
        <v>367</v>
      </c>
      <c r="K129" s="27" t="s">
        <v>367</v>
      </c>
      <c r="L129" s="55">
        <f>'Расчет субсидий'!P129-1</f>
        <v>-0.66586393738711624</v>
      </c>
      <c r="M129" s="55">
        <f>L129*'Расчет субсидий'!Q129</f>
        <v>-13.317278747742325</v>
      </c>
      <c r="N129" s="56">
        <f t="shared" ref="N129:N136" si="39">$B129*M129/$U129</f>
        <v>-11.819564596784945</v>
      </c>
      <c r="O129" s="55">
        <f>'Расчет субсидий'!T129-1</f>
        <v>-0.21730769230769231</v>
      </c>
      <c r="P129" s="55">
        <f>O129*'Расчет субсидий'!U129</f>
        <v>-6.5192307692307692</v>
      </c>
      <c r="Q129" s="56">
        <f t="shared" ref="Q129:Q136" si="40">$B129*P129/$U129</f>
        <v>-5.7860521400690885</v>
      </c>
      <c r="R129" s="55">
        <f>'Расчет субсидий'!X129-1</f>
        <v>-0.29285714285714282</v>
      </c>
      <c r="S129" s="55">
        <f>R129*'Расчет субсидий'!Y129</f>
        <v>-5.8571428571428559</v>
      </c>
      <c r="T129" s="56">
        <f t="shared" ref="T129:T136" si="41">$B129*S129/$U129</f>
        <v>-5.1984252687009258</v>
      </c>
      <c r="U129" s="55">
        <f t="shared" si="33"/>
        <v>-26.375369948263803</v>
      </c>
    </row>
    <row r="130" spans="1:21" ht="15" customHeight="1">
      <c r="A130" s="33" t="s">
        <v>129</v>
      </c>
      <c r="B130" s="53">
        <f>'Расчет субсидий'!AD130</f>
        <v>-3.2272727272727337</v>
      </c>
      <c r="C130" s="55">
        <f>'Расчет субсидий'!D130-1</f>
        <v>-1</v>
      </c>
      <c r="D130" s="55">
        <f>C130*'Расчет субсидий'!E130</f>
        <v>0</v>
      </c>
      <c r="E130" s="56">
        <f t="shared" si="38"/>
        <v>0</v>
      </c>
      <c r="F130" s="27" t="s">
        <v>367</v>
      </c>
      <c r="G130" s="27" t="s">
        <v>367</v>
      </c>
      <c r="H130" s="27" t="s">
        <v>367</v>
      </c>
      <c r="I130" s="27" t="s">
        <v>367</v>
      </c>
      <c r="J130" s="27" t="s">
        <v>367</v>
      </c>
      <c r="K130" s="27" t="s">
        <v>367</v>
      </c>
      <c r="L130" s="55">
        <f>'Расчет субсидий'!P130-1</f>
        <v>-0.40246913580246912</v>
      </c>
      <c r="M130" s="55">
        <f>L130*'Расчет субсидий'!Q130</f>
        <v>-8.0493827160493829</v>
      </c>
      <c r="N130" s="56">
        <f t="shared" si="39"/>
        <v>-13.24261495377764</v>
      </c>
      <c r="O130" s="55">
        <f>'Расчет субсидий'!T130-1</f>
        <v>0.12719298245614041</v>
      </c>
      <c r="P130" s="55">
        <f>O130*'Расчет субсидий'!U130</f>
        <v>5.0877192982456165</v>
      </c>
      <c r="Q130" s="56">
        <f t="shared" si="40"/>
        <v>8.370170736848479</v>
      </c>
      <c r="R130" s="55">
        <f>'Расчет субсидий'!X130-1</f>
        <v>0.10000000000000009</v>
      </c>
      <c r="S130" s="55">
        <f>R130*'Расчет субсидий'!Y130</f>
        <v>1.0000000000000009</v>
      </c>
      <c r="T130" s="56">
        <f t="shared" si="41"/>
        <v>1.6451714896564258</v>
      </c>
      <c r="U130" s="55">
        <f t="shared" si="33"/>
        <v>-1.9616634178037655</v>
      </c>
    </row>
    <row r="131" spans="1:21" ht="15" customHeight="1">
      <c r="A131" s="33" t="s">
        <v>130</v>
      </c>
      <c r="B131" s="53">
        <f>'Расчет субсидий'!AD131</f>
        <v>-1.1090909090908951</v>
      </c>
      <c r="C131" s="55">
        <f>'Расчет субсидий'!D131-1</f>
        <v>-2.4362734040153433E-2</v>
      </c>
      <c r="D131" s="55">
        <f>C131*'Расчет субсидий'!E131</f>
        <v>-0.24362734040153433</v>
      </c>
      <c r="E131" s="56">
        <f t="shared" si="38"/>
        <v>-0.39230833459963022</v>
      </c>
      <c r="F131" s="27" t="s">
        <v>367</v>
      </c>
      <c r="G131" s="27" t="s">
        <v>367</v>
      </c>
      <c r="H131" s="27" t="s">
        <v>367</v>
      </c>
      <c r="I131" s="27" t="s">
        <v>367</v>
      </c>
      <c r="J131" s="27" t="s">
        <v>367</v>
      </c>
      <c r="K131" s="27" t="s">
        <v>367</v>
      </c>
      <c r="L131" s="55">
        <f>'Расчет субсидий'!P131-1</f>
        <v>-0.27519762845849804</v>
      </c>
      <c r="M131" s="55">
        <f>L131*'Расчет субсидий'!Q131</f>
        <v>-5.5039525691699609</v>
      </c>
      <c r="N131" s="56">
        <f t="shared" si="39"/>
        <v>-8.8629070225355733</v>
      </c>
      <c r="O131" s="55">
        <f>'Расчет субсидий'!T131-1</f>
        <v>0.12794117647058822</v>
      </c>
      <c r="P131" s="55">
        <f>O131*'Расчет субсидий'!U131</f>
        <v>2.5588235294117645</v>
      </c>
      <c r="Q131" s="56">
        <f t="shared" si="40"/>
        <v>4.1204234126735759</v>
      </c>
      <c r="R131" s="55">
        <f>'Расчет субсидий'!X131-1</f>
        <v>8.3333333333333259E-2</v>
      </c>
      <c r="S131" s="55">
        <f>R131*'Расчет субсидий'!Y131</f>
        <v>2.4999999999999978</v>
      </c>
      <c r="T131" s="56">
        <f t="shared" si="41"/>
        <v>4.0257010353707319</v>
      </c>
      <c r="U131" s="55">
        <f t="shared" si="33"/>
        <v>-0.68875638015973317</v>
      </c>
    </row>
    <row r="132" spans="1:21" ht="15" customHeight="1">
      <c r="A132" s="33" t="s">
        <v>131</v>
      </c>
      <c r="B132" s="53">
        <f>'Расчет субсидий'!AD132</f>
        <v>-42.599999999999994</v>
      </c>
      <c r="C132" s="55">
        <f>'Расчет субсидий'!D132-1</f>
        <v>-1</v>
      </c>
      <c r="D132" s="55">
        <f>C132*'Расчет субсидий'!E132</f>
        <v>0</v>
      </c>
      <c r="E132" s="56">
        <f t="shared" si="38"/>
        <v>0</v>
      </c>
      <c r="F132" s="27" t="s">
        <v>367</v>
      </c>
      <c r="G132" s="27" t="s">
        <v>367</v>
      </c>
      <c r="H132" s="27" t="s">
        <v>367</v>
      </c>
      <c r="I132" s="27" t="s">
        <v>367</v>
      </c>
      <c r="J132" s="27" t="s">
        <v>367</v>
      </c>
      <c r="K132" s="27" t="s">
        <v>367</v>
      </c>
      <c r="L132" s="55">
        <f>'Расчет субсидий'!P132-1</f>
        <v>-0.79664429530201342</v>
      </c>
      <c r="M132" s="55">
        <f>L132*'Расчет субсидий'!Q132</f>
        <v>-15.932885906040269</v>
      </c>
      <c r="N132" s="56">
        <f t="shared" si="39"/>
        <v>-35.069231740936409</v>
      </c>
      <c r="O132" s="55">
        <f>'Расчет субсидий'!T132-1</f>
        <v>-5.8571428571428497E-2</v>
      </c>
      <c r="P132" s="55">
        <f>O132*'Расчет субсидий'!U132</f>
        <v>-1.1714285714285699</v>
      </c>
      <c r="Q132" s="56">
        <f t="shared" si="40"/>
        <v>-2.5783841221010984</v>
      </c>
      <c r="R132" s="55">
        <f>'Расчет субсидий'!X132-1</f>
        <v>-0.22499999999999998</v>
      </c>
      <c r="S132" s="55">
        <f>R132*'Расчет субсидий'!Y132</f>
        <v>-2.25</v>
      </c>
      <c r="T132" s="56">
        <f t="shared" si="41"/>
        <v>-4.9523841369624817</v>
      </c>
      <c r="U132" s="55">
        <f t="shared" si="33"/>
        <v>-19.35431447746884</v>
      </c>
    </row>
    <row r="133" spans="1:21" ht="15" customHeight="1">
      <c r="A133" s="33" t="s">
        <v>132</v>
      </c>
      <c r="B133" s="53">
        <f>'Расчет субсидий'!AD133</f>
        <v>-24.154545454545456</v>
      </c>
      <c r="C133" s="55">
        <f>'Расчет субсидий'!D133-1</f>
        <v>-1</v>
      </c>
      <c r="D133" s="55">
        <f>C133*'Расчет субсидий'!E133</f>
        <v>0</v>
      </c>
      <c r="E133" s="56">
        <f t="shared" si="38"/>
        <v>0</v>
      </c>
      <c r="F133" s="27" t="s">
        <v>367</v>
      </c>
      <c r="G133" s="27" t="s">
        <v>367</v>
      </c>
      <c r="H133" s="27" t="s">
        <v>367</v>
      </c>
      <c r="I133" s="27" t="s">
        <v>367</v>
      </c>
      <c r="J133" s="27" t="s">
        <v>367</v>
      </c>
      <c r="K133" s="27" t="s">
        <v>367</v>
      </c>
      <c r="L133" s="55">
        <f>'Расчет субсидий'!P133-1</f>
        <v>-0.77941176470588236</v>
      </c>
      <c r="M133" s="55">
        <f>L133*'Расчет субсидий'!Q133</f>
        <v>-15.588235294117647</v>
      </c>
      <c r="N133" s="56">
        <f t="shared" si="39"/>
        <v>-38.658766471449489</v>
      </c>
      <c r="O133" s="55">
        <f>'Расчет субсидий'!T133-1</f>
        <v>0.12424242424242427</v>
      </c>
      <c r="P133" s="55">
        <f>O133*'Расчет субсидий'!U133</f>
        <v>4.3484848484848495</v>
      </c>
      <c r="Q133" s="56">
        <f t="shared" si="40"/>
        <v>10.784226507387197</v>
      </c>
      <c r="R133" s="55">
        <f>'Расчет субсидий'!X133-1</f>
        <v>9.9999999999999867E-2</v>
      </c>
      <c r="S133" s="55">
        <f>R133*'Расчет субсидий'!Y133</f>
        <v>1.499999999999998</v>
      </c>
      <c r="T133" s="56">
        <f t="shared" si="41"/>
        <v>3.7199945095168325</v>
      </c>
      <c r="U133" s="55">
        <f t="shared" si="33"/>
        <v>-9.739750445632799</v>
      </c>
    </row>
    <row r="134" spans="1:21" ht="15" customHeight="1">
      <c r="A134" s="33" t="s">
        <v>133</v>
      </c>
      <c r="B134" s="53">
        <f>'Расчет субсидий'!AD134</f>
        <v>-5.6545454545454561</v>
      </c>
      <c r="C134" s="55">
        <f>'Расчет субсидий'!D134-1</f>
        <v>-0.31818181818181823</v>
      </c>
      <c r="D134" s="55">
        <f>C134*'Расчет субсидий'!E134</f>
        <v>-3.1818181818181825</v>
      </c>
      <c r="E134" s="56">
        <f t="shared" si="38"/>
        <v>-2.235603588664691</v>
      </c>
      <c r="F134" s="27" t="s">
        <v>367</v>
      </c>
      <c r="G134" s="27" t="s">
        <v>367</v>
      </c>
      <c r="H134" s="27" t="s">
        <v>367</v>
      </c>
      <c r="I134" s="27" t="s">
        <v>367</v>
      </c>
      <c r="J134" s="27" t="s">
        <v>367</v>
      </c>
      <c r="K134" s="27" t="s">
        <v>367</v>
      </c>
      <c r="L134" s="55">
        <f>'Расчет субсидий'!P134-1</f>
        <v>-0.56835016835016838</v>
      </c>
      <c r="M134" s="55">
        <f>L134*'Расчет субсидий'!Q134</f>
        <v>-11.367003367003367</v>
      </c>
      <c r="N134" s="56">
        <f t="shared" si="39"/>
        <v>-7.986664249028566</v>
      </c>
      <c r="O134" s="55">
        <f>'Расчет субсидий'!T134-1</f>
        <v>8.6695278969957101E-2</v>
      </c>
      <c r="P134" s="55">
        <f>O134*'Расчет субсидий'!U134</f>
        <v>3.0343347639484985</v>
      </c>
      <c r="Q134" s="56">
        <f t="shared" si="40"/>
        <v>2.1319790446407478</v>
      </c>
      <c r="R134" s="55">
        <f>'Расчет субсидий'!X134-1</f>
        <v>0.23111111111111104</v>
      </c>
      <c r="S134" s="55">
        <f>R134*'Расчет субсидий'!Y134</f>
        <v>3.4666666666666659</v>
      </c>
      <c r="T134" s="56">
        <f t="shared" si="41"/>
        <v>2.435743338507053</v>
      </c>
      <c r="U134" s="55">
        <f t="shared" si="33"/>
        <v>-8.0478201182063849</v>
      </c>
    </row>
    <row r="135" spans="1:21" ht="15" customHeight="1">
      <c r="A135" s="33" t="s">
        <v>134</v>
      </c>
      <c r="B135" s="53">
        <f>'Расчет субсидий'!AD135</f>
        <v>-6.9909090909090992</v>
      </c>
      <c r="C135" s="55">
        <f>'Расчет субсидий'!D135-1</f>
        <v>-1</v>
      </c>
      <c r="D135" s="55">
        <f>C135*'Расчет субсидий'!E135</f>
        <v>0</v>
      </c>
      <c r="E135" s="56">
        <f t="shared" si="38"/>
        <v>0</v>
      </c>
      <c r="F135" s="27" t="s">
        <v>367</v>
      </c>
      <c r="G135" s="27" t="s">
        <v>367</v>
      </c>
      <c r="H135" s="27" t="s">
        <v>367</v>
      </c>
      <c r="I135" s="27" t="s">
        <v>367</v>
      </c>
      <c r="J135" s="27" t="s">
        <v>367</v>
      </c>
      <c r="K135" s="27" t="s">
        <v>367</v>
      </c>
      <c r="L135" s="55">
        <f>'Расчет субсидий'!P135-1</f>
        <v>-0.4535073409461664</v>
      </c>
      <c r="M135" s="55">
        <f>L135*'Расчет субсидий'!Q135</f>
        <v>-9.0701468189233285</v>
      </c>
      <c r="N135" s="56">
        <f t="shared" si="39"/>
        <v>-14.172381983296544</v>
      </c>
      <c r="O135" s="55">
        <f>'Расчет субсидий'!T135-1</f>
        <v>5.6315789473684097E-2</v>
      </c>
      <c r="P135" s="55">
        <f>O135*'Расчет субсидий'!U135</f>
        <v>1.9710526315789434</v>
      </c>
      <c r="Q135" s="56">
        <f t="shared" si="40"/>
        <v>3.0798300580579383</v>
      </c>
      <c r="R135" s="55">
        <f>'Расчет субсидий'!X135-1</f>
        <v>0.17500000000000004</v>
      </c>
      <c r="S135" s="55">
        <f>R135*'Расчет субсидий'!Y135</f>
        <v>2.6250000000000009</v>
      </c>
      <c r="T135" s="56">
        <f t="shared" si="41"/>
        <v>4.1016428343295068</v>
      </c>
      <c r="U135" s="55">
        <f t="shared" si="33"/>
        <v>-4.4740941873443845</v>
      </c>
    </row>
    <row r="136" spans="1:21" ht="15" customHeight="1">
      <c r="A136" s="33" t="s">
        <v>135</v>
      </c>
      <c r="B136" s="53">
        <f>'Расчет субсидий'!AD136</f>
        <v>-31.690909090909095</v>
      </c>
      <c r="C136" s="55">
        <f>'Расчет субсидий'!D136-1</f>
        <v>-1</v>
      </c>
      <c r="D136" s="55">
        <f>C136*'Расчет субсидий'!E136</f>
        <v>0</v>
      </c>
      <c r="E136" s="56">
        <f t="shared" si="38"/>
        <v>0</v>
      </c>
      <c r="F136" s="27" t="s">
        <v>367</v>
      </c>
      <c r="G136" s="27" t="s">
        <v>367</v>
      </c>
      <c r="H136" s="27" t="s">
        <v>367</v>
      </c>
      <c r="I136" s="27" t="s">
        <v>367</v>
      </c>
      <c r="J136" s="27" t="s">
        <v>367</v>
      </c>
      <c r="K136" s="27" t="s">
        <v>367</v>
      </c>
      <c r="L136" s="55">
        <f>'Расчет субсидий'!P136-1</f>
        <v>-0.66369827134625459</v>
      </c>
      <c r="M136" s="55">
        <f>L136*'Расчет субсидий'!Q136</f>
        <v>-13.273965426925091</v>
      </c>
      <c r="N136" s="56">
        <f t="shared" si="39"/>
        <v>-11.758943315351415</v>
      </c>
      <c r="O136" s="55">
        <f>'Расчет субсидий'!T136-1</f>
        <v>-0.9</v>
      </c>
      <c r="P136" s="55">
        <f>O136*'Расчет субсидий'!U136</f>
        <v>-22.5</v>
      </c>
      <c r="Q136" s="56">
        <f t="shared" si="40"/>
        <v>-19.931965775557682</v>
      </c>
      <c r="R136" s="55">
        <f>'Расчет субсидий'!X136-1</f>
        <v>0</v>
      </c>
      <c r="S136" s="55">
        <f>R136*'Расчет субсидий'!Y136</f>
        <v>0</v>
      </c>
      <c r="T136" s="56">
        <f t="shared" si="41"/>
        <v>0</v>
      </c>
      <c r="U136" s="55">
        <f t="shared" si="33"/>
        <v>-35.773965426925088</v>
      </c>
    </row>
    <row r="137" spans="1:21" ht="15" customHeight="1">
      <c r="A137" s="32" t="s">
        <v>136</v>
      </c>
      <c r="B137" s="57"/>
      <c r="C137" s="58"/>
      <c r="D137" s="58"/>
      <c r="E137" s="59"/>
      <c r="F137" s="58"/>
      <c r="G137" s="58"/>
      <c r="H137" s="59"/>
      <c r="I137" s="59"/>
      <c r="J137" s="59"/>
      <c r="K137" s="59"/>
      <c r="L137" s="58"/>
      <c r="M137" s="58"/>
      <c r="N137" s="59"/>
      <c r="O137" s="58"/>
      <c r="P137" s="58"/>
      <c r="Q137" s="59"/>
      <c r="R137" s="58"/>
      <c r="S137" s="58"/>
      <c r="T137" s="59"/>
      <c r="U137" s="59"/>
    </row>
    <row r="138" spans="1:21" ht="15" customHeight="1">
      <c r="A138" s="33" t="s">
        <v>137</v>
      </c>
      <c r="B138" s="53">
        <f>'Расчет субсидий'!AD138</f>
        <v>5.0090909090909008</v>
      </c>
      <c r="C138" s="55">
        <f>'Расчет субсидий'!D138-1</f>
        <v>-1</v>
      </c>
      <c r="D138" s="55">
        <f>C138*'Расчет субсидий'!E138</f>
        <v>0</v>
      </c>
      <c r="E138" s="56">
        <f t="shared" ref="E138:E143" si="42">$B138*D138/$U138</f>
        <v>0</v>
      </c>
      <c r="F138" s="27" t="s">
        <v>367</v>
      </c>
      <c r="G138" s="27" t="s">
        <v>367</v>
      </c>
      <c r="H138" s="27" t="s">
        <v>367</v>
      </c>
      <c r="I138" s="27" t="s">
        <v>367</v>
      </c>
      <c r="J138" s="27" t="s">
        <v>367</v>
      </c>
      <c r="K138" s="27" t="s">
        <v>367</v>
      </c>
      <c r="L138" s="55">
        <f>'Расчет субсидий'!P138-1</f>
        <v>7.6923076923076872E-2</v>
      </c>
      <c r="M138" s="55">
        <f>L138*'Расчет субсидий'!Q138</f>
        <v>1.5384615384615374</v>
      </c>
      <c r="N138" s="56">
        <f t="shared" ref="N138:N143" si="43">$B138*M138/$U138</f>
        <v>1.9082251082251043</v>
      </c>
      <c r="O138" s="55">
        <f>'Расчет субсидий'!T138-1</f>
        <v>0</v>
      </c>
      <c r="P138" s="55">
        <f>O138*'Расчет субсидий'!U138</f>
        <v>0</v>
      </c>
      <c r="Q138" s="56">
        <f t="shared" ref="Q138:Q143" si="44">$B138*P138/$U138</f>
        <v>0</v>
      </c>
      <c r="R138" s="55">
        <f>'Расчет субсидий'!X138-1</f>
        <v>0.125</v>
      </c>
      <c r="S138" s="55">
        <f>R138*'Расчет субсидий'!Y138</f>
        <v>2.5</v>
      </c>
      <c r="T138" s="56">
        <f t="shared" ref="T138:T143" si="45">$B138*S138/$U138</f>
        <v>3.1008658008657966</v>
      </c>
      <c r="U138" s="55">
        <f t="shared" si="33"/>
        <v>4.0384615384615374</v>
      </c>
    </row>
    <row r="139" spans="1:21" ht="15" customHeight="1">
      <c r="A139" s="33" t="s">
        <v>138</v>
      </c>
      <c r="B139" s="53">
        <f>'Расчет субсидий'!AD139</f>
        <v>-15.127272727272739</v>
      </c>
      <c r="C139" s="55">
        <f>'Расчет субсидий'!D139-1</f>
        <v>-1</v>
      </c>
      <c r="D139" s="55">
        <f>C139*'Расчет субсидий'!E139</f>
        <v>0</v>
      </c>
      <c r="E139" s="56">
        <f t="shared" si="42"/>
        <v>0</v>
      </c>
      <c r="F139" s="27" t="s">
        <v>367</v>
      </c>
      <c r="G139" s="27" t="s">
        <v>367</v>
      </c>
      <c r="H139" s="27" t="s">
        <v>367</v>
      </c>
      <c r="I139" s="27" t="s">
        <v>367</v>
      </c>
      <c r="J139" s="27" t="s">
        <v>367</v>
      </c>
      <c r="K139" s="27" t="s">
        <v>367</v>
      </c>
      <c r="L139" s="55">
        <f>'Расчет субсидий'!P139-1</f>
        <v>-0.53503184713375795</v>
      </c>
      <c r="M139" s="55">
        <f>L139*'Расчет субсидий'!Q139</f>
        <v>-10.700636942675159</v>
      </c>
      <c r="N139" s="56">
        <f t="shared" si="43"/>
        <v>-15.127272727272739</v>
      </c>
      <c r="O139" s="55">
        <f>'Расчет субсидий'!T139-1</f>
        <v>0</v>
      </c>
      <c r="P139" s="55">
        <f>O139*'Расчет субсидий'!U139</f>
        <v>0</v>
      </c>
      <c r="Q139" s="56">
        <f t="shared" si="44"/>
        <v>0</v>
      </c>
      <c r="R139" s="55">
        <f>'Расчет субсидий'!X139-1</f>
        <v>0</v>
      </c>
      <c r="S139" s="55">
        <f>R139*'Расчет субсидий'!Y139</f>
        <v>0</v>
      </c>
      <c r="T139" s="56">
        <f t="shared" si="45"/>
        <v>0</v>
      </c>
      <c r="U139" s="55">
        <f t="shared" si="33"/>
        <v>-10.700636942675159</v>
      </c>
    </row>
    <row r="140" spans="1:21" ht="15" customHeight="1">
      <c r="A140" s="33" t="s">
        <v>139</v>
      </c>
      <c r="B140" s="53">
        <f>'Расчет субсидий'!AD140</f>
        <v>-13.936363636363637</v>
      </c>
      <c r="C140" s="55">
        <f>'Расчет субсидий'!D140-1</f>
        <v>-1</v>
      </c>
      <c r="D140" s="55">
        <f>C140*'Расчет субсидий'!E140</f>
        <v>0</v>
      </c>
      <c r="E140" s="56">
        <f t="shared" si="42"/>
        <v>0</v>
      </c>
      <c r="F140" s="27" t="s">
        <v>367</v>
      </c>
      <c r="G140" s="27" t="s">
        <v>367</v>
      </c>
      <c r="H140" s="27" t="s">
        <v>367</v>
      </c>
      <c r="I140" s="27" t="s">
        <v>367</v>
      </c>
      <c r="J140" s="27" t="s">
        <v>367</v>
      </c>
      <c r="K140" s="27" t="s">
        <v>367</v>
      </c>
      <c r="L140" s="55">
        <f>'Расчет субсидий'!P140-1</f>
        <v>-0.38014527845036317</v>
      </c>
      <c r="M140" s="55">
        <f>L140*'Расчет субсидий'!Q140</f>
        <v>-7.6029055690072633</v>
      </c>
      <c r="N140" s="56">
        <f t="shared" si="43"/>
        <v>-15.701126630090886</v>
      </c>
      <c r="O140" s="55">
        <f>'Расчет субсидий'!T140-1</f>
        <v>1.8181818181819409E-3</v>
      </c>
      <c r="P140" s="55">
        <f>O140*'Расчет субсидий'!U140</f>
        <v>5.4545454545458227E-2</v>
      </c>
      <c r="Q140" s="56">
        <f t="shared" si="44"/>
        <v>0.11264444640812925</v>
      </c>
      <c r="R140" s="55">
        <f>'Расчет субсидий'!X140-1</f>
        <v>4.0000000000000036E-2</v>
      </c>
      <c r="S140" s="55">
        <f>R140*'Расчет субсидий'!Y140</f>
        <v>0.80000000000000071</v>
      </c>
      <c r="T140" s="56">
        <f t="shared" si="45"/>
        <v>1.6521185473191189</v>
      </c>
      <c r="U140" s="55">
        <f t="shared" si="33"/>
        <v>-6.7483601144618044</v>
      </c>
    </row>
    <row r="141" spans="1:21" ht="15" customHeight="1">
      <c r="A141" s="33" t="s">
        <v>140</v>
      </c>
      <c r="B141" s="53">
        <f>'Расчет субсидий'!AD141</f>
        <v>1.0181818181818016</v>
      </c>
      <c r="C141" s="55">
        <f>'Расчет субсидий'!D141-1</f>
        <v>-1.8269230769230815E-2</v>
      </c>
      <c r="D141" s="55">
        <f>C141*'Расчет субсидий'!E141</f>
        <v>-0.18269230769230815</v>
      </c>
      <c r="E141" s="56">
        <f t="shared" si="42"/>
        <v>-0.31485791780124217</v>
      </c>
      <c r="F141" s="27" t="s">
        <v>367</v>
      </c>
      <c r="G141" s="27" t="s">
        <v>367</v>
      </c>
      <c r="H141" s="27" t="s">
        <v>367</v>
      </c>
      <c r="I141" s="27" t="s">
        <v>367</v>
      </c>
      <c r="J141" s="27" t="s">
        <v>367</v>
      </c>
      <c r="K141" s="27" t="s">
        <v>367</v>
      </c>
      <c r="L141" s="55">
        <f>'Расчет субсидий'!P141-1</f>
        <v>-0.12561174551386622</v>
      </c>
      <c r="M141" s="55">
        <f>L141*'Расчет субсидий'!Q141</f>
        <v>-2.5122349102773245</v>
      </c>
      <c r="N141" s="56">
        <f t="shared" si="43"/>
        <v>-4.3296680789084583</v>
      </c>
      <c r="O141" s="55">
        <f>'Расчет субсидий'!T141-1</f>
        <v>-0.2857142857142857</v>
      </c>
      <c r="P141" s="55">
        <f>O141*'Расчет субсидий'!U141</f>
        <v>-5.7142857142857135</v>
      </c>
      <c r="Q141" s="56">
        <f t="shared" si="44"/>
        <v>-9.848187504159128</v>
      </c>
      <c r="R141" s="55">
        <f>'Расчет субсидий'!X141-1</f>
        <v>0.30000000000000004</v>
      </c>
      <c r="S141" s="55">
        <f>R141*'Расчет субсидий'!Y141</f>
        <v>9.0000000000000018</v>
      </c>
      <c r="T141" s="56">
        <f t="shared" si="45"/>
        <v>15.510895319050631</v>
      </c>
      <c r="U141" s="55">
        <f t="shared" si="33"/>
        <v>0.59078706774465495</v>
      </c>
    </row>
    <row r="142" spans="1:21" ht="15" customHeight="1">
      <c r="A142" s="33" t="s">
        <v>141</v>
      </c>
      <c r="B142" s="53">
        <f>'Расчет субсидий'!AD142</f>
        <v>0.67272727272727373</v>
      </c>
      <c r="C142" s="55">
        <f>'Расчет субсидий'!D142-1</f>
        <v>-7.692307692307665E-3</v>
      </c>
      <c r="D142" s="55">
        <f>C142*'Расчет субсидий'!E142</f>
        <v>-7.692307692307665E-2</v>
      </c>
      <c r="E142" s="56">
        <f t="shared" si="42"/>
        <v>-1.393283686946745E-2</v>
      </c>
      <c r="F142" s="27" t="s">
        <v>367</v>
      </c>
      <c r="G142" s="27" t="s">
        <v>367</v>
      </c>
      <c r="H142" s="27" t="s">
        <v>367</v>
      </c>
      <c r="I142" s="27" t="s">
        <v>367</v>
      </c>
      <c r="J142" s="27" t="s">
        <v>367</v>
      </c>
      <c r="K142" s="27" t="s">
        <v>367</v>
      </c>
      <c r="L142" s="55">
        <f>'Расчет субсидий'!P142-1</f>
        <v>0.18955223880597005</v>
      </c>
      <c r="M142" s="55">
        <f>L142*'Расчет субсидий'!Q142</f>
        <v>3.791044776119401</v>
      </c>
      <c r="N142" s="56">
        <f t="shared" si="43"/>
        <v>0.68666010959674117</v>
      </c>
      <c r="O142" s="55">
        <f>'Расчет субсидий'!T142-1</f>
        <v>0</v>
      </c>
      <c r="P142" s="55">
        <f>O142*'Расчет субсидий'!U142</f>
        <v>0</v>
      </c>
      <c r="Q142" s="56">
        <f t="shared" si="44"/>
        <v>0</v>
      </c>
      <c r="R142" s="55">
        <f>'Расчет субсидий'!X142-1</f>
        <v>0</v>
      </c>
      <c r="S142" s="55">
        <f>R142*'Расчет субсидий'!Y142</f>
        <v>0</v>
      </c>
      <c r="T142" s="56">
        <f t="shared" si="45"/>
        <v>0</v>
      </c>
      <c r="U142" s="55">
        <f t="shared" si="33"/>
        <v>3.7141216991963244</v>
      </c>
    </row>
    <row r="143" spans="1:21" ht="15" customHeight="1">
      <c r="A143" s="33" t="s">
        <v>142</v>
      </c>
      <c r="B143" s="53">
        <f>'Расчет субсидий'!AD143</f>
        <v>7.4454545454545524</v>
      </c>
      <c r="C143" s="55">
        <f>'Расчет субсидий'!D143-1</f>
        <v>-1</v>
      </c>
      <c r="D143" s="55">
        <f>C143*'Расчет субсидий'!E143</f>
        <v>0</v>
      </c>
      <c r="E143" s="56">
        <f t="shared" si="42"/>
        <v>0</v>
      </c>
      <c r="F143" s="27" t="s">
        <v>367</v>
      </c>
      <c r="G143" s="27" t="s">
        <v>367</v>
      </c>
      <c r="H143" s="27" t="s">
        <v>367</v>
      </c>
      <c r="I143" s="27" t="s">
        <v>367</v>
      </c>
      <c r="J143" s="27" t="s">
        <v>367</v>
      </c>
      <c r="K143" s="27" t="s">
        <v>367</v>
      </c>
      <c r="L143" s="55">
        <f>'Расчет субсидий'!P143-1</f>
        <v>0.28972222222222221</v>
      </c>
      <c r="M143" s="55">
        <f>L143*'Расчет субсидий'!Q143</f>
        <v>5.7944444444444443</v>
      </c>
      <c r="N143" s="56">
        <f t="shared" si="43"/>
        <v>7.4454545454545524</v>
      </c>
      <c r="O143" s="55">
        <f>'Расчет субсидий'!T143-1</f>
        <v>0</v>
      </c>
      <c r="P143" s="55">
        <f>O143*'Расчет субсидий'!U143</f>
        <v>0</v>
      </c>
      <c r="Q143" s="56">
        <f t="shared" si="44"/>
        <v>0</v>
      </c>
      <c r="R143" s="55">
        <f>'Расчет субсидий'!X143-1</f>
        <v>0</v>
      </c>
      <c r="S143" s="55">
        <f>R143*'Расчет субсидий'!Y143</f>
        <v>0</v>
      </c>
      <c r="T143" s="56">
        <f t="shared" si="45"/>
        <v>0</v>
      </c>
      <c r="U143" s="55">
        <f t="shared" si="33"/>
        <v>5.7944444444444443</v>
      </c>
    </row>
    <row r="144" spans="1:21" ht="15" customHeight="1">
      <c r="A144" s="32" t="s">
        <v>143</v>
      </c>
      <c r="B144" s="57"/>
      <c r="C144" s="58"/>
      <c r="D144" s="58"/>
      <c r="E144" s="59"/>
      <c r="F144" s="58"/>
      <c r="G144" s="58"/>
      <c r="H144" s="59"/>
      <c r="I144" s="59"/>
      <c r="J144" s="59"/>
      <c r="K144" s="59"/>
      <c r="L144" s="58"/>
      <c r="M144" s="58"/>
      <c r="N144" s="59"/>
      <c r="O144" s="58"/>
      <c r="P144" s="58"/>
      <c r="Q144" s="59"/>
      <c r="R144" s="58"/>
      <c r="S144" s="58"/>
      <c r="T144" s="59"/>
      <c r="U144" s="59"/>
    </row>
    <row r="145" spans="1:21" ht="15" customHeight="1">
      <c r="A145" s="33" t="s">
        <v>144</v>
      </c>
      <c r="B145" s="53">
        <f>'Расчет субсидий'!AD145</f>
        <v>-27.572727272727263</v>
      </c>
      <c r="C145" s="55">
        <f>'Расчет субсидий'!D145-1</f>
        <v>4.5995893223819362E-2</v>
      </c>
      <c r="D145" s="55">
        <f>C145*'Расчет субсидий'!E145</f>
        <v>0.45995893223819362</v>
      </c>
      <c r="E145" s="56">
        <f t="shared" ref="E145:E156" si="46">$B145*D145/$U145</f>
        <v>0.61675281656585201</v>
      </c>
      <c r="F145" s="27" t="s">
        <v>367</v>
      </c>
      <c r="G145" s="27" t="s">
        <v>367</v>
      </c>
      <c r="H145" s="27" t="s">
        <v>367</v>
      </c>
      <c r="I145" s="27" t="s">
        <v>367</v>
      </c>
      <c r="J145" s="27" t="s">
        <v>367</v>
      </c>
      <c r="K145" s="27" t="s">
        <v>367</v>
      </c>
      <c r="L145" s="55">
        <f>'Расчет субсидий'!P145-1</f>
        <v>-0.35115070527097247</v>
      </c>
      <c r="M145" s="55">
        <f>L145*'Расчет субсидий'!Q145</f>
        <v>-7.023014105419449</v>
      </c>
      <c r="N145" s="56">
        <f t="shared" ref="N145:N156" si="47">$B145*M145/$U145</f>
        <v>-9.4170662350700205</v>
      </c>
      <c r="O145" s="55">
        <f>'Расчет субсидий'!T145-1</f>
        <v>-1</v>
      </c>
      <c r="P145" s="55">
        <f>O145*'Расчет субсидий'!U145</f>
        <v>-20</v>
      </c>
      <c r="Q145" s="56">
        <f t="shared" ref="Q145:Q156" si="48">$B145*P145/$U145</f>
        <v>-26.817734077461566</v>
      </c>
      <c r="R145" s="55">
        <f>'Расчет субсидий'!X145-1</f>
        <v>0.19999999999999996</v>
      </c>
      <c r="S145" s="55">
        <f>R145*'Расчет субсидий'!Y145</f>
        <v>5.9999999999999982</v>
      </c>
      <c r="T145" s="56">
        <f t="shared" ref="T145:T156" si="49">$B145*S145/$U145</f>
        <v>8.0453202232384662</v>
      </c>
      <c r="U145" s="55">
        <f t="shared" si="33"/>
        <v>-20.563055173181255</v>
      </c>
    </row>
    <row r="146" spans="1:21" ht="15" customHeight="1">
      <c r="A146" s="33" t="s">
        <v>145</v>
      </c>
      <c r="B146" s="53">
        <f>'Расчет субсидий'!AD146</f>
        <v>3.2999999999999972</v>
      </c>
      <c r="C146" s="55">
        <f>'Расчет субсидий'!D146-1</f>
        <v>1.3333333333333419E-2</v>
      </c>
      <c r="D146" s="55">
        <f>C146*'Расчет субсидий'!E146</f>
        <v>0.13333333333333419</v>
      </c>
      <c r="E146" s="56">
        <f t="shared" si="46"/>
        <v>9.0577971427711401E-2</v>
      </c>
      <c r="F146" s="27" t="s">
        <v>367</v>
      </c>
      <c r="G146" s="27" t="s">
        <v>367</v>
      </c>
      <c r="H146" s="27" t="s">
        <v>367</v>
      </c>
      <c r="I146" s="27" t="s">
        <v>367</v>
      </c>
      <c r="J146" s="27" t="s">
        <v>367</v>
      </c>
      <c r="K146" s="27" t="s">
        <v>367</v>
      </c>
      <c r="L146" s="55">
        <f>'Расчет субсидий'!P146-1</f>
        <v>0.23621799561082657</v>
      </c>
      <c r="M146" s="55">
        <f>L146*'Расчет субсидий'!Q146</f>
        <v>4.7243599122165314</v>
      </c>
      <c r="N146" s="56">
        <f t="shared" si="47"/>
        <v>3.2094220285722854</v>
      </c>
      <c r="O146" s="55">
        <f>'Расчет субсидий'!T146-1</f>
        <v>0</v>
      </c>
      <c r="P146" s="55">
        <f>O146*'Расчет субсидий'!U146</f>
        <v>0</v>
      </c>
      <c r="Q146" s="56">
        <f t="shared" si="48"/>
        <v>0</v>
      </c>
      <c r="R146" s="55">
        <f>'Расчет субсидий'!X146-1</f>
        <v>0</v>
      </c>
      <c r="S146" s="55">
        <f>R146*'Расчет субсидий'!Y146</f>
        <v>0</v>
      </c>
      <c r="T146" s="56">
        <f t="shared" si="49"/>
        <v>0</v>
      </c>
      <c r="U146" s="55">
        <f t="shared" si="33"/>
        <v>4.857693245549866</v>
      </c>
    </row>
    <row r="147" spans="1:21" ht="15" customHeight="1">
      <c r="A147" s="33" t="s">
        <v>146</v>
      </c>
      <c r="B147" s="53">
        <f>'Расчет субсидий'!AD147</f>
        <v>26.563636363636363</v>
      </c>
      <c r="C147" s="55">
        <f>'Расчет субсидий'!D147-1</f>
        <v>5.51211884284597E-2</v>
      </c>
      <c r="D147" s="55">
        <f>C147*'Расчет субсидий'!E147</f>
        <v>0.551211884284597</v>
      </c>
      <c r="E147" s="56">
        <f t="shared" si="46"/>
        <v>1.2028557745143964</v>
      </c>
      <c r="F147" s="27" t="s">
        <v>367</v>
      </c>
      <c r="G147" s="27" t="s">
        <v>367</v>
      </c>
      <c r="H147" s="27" t="s">
        <v>367</v>
      </c>
      <c r="I147" s="27" t="s">
        <v>367</v>
      </c>
      <c r="J147" s="27" t="s">
        <v>367</v>
      </c>
      <c r="K147" s="27" t="s">
        <v>367</v>
      </c>
      <c r="L147" s="55">
        <f>'Расчет субсидий'!P147-1</f>
        <v>-0.1426081905315133</v>
      </c>
      <c r="M147" s="55">
        <f>L147*'Расчет субсидий'!Q147</f>
        <v>-2.852163810630266</v>
      </c>
      <c r="N147" s="56">
        <f t="shared" si="47"/>
        <v>-6.2239980800309986</v>
      </c>
      <c r="O147" s="55">
        <f>'Расчет субсидий'!T147-1</f>
        <v>0.24738095238095226</v>
      </c>
      <c r="P147" s="55">
        <f>O147*'Расчет субсидий'!U147</f>
        <v>2.4738095238095226</v>
      </c>
      <c r="Q147" s="56">
        <f t="shared" si="48"/>
        <v>5.3983525312140017</v>
      </c>
      <c r="R147" s="55">
        <f>'Расчет субсидий'!X147-1</f>
        <v>0.30000000000000004</v>
      </c>
      <c r="S147" s="55">
        <f>R147*'Расчет субсидий'!Y147</f>
        <v>12.000000000000002</v>
      </c>
      <c r="T147" s="56">
        <f t="shared" si="49"/>
        <v>26.186426137938966</v>
      </c>
      <c r="U147" s="55">
        <f t="shared" si="33"/>
        <v>12.172857597463855</v>
      </c>
    </row>
    <row r="148" spans="1:21" ht="15" customHeight="1">
      <c r="A148" s="33" t="s">
        <v>147</v>
      </c>
      <c r="B148" s="53">
        <f>'Расчет субсидий'!AD148</f>
        <v>-12.427272727272737</v>
      </c>
      <c r="C148" s="55">
        <f>'Расчет субсидий'!D148-1</f>
        <v>0.10840636157091854</v>
      </c>
      <c r="D148" s="55">
        <f>C148*'Расчет субсидий'!E148</f>
        <v>1.0840636157091854</v>
      </c>
      <c r="E148" s="56">
        <f t="shared" si="46"/>
        <v>5.2206098483368919</v>
      </c>
      <c r="F148" s="27" t="s">
        <v>367</v>
      </c>
      <c r="G148" s="27" t="s">
        <v>367</v>
      </c>
      <c r="H148" s="27" t="s">
        <v>367</v>
      </c>
      <c r="I148" s="27" t="s">
        <v>367</v>
      </c>
      <c r="J148" s="27" t="s">
        <v>367</v>
      </c>
      <c r="K148" s="27" t="s">
        <v>367</v>
      </c>
      <c r="L148" s="55">
        <f>'Расчет субсидий'!P148-1</f>
        <v>-0.18322981366459634</v>
      </c>
      <c r="M148" s="55">
        <f>L148*'Расчет субсидий'!Q148</f>
        <v>-3.6645962732919268</v>
      </c>
      <c r="N148" s="56">
        <f t="shared" si="47"/>
        <v>-17.647882575609628</v>
      </c>
      <c r="O148" s="55">
        <f>'Расчет субсидий'!T148-1</f>
        <v>0</v>
      </c>
      <c r="P148" s="55">
        <f>O148*'Расчет субсидий'!U148</f>
        <v>0</v>
      </c>
      <c r="Q148" s="56">
        <f t="shared" si="48"/>
        <v>0</v>
      </c>
      <c r="R148" s="55">
        <f>'Расчет субсидий'!X148-1</f>
        <v>0</v>
      </c>
      <c r="S148" s="55">
        <f>R148*'Расчет субсидий'!Y148</f>
        <v>0</v>
      </c>
      <c r="T148" s="56">
        <f t="shared" si="49"/>
        <v>0</v>
      </c>
      <c r="U148" s="55">
        <f t="shared" si="33"/>
        <v>-2.5805326575827414</v>
      </c>
    </row>
    <row r="149" spans="1:21" ht="15" customHeight="1">
      <c r="A149" s="33" t="s">
        <v>148</v>
      </c>
      <c r="B149" s="53">
        <f>'Расчет субсидий'!AD149</f>
        <v>21.281818181818181</v>
      </c>
      <c r="C149" s="55">
        <f>'Расчет субсидий'!D149-1</f>
        <v>-8.6330935251798246E-3</v>
      </c>
      <c r="D149" s="55">
        <f>C149*'Расчет субсидий'!E149</f>
        <v>-8.6330935251798246E-2</v>
      </c>
      <c r="E149" s="56">
        <f t="shared" si="46"/>
        <v>-0.15440711077528205</v>
      </c>
      <c r="F149" s="27" t="s">
        <v>367</v>
      </c>
      <c r="G149" s="27" t="s">
        <v>367</v>
      </c>
      <c r="H149" s="27" t="s">
        <v>367</v>
      </c>
      <c r="I149" s="27" t="s">
        <v>367</v>
      </c>
      <c r="J149" s="27" t="s">
        <v>367</v>
      </c>
      <c r="K149" s="27" t="s">
        <v>367</v>
      </c>
      <c r="L149" s="55">
        <f>'Расчет субсидий'!P149-1</f>
        <v>0.24427644386761838</v>
      </c>
      <c r="M149" s="55">
        <f>L149*'Расчет субсидий'!Q149</f>
        <v>4.8855288773523675</v>
      </c>
      <c r="N149" s="56">
        <f t="shared" si="47"/>
        <v>8.7380079500004406</v>
      </c>
      <c r="O149" s="55">
        <f>'Расчет субсидий'!T149-1</f>
        <v>0.20284946236559143</v>
      </c>
      <c r="P149" s="55">
        <f>O149*'Расчет субсидий'!U149</f>
        <v>7.0997311827956997</v>
      </c>
      <c r="Q149" s="56">
        <f t="shared" si="48"/>
        <v>12.69821734259302</v>
      </c>
      <c r="R149" s="55">
        <f>'Расчет субсидий'!X149-1</f>
        <v>0</v>
      </c>
      <c r="S149" s="55">
        <f>R149*'Расчет субсидий'!Y149</f>
        <v>0</v>
      </c>
      <c r="T149" s="56">
        <f t="shared" si="49"/>
        <v>0</v>
      </c>
      <c r="U149" s="55">
        <f t="shared" si="33"/>
        <v>11.89892912489627</v>
      </c>
    </row>
    <row r="150" spans="1:21" ht="15" customHeight="1">
      <c r="A150" s="33" t="s">
        <v>149</v>
      </c>
      <c r="B150" s="53">
        <f>'Расчет субсидий'!AD150</f>
        <v>15.972727272727269</v>
      </c>
      <c r="C150" s="55">
        <f>'Расчет субсидий'!D150-1</f>
        <v>-1</v>
      </c>
      <c r="D150" s="55">
        <f>C150*'Расчет субсидий'!E150</f>
        <v>0</v>
      </c>
      <c r="E150" s="56">
        <f t="shared" si="46"/>
        <v>0</v>
      </c>
      <c r="F150" s="27" t="s">
        <v>367</v>
      </c>
      <c r="G150" s="27" t="s">
        <v>367</v>
      </c>
      <c r="H150" s="27" t="s">
        <v>367</v>
      </c>
      <c r="I150" s="27" t="s">
        <v>367</v>
      </c>
      <c r="J150" s="27" t="s">
        <v>367</v>
      </c>
      <c r="K150" s="27" t="s">
        <v>367</v>
      </c>
      <c r="L150" s="55">
        <f>'Расчет субсидий'!P150-1</f>
        <v>0.20893190459730371</v>
      </c>
      <c r="M150" s="55">
        <f>L150*'Расчет субсидий'!Q150</f>
        <v>4.1786380919460742</v>
      </c>
      <c r="N150" s="56">
        <f t="shared" si="47"/>
        <v>4.464279780018158</v>
      </c>
      <c r="O150" s="55">
        <f>'Расчет субсидий'!T150-1</f>
        <v>0.30000000000000004</v>
      </c>
      <c r="P150" s="55">
        <f>O150*'Расчет субсидий'!U150</f>
        <v>1.5000000000000002</v>
      </c>
      <c r="Q150" s="56">
        <f t="shared" si="48"/>
        <v>1.6025364060443397</v>
      </c>
      <c r="R150" s="55">
        <f>'Расчет субсидий'!X150-1</f>
        <v>0.20604651162790688</v>
      </c>
      <c r="S150" s="55">
        <f>R150*'Расчет субсидий'!Y150</f>
        <v>9.2720930232558096</v>
      </c>
      <c r="T150" s="56">
        <f t="shared" si="49"/>
        <v>9.9059110866647728</v>
      </c>
      <c r="U150" s="55">
        <f t="shared" si="33"/>
        <v>14.950731115201883</v>
      </c>
    </row>
    <row r="151" spans="1:21" ht="15" customHeight="1">
      <c r="A151" s="33" t="s">
        <v>150</v>
      </c>
      <c r="B151" s="53">
        <f>'Расчет субсидий'!AD151</f>
        <v>-4.6090909090908951</v>
      </c>
      <c r="C151" s="55">
        <f>'Расчет субсидий'!D151-1</f>
        <v>0.10217391304347823</v>
      </c>
      <c r="D151" s="55">
        <f>C151*'Расчет субсидий'!E151</f>
        <v>1.0217391304347823</v>
      </c>
      <c r="E151" s="56">
        <f t="shared" si="46"/>
        <v>2.7468622691987914</v>
      </c>
      <c r="F151" s="27" t="s">
        <v>367</v>
      </c>
      <c r="G151" s="27" t="s">
        <v>367</v>
      </c>
      <c r="H151" s="27" t="s">
        <v>367</v>
      </c>
      <c r="I151" s="27" t="s">
        <v>367</v>
      </c>
      <c r="J151" s="27" t="s">
        <v>367</v>
      </c>
      <c r="K151" s="27" t="s">
        <v>367</v>
      </c>
      <c r="L151" s="55">
        <f>'Расчет субсидий'!P151-1</f>
        <v>-0.55362637362637357</v>
      </c>
      <c r="M151" s="55">
        <f>L151*'Расчет субсидий'!Q151</f>
        <v>-11.072527472527472</v>
      </c>
      <c r="N151" s="56">
        <f t="shared" si="47"/>
        <v>-29.767586493443144</v>
      </c>
      <c r="O151" s="55">
        <f>'Расчет субсидий'!T151-1</f>
        <v>0</v>
      </c>
      <c r="P151" s="55">
        <f>O151*'Расчет субсидий'!U151</f>
        <v>0</v>
      </c>
      <c r="Q151" s="56">
        <f t="shared" si="48"/>
        <v>0</v>
      </c>
      <c r="R151" s="55">
        <f>'Расчет субсидий'!X151-1</f>
        <v>0.23818181818181805</v>
      </c>
      <c r="S151" s="55">
        <f>R151*'Расчет субсидий'!Y151</f>
        <v>8.3363636363636324</v>
      </c>
      <c r="T151" s="56">
        <f t="shared" si="49"/>
        <v>22.411633315153459</v>
      </c>
      <c r="U151" s="55">
        <f t="shared" si="33"/>
        <v>-1.7144247057290585</v>
      </c>
    </row>
    <row r="152" spans="1:21" ht="15" customHeight="1">
      <c r="A152" s="33" t="s">
        <v>151</v>
      </c>
      <c r="B152" s="53">
        <f>'Расчет субсидий'!AD152</f>
        <v>38.27272727272728</v>
      </c>
      <c r="C152" s="55">
        <f>'Расчет субсидий'!D152-1</f>
        <v>3.4782608695653749E-3</v>
      </c>
      <c r="D152" s="55">
        <f>C152*'Расчет субсидий'!E152</f>
        <v>3.4782608695653749E-2</v>
      </c>
      <c r="E152" s="56">
        <f t="shared" si="46"/>
        <v>7.8569171931053589E-2</v>
      </c>
      <c r="F152" s="27" t="s">
        <v>367</v>
      </c>
      <c r="G152" s="27" t="s">
        <v>367</v>
      </c>
      <c r="H152" s="27" t="s">
        <v>367</v>
      </c>
      <c r="I152" s="27" t="s">
        <v>367</v>
      </c>
      <c r="J152" s="27" t="s">
        <v>367</v>
      </c>
      <c r="K152" s="27" t="s">
        <v>367</v>
      </c>
      <c r="L152" s="55">
        <f>'Расчет субсидий'!P152-1</f>
        <v>0.30000000000000004</v>
      </c>
      <c r="M152" s="55">
        <f>L152*'Расчет субсидий'!Q152</f>
        <v>6.0000000000000009</v>
      </c>
      <c r="N152" s="56">
        <f t="shared" si="47"/>
        <v>13.553182158106132</v>
      </c>
      <c r="O152" s="55">
        <f>'Расчет субсидий'!T152-1</f>
        <v>0.22167346938775512</v>
      </c>
      <c r="P152" s="55">
        <f>O152*'Расчет субсидий'!U152</f>
        <v>7.7585714285714289</v>
      </c>
      <c r="Q152" s="56">
        <f t="shared" si="48"/>
        <v>17.525555309684382</v>
      </c>
      <c r="R152" s="55">
        <f>'Расчет субсидий'!X152-1</f>
        <v>0.20999999999999996</v>
      </c>
      <c r="S152" s="55">
        <f>R152*'Расчет субсидий'!Y152</f>
        <v>3.1499999999999995</v>
      </c>
      <c r="T152" s="56">
        <f t="shared" si="49"/>
        <v>7.1154206330057175</v>
      </c>
      <c r="U152" s="55">
        <f t="shared" si="33"/>
        <v>16.943354037267081</v>
      </c>
    </row>
    <row r="153" spans="1:21" ht="15" customHeight="1">
      <c r="A153" s="33" t="s">
        <v>152</v>
      </c>
      <c r="B153" s="53">
        <f>'Расчет субсидий'!AD153</f>
        <v>36</v>
      </c>
      <c r="C153" s="55">
        <f>'Расчет субсидий'!D153-1</f>
        <v>0.21144424131627049</v>
      </c>
      <c r="D153" s="55">
        <f>C153*'Расчет субсидий'!E153</f>
        <v>2.1144424131627049</v>
      </c>
      <c r="E153" s="56">
        <f t="shared" si="46"/>
        <v>6.8183269922618175</v>
      </c>
      <c r="F153" s="27" t="s">
        <v>367</v>
      </c>
      <c r="G153" s="27" t="s">
        <v>367</v>
      </c>
      <c r="H153" s="27" t="s">
        <v>367</v>
      </c>
      <c r="I153" s="27" t="s">
        <v>367</v>
      </c>
      <c r="J153" s="27" t="s">
        <v>367</v>
      </c>
      <c r="K153" s="27" t="s">
        <v>367</v>
      </c>
      <c r="L153" s="55">
        <f>'Расчет субсидий'!P153-1</f>
        <v>0.13997879109225875</v>
      </c>
      <c r="M153" s="55">
        <f>L153*'Расчет субсидий'!Q153</f>
        <v>2.7995758218451749</v>
      </c>
      <c r="N153" s="56">
        <f t="shared" si="47"/>
        <v>9.0276392840695809</v>
      </c>
      <c r="O153" s="55">
        <f>'Расчет субсидий'!T153-1</f>
        <v>6.25E-2</v>
      </c>
      <c r="P153" s="55">
        <f>O153*'Расчет субсидий'!U153</f>
        <v>1.25</v>
      </c>
      <c r="Q153" s="56">
        <f t="shared" si="48"/>
        <v>4.0308067447337192</v>
      </c>
      <c r="R153" s="55">
        <f>'Расчет субсидий'!X153-1</f>
        <v>0.16666666666666674</v>
      </c>
      <c r="S153" s="55">
        <f>R153*'Расчет субсидий'!Y153</f>
        <v>5.0000000000000018</v>
      </c>
      <c r="T153" s="56">
        <f t="shared" si="49"/>
        <v>16.123226978934881</v>
      </c>
      <c r="U153" s="55">
        <f t="shared" si="33"/>
        <v>11.164018235007882</v>
      </c>
    </row>
    <row r="154" spans="1:21" ht="15" customHeight="1">
      <c r="A154" s="33" t="s">
        <v>153</v>
      </c>
      <c r="B154" s="53">
        <f>'Расчет субсидий'!AD154</f>
        <v>16.436363636363637</v>
      </c>
      <c r="C154" s="55">
        <f>'Расчет субсидий'!D154-1</f>
        <v>-5.1724137931034475E-2</v>
      </c>
      <c r="D154" s="55">
        <f>C154*'Расчет субсидий'!E154</f>
        <v>-0.51724137931034475</v>
      </c>
      <c r="E154" s="56">
        <f t="shared" si="46"/>
        <v>-1.0974148439653966</v>
      </c>
      <c r="F154" s="27" t="s">
        <v>367</v>
      </c>
      <c r="G154" s="27" t="s">
        <v>367</v>
      </c>
      <c r="H154" s="27" t="s">
        <v>367</v>
      </c>
      <c r="I154" s="27" t="s">
        <v>367</v>
      </c>
      <c r="J154" s="27" t="s">
        <v>367</v>
      </c>
      <c r="K154" s="27" t="s">
        <v>367</v>
      </c>
      <c r="L154" s="55">
        <f>'Расчет субсидий'!P154-1</f>
        <v>0.22617169373549872</v>
      </c>
      <c r="M154" s="55">
        <f>L154*'Расчет субсидий'!Q154</f>
        <v>4.5234338747099745</v>
      </c>
      <c r="N154" s="56">
        <f t="shared" si="47"/>
        <v>9.597228060951764</v>
      </c>
      <c r="O154" s="55">
        <f>'Расчет субсидий'!T154-1</f>
        <v>3.4782608695653749E-3</v>
      </c>
      <c r="P154" s="55">
        <f>O154*'Расчет субсидий'!U154</f>
        <v>0.10434782608696125</v>
      </c>
      <c r="Q154" s="56">
        <f t="shared" si="48"/>
        <v>0.22139151634781182</v>
      </c>
      <c r="R154" s="55">
        <f>'Расчет субсидий'!X154-1</f>
        <v>0.18181818181818188</v>
      </c>
      <c r="S154" s="55">
        <f>R154*'Расчет субсидий'!Y154</f>
        <v>3.6363636363636376</v>
      </c>
      <c r="T154" s="56">
        <f t="shared" si="49"/>
        <v>7.7151589030294581</v>
      </c>
      <c r="U154" s="55">
        <f t="shared" si="33"/>
        <v>7.7469039578502281</v>
      </c>
    </row>
    <row r="155" spans="1:21" ht="15" customHeight="1">
      <c r="A155" s="33" t="s">
        <v>154</v>
      </c>
      <c r="B155" s="53">
        <f>'Расчет субсидий'!AD155</f>
        <v>21.709090909090918</v>
      </c>
      <c r="C155" s="55">
        <f>'Расчет субсидий'!D155-1</f>
        <v>0.11269841269841274</v>
      </c>
      <c r="D155" s="55">
        <f>C155*'Расчет субсидий'!E155</f>
        <v>1.1269841269841274</v>
      </c>
      <c r="E155" s="56">
        <f t="shared" si="46"/>
        <v>1.7034453102708274</v>
      </c>
      <c r="F155" s="27" t="s">
        <v>367</v>
      </c>
      <c r="G155" s="27" t="s">
        <v>367</v>
      </c>
      <c r="H155" s="27" t="s">
        <v>367</v>
      </c>
      <c r="I155" s="27" t="s">
        <v>367</v>
      </c>
      <c r="J155" s="27" t="s">
        <v>367</v>
      </c>
      <c r="K155" s="27" t="s">
        <v>367</v>
      </c>
      <c r="L155" s="55">
        <f>'Расчет субсидий'!P155-1</f>
        <v>0.2884444444444445</v>
      </c>
      <c r="M155" s="55">
        <f>L155*'Расчет субсидий'!Q155</f>
        <v>5.7688888888888901</v>
      </c>
      <c r="N155" s="56">
        <f t="shared" si="47"/>
        <v>8.7197206135891463</v>
      </c>
      <c r="O155" s="55">
        <f>'Расчет субсидий'!T155-1</f>
        <v>0</v>
      </c>
      <c r="P155" s="55">
        <f>O155*'Расчет субсидий'!U155</f>
        <v>0</v>
      </c>
      <c r="Q155" s="56">
        <f t="shared" si="48"/>
        <v>0</v>
      </c>
      <c r="R155" s="55">
        <f>'Расчет субсидий'!X155-1</f>
        <v>0.21333333333333337</v>
      </c>
      <c r="S155" s="55">
        <f>R155*'Расчет субсидий'!Y155</f>
        <v>7.4666666666666686</v>
      </c>
      <c r="T155" s="56">
        <f t="shared" si="49"/>
        <v>11.285924985230944</v>
      </c>
      <c r="U155" s="55">
        <f t="shared" si="33"/>
        <v>14.362539682539687</v>
      </c>
    </row>
    <row r="156" spans="1:21" ht="15" customHeight="1">
      <c r="A156" s="33" t="s">
        <v>155</v>
      </c>
      <c r="B156" s="53">
        <f>'Расчет субсидий'!AD156</f>
        <v>22.809090909090912</v>
      </c>
      <c r="C156" s="55">
        <f>'Расчет субсидий'!D156-1</f>
        <v>0.11731602723191337</v>
      </c>
      <c r="D156" s="55">
        <f>C156*'Расчет субсидий'!E156</f>
        <v>1.1731602723191337</v>
      </c>
      <c r="E156" s="56">
        <f t="shared" si="46"/>
        <v>2.0548834072634423</v>
      </c>
      <c r="F156" s="27" t="s">
        <v>367</v>
      </c>
      <c r="G156" s="27" t="s">
        <v>367</v>
      </c>
      <c r="H156" s="27" t="s">
        <v>367</v>
      </c>
      <c r="I156" s="27" t="s">
        <v>367</v>
      </c>
      <c r="J156" s="27" t="s">
        <v>367</v>
      </c>
      <c r="K156" s="27" t="s">
        <v>367</v>
      </c>
      <c r="L156" s="55">
        <f>'Расчет субсидий'!P156-1</f>
        <v>7.7478889179072086E-2</v>
      </c>
      <c r="M156" s="55">
        <f>L156*'Расчет субсидий'!Q156</f>
        <v>1.5495777835814417</v>
      </c>
      <c r="N156" s="56">
        <f t="shared" si="47"/>
        <v>2.7142085790639272</v>
      </c>
      <c r="O156" s="55">
        <f>'Расчет субсидий'!T156-1</f>
        <v>0.21333333333333337</v>
      </c>
      <c r="P156" s="55">
        <f>O156*'Расчет субсидий'!U156</f>
        <v>4.2666666666666675</v>
      </c>
      <c r="Q156" s="56">
        <f t="shared" si="48"/>
        <v>7.4734055904616765</v>
      </c>
      <c r="R156" s="55">
        <f>'Расчет субсидий'!X156-1</f>
        <v>0.20108695652173902</v>
      </c>
      <c r="S156" s="55">
        <f>R156*'Расчет субсидий'!Y156</f>
        <v>6.0326086956521703</v>
      </c>
      <c r="T156" s="56">
        <f t="shared" si="49"/>
        <v>10.566593332301867</v>
      </c>
      <c r="U156" s="55">
        <f t="shared" si="33"/>
        <v>13.022013418219412</v>
      </c>
    </row>
    <row r="157" spans="1:21" ht="15" customHeight="1">
      <c r="A157" s="32" t="s">
        <v>156</v>
      </c>
      <c r="B157" s="57"/>
      <c r="C157" s="58"/>
      <c r="D157" s="58"/>
      <c r="E157" s="59"/>
      <c r="F157" s="58"/>
      <c r="G157" s="58"/>
      <c r="H157" s="59"/>
      <c r="I157" s="59"/>
      <c r="J157" s="59"/>
      <c r="K157" s="59"/>
      <c r="L157" s="58"/>
      <c r="M157" s="58"/>
      <c r="N157" s="59"/>
      <c r="O157" s="58"/>
      <c r="P157" s="58"/>
      <c r="Q157" s="59"/>
      <c r="R157" s="58"/>
      <c r="S157" s="58"/>
      <c r="T157" s="59"/>
      <c r="U157" s="59"/>
    </row>
    <row r="158" spans="1:21" ht="15" customHeight="1">
      <c r="A158" s="33" t="s">
        <v>71</v>
      </c>
      <c r="B158" s="53">
        <f>'Расчет субсидий'!AD158</f>
        <v>10.109090909090895</v>
      </c>
      <c r="C158" s="55">
        <f>'Расчет субсидий'!D158-1</f>
        <v>-1</v>
      </c>
      <c r="D158" s="55">
        <f>C158*'Расчет субсидий'!E158</f>
        <v>0</v>
      </c>
      <c r="E158" s="56">
        <f t="shared" ref="E158:E170" si="50">$B158*D158/$U158</f>
        <v>0</v>
      </c>
      <c r="F158" s="27" t="s">
        <v>367</v>
      </c>
      <c r="G158" s="27" t="s">
        <v>367</v>
      </c>
      <c r="H158" s="27" t="s">
        <v>367</v>
      </c>
      <c r="I158" s="27" t="s">
        <v>367</v>
      </c>
      <c r="J158" s="27" t="s">
        <v>367</v>
      </c>
      <c r="K158" s="27" t="s">
        <v>367</v>
      </c>
      <c r="L158" s="55">
        <f>'Расчет субсидий'!P158-1</f>
        <v>0.20651356993736947</v>
      </c>
      <c r="M158" s="55">
        <f>L158*'Расчет субсидий'!Q158</f>
        <v>4.1302713987473894</v>
      </c>
      <c r="N158" s="56">
        <f t="shared" ref="N158:N170" si="51">$B158*M158/$U158</f>
        <v>10.109090909090895</v>
      </c>
      <c r="O158" s="55">
        <f>'Расчет субсидий'!T158-1</f>
        <v>0</v>
      </c>
      <c r="P158" s="55">
        <f>O158*'Расчет субсидий'!U158</f>
        <v>0</v>
      </c>
      <c r="Q158" s="56">
        <f t="shared" ref="Q158:Q170" si="52">$B158*P158/$U158</f>
        <v>0</v>
      </c>
      <c r="R158" s="55">
        <f>'Расчет субсидий'!X158-1</f>
        <v>0</v>
      </c>
      <c r="S158" s="55">
        <f>R158*'Расчет субсидий'!Y158</f>
        <v>0</v>
      </c>
      <c r="T158" s="56">
        <f t="shared" ref="T158:T170" si="53">$B158*S158/$U158</f>
        <v>0</v>
      </c>
      <c r="U158" s="55">
        <f t="shared" si="33"/>
        <v>4.1302713987473894</v>
      </c>
    </row>
    <row r="159" spans="1:21" ht="15" customHeight="1">
      <c r="A159" s="33" t="s">
        <v>157</v>
      </c>
      <c r="B159" s="53">
        <f>'Расчет субсидий'!AD159</f>
        <v>10.781818181818181</v>
      </c>
      <c r="C159" s="55">
        <f>'Расчет субсидий'!D159-1</f>
        <v>-1</v>
      </c>
      <c r="D159" s="55">
        <f>C159*'Расчет субсидий'!E159</f>
        <v>0</v>
      </c>
      <c r="E159" s="56">
        <f t="shared" si="50"/>
        <v>0</v>
      </c>
      <c r="F159" s="27" t="s">
        <v>367</v>
      </c>
      <c r="G159" s="27" t="s">
        <v>367</v>
      </c>
      <c r="H159" s="27" t="s">
        <v>367</v>
      </c>
      <c r="I159" s="27" t="s">
        <v>367</v>
      </c>
      <c r="J159" s="27" t="s">
        <v>367</v>
      </c>
      <c r="K159" s="27" t="s">
        <v>367</v>
      </c>
      <c r="L159" s="55">
        <f>'Расчет субсидий'!P159-1</f>
        <v>0.28805008944543831</v>
      </c>
      <c r="M159" s="55">
        <f>L159*'Расчет субсидий'!Q159</f>
        <v>5.7610017889087661</v>
      </c>
      <c r="N159" s="56">
        <f t="shared" si="51"/>
        <v>10.781818181818181</v>
      </c>
      <c r="O159" s="55">
        <f>'Расчет субсидий'!T159-1</f>
        <v>0</v>
      </c>
      <c r="P159" s="55">
        <f>O159*'Расчет субсидий'!U159</f>
        <v>0</v>
      </c>
      <c r="Q159" s="56">
        <f t="shared" si="52"/>
        <v>0</v>
      </c>
      <c r="R159" s="55">
        <f>'Расчет субсидий'!X159-1</f>
        <v>0</v>
      </c>
      <c r="S159" s="55">
        <f>R159*'Расчет субсидий'!Y159</f>
        <v>0</v>
      </c>
      <c r="T159" s="56">
        <f t="shared" si="53"/>
        <v>0</v>
      </c>
      <c r="U159" s="55">
        <f t="shared" si="33"/>
        <v>5.7610017889087661</v>
      </c>
    </row>
    <row r="160" spans="1:21" ht="15" customHeight="1">
      <c r="A160" s="33" t="s">
        <v>158</v>
      </c>
      <c r="B160" s="53">
        <f>'Расчет субсидий'!AD160</f>
        <v>16.599999999999994</v>
      </c>
      <c r="C160" s="55">
        <f>'Расчет субсидий'!D160-1</f>
        <v>-1</v>
      </c>
      <c r="D160" s="55">
        <f>C160*'Расчет субсидий'!E160</f>
        <v>0</v>
      </c>
      <c r="E160" s="56">
        <f t="shared" si="50"/>
        <v>0</v>
      </c>
      <c r="F160" s="27" t="s">
        <v>367</v>
      </c>
      <c r="G160" s="27" t="s">
        <v>367</v>
      </c>
      <c r="H160" s="27" t="s">
        <v>367</v>
      </c>
      <c r="I160" s="27" t="s">
        <v>367</v>
      </c>
      <c r="J160" s="27" t="s">
        <v>367</v>
      </c>
      <c r="K160" s="27" t="s">
        <v>367</v>
      </c>
      <c r="L160" s="55">
        <f>'Расчет субсидий'!P160-1</f>
        <v>0.30000000000000004</v>
      </c>
      <c r="M160" s="55">
        <f>L160*'Расчет субсидий'!Q160</f>
        <v>6.0000000000000009</v>
      </c>
      <c r="N160" s="56">
        <f t="shared" si="51"/>
        <v>16.599999999999994</v>
      </c>
      <c r="O160" s="55">
        <f>'Расчет субсидий'!T160-1</f>
        <v>0</v>
      </c>
      <c r="P160" s="55">
        <f>O160*'Расчет субсидий'!U160</f>
        <v>0</v>
      </c>
      <c r="Q160" s="56">
        <f t="shared" si="52"/>
        <v>0</v>
      </c>
      <c r="R160" s="55">
        <f>'Расчет субсидий'!X160-1</f>
        <v>0</v>
      </c>
      <c r="S160" s="55">
        <f>R160*'Расчет субсидий'!Y160</f>
        <v>0</v>
      </c>
      <c r="T160" s="56">
        <f t="shared" si="53"/>
        <v>0</v>
      </c>
      <c r="U160" s="55">
        <f t="shared" si="33"/>
        <v>6.0000000000000009</v>
      </c>
    </row>
    <row r="161" spans="1:21" ht="15" customHeight="1">
      <c r="A161" s="33" t="s">
        <v>159</v>
      </c>
      <c r="B161" s="53">
        <f>'Расчет субсидий'!AD161</f>
        <v>12.809090909090912</v>
      </c>
      <c r="C161" s="55">
        <f>'Расчет субсидий'!D161-1</f>
        <v>-1</v>
      </c>
      <c r="D161" s="55">
        <f>C161*'Расчет субсидий'!E161</f>
        <v>0</v>
      </c>
      <c r="E161" s="56">
        <f t="shared" si="50"/>
        <v>0</v>
      </c>
      <c r="F161" s="27" t="s">
        <v>367</v>
      </c>
      <c r="G161" s="27" t="s">
        <v>367</v>
      </c>
      <c r="H161" s="27" t="s">
        <v>367</v>
      </c>
      <c r="I161" s="27" t="s">
        <v>367</v>
      </c>
      <c r="J161" s="27" t="s">
        <v>367</v>
      </c>
      <c r="K161" s="27" t="s">
        <v>367</v>
      </c>
      <c r="L161" s="55">
        <f>'Расчет субсидий'!P161-1</f>
        <v>0.22550084889643451</v>
      </c>
      <c r="M161" s="55">
        <f>L161*'Расчет субсидий'!Q161</f>
        <v>4.5100169779286903</v>
      </c>
      <c r="N161" s="56">
        <f t="shared" si="51"/>
        <v>12.809090909090912</v>
      </c>
      <c r="O161" s="55">
        <f>'Расчет субсидий'!T161-1</f>
        <v>0</v>
      </c>
      <c r="P161" s="55">
        <f>O161*'Расчет субсидий'!U161</f>
        <v>0</v>
      </c>
      <c r="Q161" s="56">
        <f t="shared" si="52"/>
        <v>0</v>
      </c>
      <c r="R161" s="55">
        <f>'Расчет субсидий'!X161-1</f>
        <v>0</v>
      </c>
      <c r="S161" s="55">
        <f>R161*'Расчет субсидий'!Y161</f>
        <v>0</v>
      </c>
      <c r="T161" s="56">
        <f t="shared" si="53"/>
        <v>0</v>
      </c>
      <c r="U161" s="55">
        <f t="shared" si="33"/>
        <v>4.5100169779286903</v>
      </c>
    </row>
    <row r="162" spans="1:21" ht="15" customHeight="1">
      <c r="A162" s="33" t="s">
        <v>160</v>
      </c>
      <c r="B162" s="53">
        <f>'Расчет субсидий'!AD162</f>
        <v>28.563636363636363</v>
      </c>
      <c r="C162" s="55">
        <f>'Расчет субсидий'!D162-1</f>
        <v>0.23672500310520439</v>
      </c>
      <c r="D162" s="55">
        <f>C162*'Расчет субсидий'!E162</f>
        <v>2.3672500310520439</v>
      </c>
      <c r="E162" s="56">
        <f t="shared" si="50"/>
        <v>8.4603975445271189</v>
      </c>
      <c r="F162" s="27" t="s">
        <v>367</v>
      </c>
      <c r="G162" s="27" t="s">
        <v>367</v>
      </c>
      <c r="H162" s="27" t="s">
        <v>367</v>
      </c>
      <c r="I162" s="27" t="s">
        <v>367</v>
      </c>
      <c r="J162" s="27" t="s">
        <v>367</v>
      </c>
      <c r="K162" s="27" t="s">
        <v>367</v>
      </c>
      <c r="L162" s="55">
        <f>'Расчет субсидий'!P162-1</f>
        <v>0.18885666578785476</v>
      </c>
      <c r="M162" s="55">
        <f>L162*'Расчет субсидий'!Q162</f>
        <v>3.7771333157570952</v>
      </c>
      <c r="N162" s="56">
        <f t="shared" si="51"/>
        <v>13.499228645392021</v>
      </c>
      <c r="O162" s="55">
        <f>'Расчет субсидий'!T162-1</f>
        <v>7.2463768115942351E-3</v>
      </c>
      <c r="P162" s="55">
        <f>O162*'Расчет субсидий'!U162</f>
        <v>0.18115942028985588</v>
      </c>
      <c r="Q162" s="56">
        <f t="shared" si="52"/>
        <v>0.64745197781541686</v>
      </c>
      <c r="R162" s="55">
        <f>'Расчет субсидий'!X162-1</f>
        <v>6.6666666666666652E-2</v>
      </c>
      <c r="S162" s="55">
        <f>R162*'Расчет субсидий'!Y162</f>
        <v>1.6666666666666663</v>
      </c>
      <c r="T162" s="56">
        <f t="shared" si="53"/>
        <v>5.9565581959018079</v>
      </c>
      <c r="U162" s="55">
        <f t="shared" si="33"/>
        <v>7.9922094337656606</v>
      </c>
    </row>
    <row r="163" spans="1:21" ht="15" customHeight="1">
      <c r="A163" s="33" t="s">
        <v>161</v>
      </c>
      <c r="B163" s="53">
        <f>'Расчет субсидий'!AD163</f>
        <v>-16.936363636363623</v>
      </c>
      <c r="C163" s="55">
        <f>'Расчет субсидий'!D163-1</f>
        <v>-1</v>
      </c>
      <c r="D163" s="55">
        <f>C163*'Расчет субсидий'!E163</f>
        <v>0</v>
      </c>
      <c r="E163" s="56">
        <f t="shared" si="50"/>
        <v>0</v>
      </c>
      <c r="F163" s="27" t="s">
        <v>367</v>
      </c>
      <c r="G163" s="27" t="s">
        <v>367</v>
      </c>
      <c r="H163" s="27" t="s">
        <v>367</v>
      </c>
      <c r="I163" s="27" t="s">
        <v>367</v>
      </c>
      <c r="J163" s="27" t="s">
        <v>367</v>
      </c>
      <c r="K163" s="27" t="s">
        <v>367</v>
      </c>
      <c r="L163" s="55">
        <f>'Расчет субсидий'!P163-1</f>
        <v>-0.43034825870646776</v>
      </c>
      <c r="M163" s="55">
        <f>L163*'Расчет субсидий'!Q163</f>
        <v>-8.6069651741293551</v>
      </c>
      <c r="N163" s="56">
        <f t="shared" si="51"/>
        <v>-16.936363636363623</v>
      </c>
      <c r="O163" s="55">
        <f>'Расчет субсидий'!T163-1</f>
        <v>0</v>
      </c>
      <c r="P163" s="55">
        <f>O163*'Расчет субсидий'!U163</f>
        <v>0</v>
      </c>
      <c r="Q163" s="56">
        <f t="shared" si="52"/>
        <v>0</v>
      </c>
      <c r="R163" s="55">
        <f>'Расчет субсидий'!X163-1</f>
        <v>0</v>
      </c>
      <c r="S163" s="55">
        <f>R163*'Расчет субсидий'!Y163</f>
        <v>0</v>
      </c>
      <c r="T163" s="56">
        <f t="shared" si="53"/>
        <v>0</v>
      </c>
      <c r="U163" s="55">
        <f t="shared" si="33"/>
        <v>-8.6069651741293551</v>
      </c>
    </row>
    <row r="164" spans="1:21" ht="15" customHeight="1">
      <c r="A164" s="33" t="s">
        <v>162</v>
      </c>
      <c r="B164" s="53">
        <f>'Расчет субсидий'!AD164</f>
        <v>5.454545454546178E-2</v>
      </c>
      <c r="C164" s="55">
        <f>'Расчет субсидий'!D164-1</f>
        <v>-0.24552293577981654</v>
      </c>
      <c r="D164" s="55">
        <f>C164*'Расчет субсидий'!E164</f>
        <v>-2.4552293577981654</v>
      </c>
      <c r="E164" s="56">
        <f t="shared" si="50"/>
        <v>-6.0409981294715411</v>
      </c>
      <c r="F164" s="27" t="s">
        <v>367</v>
      </c>
      <c r="G164" s="27" t="s">
        <v>367</v>
      </c>
      <c r="H164" s="27" t="s">
        <v>367</v>
      </c>
      <c r="I164" s="27" t="s">
        <v>367</v>
      </c>
      <c r="J164" s="27" t="s">
        <v>367</v>
      </c>
      <c r="K164" s="27" t="s">
        <v>367</v>
      </c>
      <c r="L164" s="55">
        <f>'Расчет субсидий'!P164-1</f>
        <v>0.12386990724433478</v>
      </c>
      <c r="M164" s="55">
        <f>L164*'Расчет субсидий'!Q164</f>
        <v>2.4773981448866955</v>
      </c>
      <c r="N164" s="56">
        <f t="shared" si="51"/>
        <v>6.095543584017002</v>
      </c>
      <c r="O164" s="55">
        <f>'Расчет субсидий'!T164-1</f>
        <v>0</v>
      </c>
      <c r="P164" s="55">
        <f>O164*'Расчет субсидий'!U164</f>
        <v>0</v>
      </c>
      <c r="Q164" s="56">
        <f t="shared" si="52"/>
        <v>0</v>
      </c>
      <c r="R164" s="55">
        <f>'Расчет субсидий'!X164-1</f>
        <v>0</v>
      </c>
      <c r="S164" s="55">
        <f>R164*'Расчет субсидий'!Y164</f>
        <v>0</v>
      </c>
      <c r="T164" s="56">
        <f t="shared" si="53"/>
        <v>0</v>
      </c>
      <c r="U164" s="55">
        <f t="shared" si="33"/>
        <v>2.2168787088530095E-2</v>
      </c>
    </row>
    <row r="165" spans="1:21" ht="15" customHeight="1">
      <c r="A165" s="33" t="s">
        <v>163</v>
      </c>
      <c r="B165" s="53">
        <f>'Расчет субсидий'!AD165</f>
        <v>8.5272727272727309</v>
      </c>
      <c r="C165" s="55">
        <f>'Расчет субсидий'!D165-1</f>
        <v>-1</v>
      </c>
      <c r="D165" s="55">
        <f>C165*'Расчет субсидий'!E165</f>
        <v>0</v>
      </c>
      <c r="E165" s="56">
        <f t="shared" si="50"/>
        <v>0</v>
      </c>
      <c r="F165" s="27" t="s">
        <v>367</v>
      </c>
      <c r="G165" s="27" t="s">
        <v>367</v>
      </c>
      <c r="H165" s="27" t="s">
        <v>367</v>
      </c>
      <c r="I165" s="27" t="s">
        <v>367</v>
      </c>
      <c r="J165" s="27" t="s">
        <v>367</v>
      </c>
      <c r="K165" s="27" t="s">
        <v>367</v>
      </c>
      <c r="L165" s="55">
        <f>'Расчет субсидий'!P165-1</f>
        <v>0.30000000000000004</v>
      </c>
      <c r="M165" s="55">
        <f>L165*'Расчет субсидий'!Q165</f>
        <v>6.0000000000000009</v>
      </c>
      <c r="N165" s="56">
        <f t="shared" si="51"/>
        <v>8.5272727272727309</v>
      </c>
      <c r="O165" s="55">
        <f>'Расчет субсидий'!T165-1</f>
        <v>0</v>
      </c>
      <c r="P165" s="55">
        <f>O165*'Расчет субсидий'!U165</f>
        <v>0</v>
      </c>
      <c r="Q165" s="56">
        <f t="shared" si="52"/>
        <v>0</v>
      </c>
      <c r="R165" s="55">
        <f>'Расчет субсидий'!X165-1</f>
        <v>0</v>
      </c>
      <c r="S165" s="55">
        <f>R165*'Расчет субсидий'!Y165</f>
        <v>0</v>
      </c>
      <c r="T165" s="56">
        <f t="shared" si="53"/>
        <v>0</v>
      </c>
      <c r="U165" s="55">
        <f t="shared" si="33"/>
        <v>6.0000000000000009</v>
      </c>
    </row>
    <row r="166" spans="1:21" ht="15" customHeight="1">
      <c r="A166" s="33" t="s">
        <v>164</v>
      </c>
      <c r="B166" s="53">
        <f>'Расчет субсидий'!AD166</f>
        <v>-14.036363636363632</v>
      </c>
      <c r="C166" s="55">
        <f>'Расчет субсидий'!D166-1</f>
        <v>-1</v>
      </c>
      <c r="D166" s="55">
        <f>C166*'Расчет субсидий'!E166</f>
        <v>0</v>
      </c>
      <c r="E166" s="56">
        <f t="shared" si="50"/>
        <v>0</v>
      </c>
      <c r="F166" s="27" t="s">
        <v>367</v>
      </c>
      <c r="G166" s="27" t="s">
        <v>367</v>
      </c>
      <c r="H166" s="27" t="s">
        <v>367</v>
      </c>
      <c r="I166" s="27" t="s">
        <v>367</v>
      </c>
      <c r="J166" s="27" t="s">
        <v>367</v>
      </c>
      <c r="K166" s="27" t="s">
        <v>367</v>
      </c>
      <c r="L166" s="55">
        <f>'Расчет субсидий'!P166-1</f>
        <v>-0.31054131054131062</v>
      </c>
      <c r="M166" s="55">
        <f>L166*'Расчет субсидий'!Q166</f>
        <v>-6.2108262108262124</v>
      </c>
      <c r="N166" s="56">
        <f t="shared" si="51"/>
        <v>-14.036363636363632</v>
      </c>
      <c r="O166" s="55">
        <f>'Расчет субсидий'!T166-1</f>
        <v>0</v>
      </c>
      <c r="P166" s="55">
        <f>O166*'Расчет субсидий'!U166</f>
        <v>0</v>
      </c>
      <c r="Q166" s="56">
        <f t="shared" si="52"/>
        <v>0</v>
      </c>
      <c r="R166" s="55">
        <f>'Расчет субсидий'!X166-1</f>
        <v>0</v>
      </c>
      <c r="S166" s="55">
        <f>R166*'Расчет субсидий'!Y166</f>
        <v>0</v>
      </c>
      <c r="T166" s="56">
        <f t="shared" si="53"/>
        <v>0</v>
      </c>
      <c r="U166" s="55">
        <f t="shared" si="33"/>
        <v>-6.2108262108262124</v>
      </c>
    </row>
    <row r="167" spans="1:21" ht="15" customHeight="1">
      <c r="A167" s="33" t="s">
        <v>99</v>
      </c>
      <c r="B167" s="53">
        <f>'Расчет субсидий'!AD167</f>
        <v>-20.481818181818184</v>
      </c>
      <c r="C167" s="55">
        <f>'Расчет субсидий'!D167-1</f>
        <v>0.10953846153846136</v>
      </c>
      <c r="D167" s="55">
        <f>C167*'Расчет субсидий'!E167</f>
        <v>1.0953846153846136</v>
      </c>
      <c r="E167" s="56">
        <f t="shared" si="50"/>
        <v>2.0268383156677281</v>
      </c>
      <c r="F167" s="27" t="s">
        <v>367</v>
      </c>
      <c r="G167" s="27" t="s">
        <v>367</v>
      </c>
      <c r="H167" s="27" t="s">
        <v>367</v>
      </c>
      <c r="I167" s="27" t="s">
        <v>367</v>
      </c>
      <c r="J167" s="27" t="s">
        <v>367</v>
      </c>
      <c r="K167" s="27" t="s">
        <v>367</v>
      </c>
      <c r="L167" s="55">
        <f>'Расчет субсидий'!P167-1</f>
        <v>-0.60822898032200357</v>
      </c>
      <c r="M167" s="55">
        <f>L167*'Расчет субсидий'!Q167</f>
        <v>-12.164579606440071</v>
      </c>
      <c r="N167" s="56">
        <f t="shared" si="51"/>
        <v>-22.508656497485912</v>
      </c>
      <c r="O167" s="55">
        <f>'Расчет субсидий'!T167-1</f>
        <v>0</v>
      </c>
      <c r="P167" s="55">
        <f>O167*'Расчет субсидий'!U167</f>
        <v>0</v>
      </c>
      <c r="Q167" s="56">
        <f t="shared" si="52"/>
        <v>0</v>
      </c>
      <c r="R167" s="55">
        <f>'Расчет субсидий'!X167-1</f>
        <v>0</v>
      </c>
      <c r="S167" s="55">
        <f>R167*'Расчет субсидий'!Y167</f>
        <v>0</v>
      </c>
      <c r="T167" s="56">
        <f t="shared" si="53"/>
        <v>0</v>
      </c>
      <c r="U167" s="55">
        <f t="shared" si="33"/>
        <v>-11.069194991055458</v>
      </c>
    </row>
    <row r="168" spans="1:21" ht="15" customHeight="1">
      <c r="A168" s="33" t="s">
        <v>165</v>
      </c>
      <c r="B168" s="53">
        <f>'Расчет субсидий'!AD168</f>
        <v>40.190909090909088</v>
      </c>
      <c r="C168" s="55">
        <f>'Расчет субсидий'!D168-1</f>
        <v>0.21703833817015417</v>
      </c>
      <c r="D168" s="55">
        <f>C168*'Расчет субсидий'!E168</f>
        <v>2.1703833817015417</v>
      </c>
      <c r="E168" s="56">
        <f t="shared" si="50"/>
        <v>4.6338737055446604</v>
      </c>
      <c r="F168" s="27" t="s">
        <v>367</v>
      </c>
      <c r="G168" s="27" t="s">
        <v>367</v>
      </c>
      <c r="H168" s="27" t="s">
        <v>367</v>
      </c>
      <c r="I168" s="27" t="s">
        <v>367</v>
      </c>
      <c r="J168" s="27" t="s">
        <v>367</v>
      </c>
      <c r="K168" s="27" t="s">
        <v>367</v>
      </c>
      <c r="L168" s="55">
        <f>'Расчет субсидий'!P168-1</f>
        <v>0.30000000000000004</v>
      </c>
      <c r="M168" s="55">
        <f>L168*'Расчет субсидий'!Q168</f>
        <v>6.0000000000000009</v>
      </c>
      <c r="N168" s="56">
        <f t="shared" si="51"/>
        <v>12.810290784419259</v>
      </c>
      <c r="O168" s="55">
        <f>'Расчет субсидий'!T168-1</f>
        <v>1.9902912621359237E-2</v>
      </c>
      <c r="P168" s="55">
        <f>O168*'Расчет субсидий'!U168</f>
        <v>9.9514563106796183E-2</v>
      </c>
      <c r="Q168" s="56">
        <f t="shared" si="52"/>
        <v>0.21246841511374998</v>
      </c>
      <c r="R168" s="55">
        <f>'Расчет субсидий'!X168-1</f>
        <v>0.23454347826086952</v>
      </c>
      <c r="S168" s="55">
        <f>R168*'Расчет субсидий'!Y168</f>
        <v>10.554456521739128</v>
      </c>
      <c r="T168" s="56">
        <f t="shared" si="53"/>
        <v>22.534276185831413</v>
      </c>
      <c r="U168" s="55">
        <f t="shared" si="33"/>
        <v>18.824354466547469</v>
      </c>
    </row>
    <row r="169" spans="1:21" ht="15" customHeight="1">
      <c r="A169" s="33" t="s">
        <v>166</v>
      </c>
      <c r="B169" s="53">
        <f>'Расчет субсидий'!AD169</f>
        <v>28.090909090909065</v>
      </c>
      <c r="C169" s="55">
        <f>'Расчет субсидий'!D169-1</f>
        <v>0.21723191823899368</v>
      </c>
      <c r="D169" s="55">
        <f>C169*'Расчет субсидий'!E169</f>
        <v>2.1723191823899368</v>
      </c>
      <c r="E169" s="56">
        <f t="shared" si="50"/>
        <v>7.7682535648535165</v>
      </c>
      <c r="F169" s="27" t="s">
        <v>367</v>
      </c>
      <c r="G169" s="27" t="s">
        <v>367</v>
      </c>
      <c r="H169" s="27" t="s">
        <v>367</v>
      </c>
      <c r="I169" s="27" t="s">
        <v>367</v>
      </c>
      <c r="J169" s="27" t="s">
        <v>367</v>
      </c>
      <c r="K169" s="27" t="s">
        <v>367</v>
      </c>
      <c r="L169" s="55">
        <f>'Расчет субсидий'!P169-1</f>
        <v>0.2459444444444443</v>
      </c>
      <c r="M169" s="55">
        <f>L169*'Расчет субсидий'!Q169</f>
        <v>4.918888888888886</v>
      </c>
      <c r="N169" s="56">
        <f t="shared" si="51"/>
        <v>17.590037622459498</v>
      </c>
      <c r="O169" s="55">
        <f>'Расчет субсидий'!T169-1</f>
        <v>1.6981132075471583E-2</v>
      </c>
      <c r="P169" s="55">
        <f>O169*'Расчет субсидий'!U169</f>
        <v>0.76415094339622125</v>
      </c>
      <c r="Q169" s="56">
        <f t="shared" si="52"/>
        <v>2.7326179035960498</v>
      </c>
      <c r="R169" s="55">
        <f>'Расчет субсидий'!X169-1</f>
        <v>0</v>
      </c>
      <c r="S169" s="55">
        <f>R169*'Расчет субсидий'!Y169</f>
        <v>0</v>
      </c>
      <c r="T169" s="56">
        <f t="shared" si="53"/>
        <v>0</v>
      </c>
      <c r="U169" s="55">
        <f t="shared" si="33"/>
        <v>7.8553590146750443</v>
      </c>
    </row>
    <row r="170" spans="1:21" ht="15" customHeight="1">
      <c r="A170" s="33" t="s">
        <v>167</v>
      </c>
      <c r="B170" s="53">
        <f>'Расчет субсидий'!AD170</f>
        <v>10.790909090909082</v>
      </c>
      <c r="C170" s="55">
        <f>'Расчет субсидий'!D170-1</f>
        <v>0.2042207792207793</v>
      </c>
      <c r="D170" s="55">
        <f>C170*'Расчет субсидий'!E170</f>
        <v>2.042207792207793</v>
      </c>
      <c r="E170" s="56">
        <f t="shared" si="50"/>
        <v>4.8656251120613163</v>
      </c>
      <c r="F170" s="27" t="s">
        <v>367</v>
      </c>
      <c r="G170" s="27" t="s">
        <v>367</v>
      </c>
      <c r="H170" s="27" t="s">
        <v>367</v>
      </c>
      <c r="I170" s="27" t="s">
        <v>367</v>
      </c>
      <c r="J170" s="27" t="s">
        <v>367</v>
      </c>
      <c r="K170" s="27" t="s">
        <v>367</v>
      </c>
      <c r="L170" s="55">
        <f>'Расчет субсидий'!P170-1</f>
        <v>0.1243484735666418</v>
      </c>
      <c r="M170" s="55">
        <f>L170*'Расчет субсидий'!Q170</f>
        <v>2.4869694713328361</v>
      </c>
      <c r="N170" s="56">
        <f t="shared" si="51"/>
        <v>5.9252839788477658</v>
      </c>
      <c r="O170" s="55">
        <f>'Расчет субсидий'!T170-1</f>
        <v>0</v>
      </c>
      <c r="P170" s="55">
        <f>O170*'Расчет субсидий'!U170</f>
        <v>0</v>
      </c>
      <c r="Q170" s="56">
        <f t="shared" si="52"/>
        <v>0</v>
      </c>
      <c r="R170" s="55">
        <f>'Расчет субсидий'!X170-1</f>
        <v>0</v>
      </c>
      <c r="S170" s="55">
        <f>R170*'Расчет субсидий'!Y170</f>
        <v>0</v>
      </c>
      <c r="T170" s="56">
        <f t="shared" si="53"/>
        <v>0</v>
      </c>
      <c r="U170" s="55">
        <f t="shared" si="33"/>
        <v>4.5291772635406291</v>
      </c>
    </row>
    <row r="171" spans="1:21" ht="15" customHeight="1">
      <c r="A171" s="32" t="s">
        <v>168</v>
      </c>
      <c r="B171" s="57"/>
      <c r="C171" s="58"/>
      <c r="D171" s="58"/>
      <c r="E171" s="59"/>
      <c r="F171" s="58"/>
      <c r="G171" s="58"/>
      <c r="H171" s="59"/>
      <c r="I171" s="59"/>
      <c r="J171" s="59"/>
      <c r="K171" s="59"/>
      <c r="L171" s="58"/>
      <c r="M171" s="58"/>
      <c r="N171" s="59"/>
      <c r="O171" s="58"/>
      <c r="P171" s="58"/>
      <c r="Q171" s="59"/>
      <c r="R171" s="58"/>
      <c r="S171" s="58"/>
      <c r="T171" s="59"/>
      <c r="U171" s="59"/>
    </row>
    <row r="172" spans="1:21" ht="15" customHeight="1">
      <c r="A172" s="33" t="s">
        <v>169</v>
      </c>
      <c r="B172" s="53">
        <f>'Расчет субсидий'!AD172</f>
        <v>6.8090909090909122</v>
      </c>
      <c r="C172" s="55">
        <f>'Расчет субсидий'!D172-1</f>
        <v>-1</v>
      </c>
      <c r="D172" s="55">
        <f>C172*'Расчет субсидий'!E172</f>
        <v>0</v>
      </c>
      <c r="E172" s="56">
        <f t="shared" ref="E172:E177" si="54">$B172*D172/$U172</f>
        <v>0</v>
      </c>
      <c r="F172" s="27" t="s">
        <v>367</v>
      </c>
      <c r="G172" s="27" t="s">
        <v>367</v>
      </c>
      <c r="H172" s="27" t="s">
        <v>367</v>
      </c>
      <c r="I172" s="27" t="s">
        <v>367</v>
      </c>
      <c r="J172" s="27" t="s">
        <v>367</v>
      </c>
      <c r="K172" s="27" t="s">
        <v>367</v>
      </c>
      <c r="L172" s="55">
        <f>'Расчет субсидий'!P172-1</f>
        <v>0.30000000000000004</v>
      </c>
      <c r="M172" s="55">
        <f>L172*'Расчет субсидий'!Q172</f>
        <v>6.0000000000000009</v>
      </c>
      <c r="N172" s="56">
        <f t="shared" ref="N172:N177" si="55">$B172*M172/$U172</f>
        <v>9.2926667158998733</v>
      </c>
      <c r="O172" s="55">
        <f>'Расчет субсидий'!T172-1</f>
        <v>-0.15510204081632661</v>
      </c>
      <c r="P172" s="55">
        <f>O172*'Расчет субсидий'!U172</f>
        <v>-5.4285714285714315</v>
      </c>
      <c r="Q172" s="56">
        <f t="shared" ref="Q172:Q177" si="56">$B172*P172/$U172</f>
        <v>-8.4076508381951278</v>
      </c>
      <c r="R172" s="55">
        <f>'Расчет субсидий'!X172-1</f>
        <v>0.25499999999999989</v>
      </c>
      <c r="S172" s="55">
        <f>R172*'Расчет субсидий'!Y172</f>
        <v>3.8249999999999984</v>
      </c>
      <c r="T172" s="56">
        <f t="shared" ref="T172:T177" si="57">$B172*S172/$U172</f>
        <v>5.9240750313861659</v>
      </c>
      <c r="U172" s="55">
        <f t="shared" si="33"/>
        <v>4.3964285714285678</v>
      </c>
    </row>
    <row r="173" spans="1:21" ht="15" customHeight="1">
      <c r="A173" s="33" t="s">
        <v>170</v>
      </c>
      <c r="B173" s="53">
        <f>'Расчет субсидий'!AD173</f>
        <v>22.245454545454521</v>
      </c>
      <c r="C173" s="55">
        <f>'Расчет субсидий'!D173-1</f>
        <v>4.3179433368309983E-3</v>
      </c>
      <c r="D173" s="55">
        <f>C173*'Расчет субсидий'!E173</f>
        <v>4.3179433368309983E-2</v>
      </c>
      <c r="E173" s="56">
        <f t="shared" si="54"/>
        <v>0.10480705487160083</v>
      </c>
      <c r="F173" s="27" t="s">
        <v>367</v>
      </c>
      <c r="G173" s="27" t="s">
        <v>367</v>
      </c>
      <c r="H173" s="27" t="s">
        <v>367</v>
      </c>
      <c r="I173" s="27" t="s">
        <v>367</v>
      </c>
      <c r="J173" s="27" t="s">
        <v>367</v>
      </c>
      <c r="K173" s="27" t="s">
        <v>367</v>
      </c>
      <c r="L173" s="55">
        <f>'Расчет субсидий'!P173-1</f>
        <v>-5.537233119250129E-2</v>
      </c>
      <c r="M173" s="55">
        <f>L173*'Расчет субсидий'!Q173</f>
        <v>-1.1074466238500258</v>
      </c>
      <c r="N173" s="56">
        <f t="shared" si="55"/>
        <v>-2.6880440528986402</v>
      </c>
      <c r="O173" s="55">
        <f>'Расчет субсидий'!T173-1</f>
        <v>0.18333333333333335</v>
      </c>
      <c r="P173" s="55">
        <f>O173*'Расчет субсидий'!U173</f>
        <v>4.5833333333333339</v>
      </c>
      <c r="Q173" s="56">
        <f t="shared" si="56"/>
        <v>11.124871974676056</v>
      </c>
      <c r="R173" s="55">
        <f>'Расчет субсидий'!X173-1</f>
        <v>0.22583333333333333</v>
      </c>
      <c r="S173" s="55">
        <f>R173*'Расчет субсидий'!Y173</f>
        <v>5.645833333333333</v>
      </c>
      <c r="T173" s="56">
        <f t="shared" si="57"/>
        <v>13.703819568805503</v>
      </c>
      <c r="U173" s="55">
        <f t="shared" si="33"/>
        <v>9.1648994761849512</v>
      </c>
    </row>
    <row r="174" spans="1:21" ht="15" customHeight="1">
      <c r="A174" s="33" t="s">
        <v>171</v>
      </c>
      <c r="B174" s="53">
        <f>'Расчет субсидий'!AD174</f>
        <v>18.145454545454541</v>
      </c>
      <c r="C174" s="55">
        <f>'Расчет субсидий'!D174-1</f>
        <v>-1</v>
      </c>
      <c r="D174" s="55">
        <f>C174*'Расчет субсидий'!E174</f>
        <v>0</v>
      </c>
      <c r="E174" s="56">
        <f t="shared" si="54"/>
        <v>0</v>
      </c>
      <c r="F174" s="27" t="s">
        <v>367</v>
      </c>
      <c r="G174" s="27" t="s">
        <v>367</v>
      </c>
      <c r="H174" s="27" t="s">
        <v>367</v>
      </c>
      <c r="I174" s="27" t="s">
        <v>367</v>
      </c>
      <c r="J174" s="27" t="s">
        <v>367</v>
      </c>
      <c r="K174" s="27" t="s">
        <v>367</v>
      </c>
      <c r="L174" s="55">
        <f>'Расчет субсидий'!P174-1</f>
        <v>0.30000000000000004</v>
      </c>
      <c r="M174" s="55">
        <f>L174*'Расчет субсидий'!Q174</f>
        <v>6.0000000000000009</v>
      </c>
      <c r="N174" s="56">
        <f t="shared" si="55"/>
        <v>8.4397463002114161</v>
      </c>
      <c r="O174" s="55">
        <f>'Расчет субсидий'!T174-1</f>
        <v>0</v>
      </c>
      <c r="P174" s="55">
        <f>O174*'Расчет субсидий'!U174</f>
        <v>0</v>
      </c>
      <c r="Q174" s="56">
        <f t="shared" si="56"/>
        <v>0</v>
      </c>
      <c r="R174" s="55">
        <f>'Расчет субсидий'!X174-1</f>
        <v>0.22999999999999998</v>
      </c>
      <c r="S174" s="55">
        <f>R174*'Расчет субсидий'!Y174</f>
        <v>6.8999999999999995</v>
      </c>
      <c r="T174" s="56">
        <f t="shared" si="57"/>
        <v>9.7057082452431249</v>
      </c>
      <c r="U174" s="55">
        <f t="shared" ref="U174:U232" si="58">D174+M174+P174+S174</f>
        <v>12.9</v>
      </c>
    </row>
    <row r="175" spans="1:21" ht="15" customHeight="1">
      <c r="A175" s="33" t="s">
        <v>172</v>
      </c>
      <c r="B175" s="53">
        <f>'Расчет субсидий'!AD175</f>
        <v>-15.963636363636368</v>
      </c>
      <c r="C175" s="55">
        <f>'Расчет субсидий'!D175-1</f>
        <v>-1</v>
      </c>
      <c r="D175" s="55">
        <f>C175*'Расчет субсидий'!E175</f>
        <v>0</v>
      </c>
      <c r="E175" s="56">
        <f t="shared" si="54"/>
        <v>0</v>
      </c>
      <c r="F175" s="27" t="s">
        <v>367</v>
      </c>
      <c r="G175" s="27" t="s">
        <v>367</v>
      </c>
      <c r="H175" s="27" t="s">
        <v>367</v>
      </c>
      <c r="I175" s="27" t="s">
        <v>367</v>
      </c>
      <c r="J175" s="27" t="s">
        <v>367</v>
      </c>
      <c r="K175" s="27" t="s">
        <v>367</v>
      </c>
      <c r="L175" s="55">
        <f>'Расчет субсидий'!P175-1</f>
        <v>0.30000000000000004</v>
      </c>
      <c r="M175" s="55">
        <f>L175*'Расчет субсидий'!Q175</f>
        <v>6.0000000000000009</v>
      </c>
      <c r="N175" s="56">
        <f t="shared" si="55"/>
        <v>4.5792104310032613</v>
      </c>
      <c r="O175" s="55">
        <f>'Расчет субсидий'!T175-1</f>
        <v>-0.68333333333333335</v>
      </c>
      <c r="P175" s="55">
        <f>O175*'Расчет субсидий'!U175</f>
        <v>-23.916666666666668</v>
      </c>
      <c r="Q175" s="56">
        <f t="shared" si="56"/>
        <v>-18.253241579137999</v>
      </c>
      <c r="R175" s="55">
        <f>'Расчет субсидий'!X175-1</f>
        <v>-0.19999999999999996</v>
      </c>
      <c r="S175" s="55">
        <f>R175*'Расчет субсидий'!Y175</f>
        <v>-2.9999999999999991</v>
      </c>
      <c r="T175" s="56">
        <f t="shared" si="57"/>
        <v>-2.2896052155016298</v>
      </c>
      <c r="U175" s="55">
        <f t="shared" si="58"/>
        <v>-20.916666666666668</v>
      </c>
    </row>
    <row r="176" spans="1:21" ht="15" customHeight="1">
      <c r="A176" s="33" t="s">
        <v>173</v>
      </c>
      <c r="B176" s="53">
        <f>'Расчет субсидий'!AD176</f>
        <v>-5.4545454545454675E-2</v>
      </c>
      <c r="C176" s="55">
        <f>'Расчет субсидий'!D176-1</f>
        <v>-1</v>
      </c>
      <c r="D176" s="55">
        <f>C176*'Расчет субсидий'!E176</f>
        <v>0</v>
      </c>
      <c r="E176" s="56">
        <f t="shared" si="54"/>
        <v>0</v>
      </c>
      <c r="F176" s="27" t="s">
        <v>367</v>
      </c>
      <c r="G176" s="27" t="s">
        <v>367</v>
      </c>
      <c r="H176" s="27" t="s">
        <v>367</v>
      </c>
      <c r="I176" s="27" t="s">
        <v>367</v>
      </c>
      <c r="J176" s="27" t="s">
        <v>367</v>
      </c>
      <c r="K176" s="27" t="s">
        <v>367</v>
      </c>
      <c r="L176" s="55">
        <f>'Расчет субсидий'!P176-1</f>
        <v>-0.45491388044579539</v>
      </c>
      <c r="M176" s="55">
        <f>L176*'Расчет субсидий'!Q176</f>
        <v>-9.0982776089159074</v>
      </c>
      <c r="N176" s="56">
        <f t="shared" si="55"/>
        <v>-5.0496719775071002</v>
      </c>
      <c r="O176" s="55">
        <f>'Расчет субсидий'!T176-1</f>
        <v>0</v>
      </c>
      <c r="P176" s="55">
        <f>O176*'Расчет субсидий'!U176</f>
        <v>0</v>
      </c>
      <c r="Q176" s="56">
        <f t="shared" si="56"/>
        <v>0</v>
      </c>
      <c r="R176" s="55">
        <f>'Расчет субсидий'!X176-1</f>
        <v>0.30000000000000004</v>
      </c>
      <c r="S176" s="55">
        <f>R176*'Расчет субсидий'!Y176</f>
        <v>9.0000000000000018</v>
      </c>
      <c r="T176" s="56">
        <f t="shared" si="57"/>
        <v>4.9951265229616455</v>
      </c>
      <c r="U176" s="55">
        <f t="shared" si="58"/>
        <v>-9.8277608915905645E-2</v>
      </c>
    </row>
    <row r="177" spans="1:21" ht="15" customHeight="1">
      <c r="A177" s="33" t="s">
        <v>174</v>
      </c>
      <c r="B177" s="53">
        <f>'Расчет субсидий'!AD177</f>
        <v>-43.327272727272728</v>
      </c>
      <c r="C177" s="55">
        <f>'Расчет субсидий'!D177-1</f>
        <v>-1</v>
      </c>
      <c r="D177" s="55">
        <f>C177*'Расчет субсидий'!E177</f>
        <v>0</v>
      </c>
      <c r="E177" s="56">
        <f t="shared" si="54"/>
        <v>0</v>
      </c>
      <c r="F177" s="27" t="s">
        <v>367</v>
      </c>
      <c r="G177" s="27" t="s">
        <v>367</v>
      </c>
      <c r="H177" s="27" t="s">
        <v>367</v>
      </c>
      <c r="I177" s="27" t="s">
        <v>367</v>
      </c>
      <c r="J177" s="27" t="s">
        <v>367</v>
      </c>
      <c r="K177" s="27" t="s">
        <v>367</v>
      </c>
      <c r="L177" s="55">
        <f>'Расчет субсидий'!P177-1</f>
        <v>-0.61560150375939848</v>
      </c>
      <c r="M177" s="55">
        <f>L177*'Расчет субсидий'!Q177</f>
        <v>-12.31203007518797</v>
      </c>
      <c r="N177" s="56">
        <f t="shared" si="55"/>
        <v>-22.274841950537301</v>
      </c>
      <c r="O177" s="55">
        <f>'Расчет субсидий'!T177-1</f>
        <v>0.10000000000000009</v>
      </c>
      <c r="P177" s="55">
        <f>O177*'Расчет субсидий'!U177</f>
        <v>2.0000000000000018</v>
      </c>
      <c r="Q177" s="56">
        <f t="shared" si="56"/>
        <v>3.6183865397514055</v>
      </c>
      <c r="R177" s="55">
        <f>'Расчет субсидий'!X177-1</f>
        <v>-0.45454545454545459</v>
      </c>
      <c r="S177" s="55">
        <f>R177*'Расчет субсидий'!Y177</f>
        <v>-13.636363636363637</v>
      </c>
      <c r="T177" s="56">
        <f t="shared" si="57"/>
        <v>-24.670817316486836</v>
      </c>
      <c r="U177" s="55">
        <f t="shared" si="58"/>
        <v>-23.948393711551603</v>
      </c>
    </row>
    <row r="178" spans="1:21" ht="15" customHeight="1">
      <c r="A178" s="32" t="s">
        <v>175</v>
      </c>
      <c r="B178" s="57"/>
      <c r="C178" s="58"/>
      <c r="D178" s="58"/>
      <c r="E178" s="59"/>
      <c r="F178" s="58"/>
      <c r="G178" s="58"/>
      <c r="H178" s="59"/>
      <c r="I178" s="59"/>
      <c r="J178" s="59"/>
      <c r="K178" s="59"/>
      <c r="L178" s="58"/>
      <c r="M178" s="58"/>
      <c r="N178" s="59"/>
      <c r="O178" s="58"/>
      <c r="P178" s="58"/>
      <c r="Q178" s="59"/>
      <c r="R178" s="58"/>
      <c r="S178" s="58"/>
      <c r="T178" s="59"/>
      <c r="U178" s="59"/>
    </row>
    <row r="179" spans="1:21" ht="15" customHeight="1">
      <c r="A179" s="33" t="s">
        <v>176</v>
      </c>
      <c r="B179" s="53">
        <f>'Расчет субсидий'!AD179</f>
        <v>5.5999999999999943</v>
      </c>
      <c r="C179" s="55">
        <f>'Расчет субсидий'!D179-1</f>
        <v>-1</v>
      </c>
      <c r="D179" s="55">
        <f>C179*'Расчет субсидий'!E179</f>
        <v>0</v>
      </c>
      <c r="E179" s="56">
        <f t="shared" ref="E179:E191" si="59">$B179*D179/$U179</f>
        <v>0</v>
      </c>
      <c r="F179" s="27" t="s">
        <v>367</v>
      </c>
      <c r="G179" s="27" t="s">
        <v>367</v>
      </c>
      <c r="H179" s="27" t="s">
        <v>367</v>
      </c>
      <c r="I179" s="27" t="s">
        <v>367</v>
      </c>
      <c r="J179" s="27" t="s">
        <v>367</v>
      </c>
      <c r="K179" s="27" t="s">
        <v>367</v>
      </c>
      <c r="L179" s="55">
        <f>'Расчет субсидий'!P179-1</f>
        <v>0.20560975609756094</v>
      </c>
      <c r="M179" s="55">
        <f>L179*'Расчет субсидий'!Q179</f>
        <v>4.1121951219512187</v>
      </c>
      <c r="N179" s="56">
        <f t="shared" ref="N179:N191" si="60">$B179*M179/$U179</f>
        <v>5.5999999999999943</v>
      </c>
      <c r="O179" s="55">
        <f>'Расчет субсидий'!T179-1</f>
        <v>0</v>
      </c>
      <c r="P179" s="55">
        <f>O179*'Расчет субсидий'!U179</f>
        <v>0</v>
      </c>
      <c r="Q179" s="56">
        <f t="shared" ref="Q179:Q191" si="61">$B179*P179/$U179</f>
        <v>0</v>
      </c>
      <c r="R179" s="55">
        <f>'Расчет субсидий'!X179-1</f>
        <v>0</v>
      </c>
      <c r="S179" s="55">
        <f>R179*'Расчет субсидий'!Y179</f>
        <v>0</v>
      </c>
      <c r="T179" s="56">
        <f t="shared" ref="T179:T191" si="62">$B179*S179/$U179</f>
        <v>0</v>
      </c>
      <c r="U179" s="55">
        <f t="shared" si="58"/>
        <v>4.1121951219512187</v>
      </c>
    </row>
    <row r="180" spans="1:21" ht="15" customHeight="1">
      <c r="A180" s="33" t="s">
        <v>177</v>
      </c>
      <c r="B180" s="53">
        <f>'Расчет субсидий'!AD180</f>
        <v>-16.018181818181816</v>
      </c>
      <c r="C180" s="55">
        <f>'Расчет субсидий'!D180-1</f>
        <v>-1</v>
      </c>
      <c r="D180" s="55">
        <f>C180*'Расчет субсидий'!E180</f>
        <v>0</v>
      </c>
      <c r="E180" s="56">
        <f t="shared" si="59"/>
        <v>0</v>
      </c>
      <c r="F180" s="27" t="s">
        <v>367</v>
      </c>
      <c r="G180" s="27" t="s">
        <v>367</v>
      </c>
      <c r="H180" s="27" t="s">
        <v>367</v>
      </c>
      <c r="I180" s="27" t="s">
        <v>367</v>
      </c>
      <c r="J180" s="27" t="s">
        <v>367</v>
      </c>
      <c r="K180" s="27" t="s">
        <v>367</v>
      </c>
      <c r="L180" s="55">
        <f>'Расчет субсидий'!P180-1</f>
        <v>-0.8360768175582991</v>
      </c>
      <c r="M180" s="55">
        <f>L180*'Расчет субсидий'!Q180</f>
        <v>-16.72153635116598</v>
      </c>
      <c r="N180" s="56">
        <f t="shared" si="60"/>
        <v>-19.520307544100412</v>
      </c>
      <c r="O180" s="55">
        <f>'Расчет субсидий'!T180-1</f>
        <v>0</v>
      </c>
      <c r="P180" s="55">
        <f>O180*'Расчет субсидий'!U180</f>
        <v>0</v>
      </c>
      <c r="Q180" s="56">
        <f t="shared" si="61"/>
        <v>0</v>
      </c>
      <c r="R180" s="55">
        <f>'Расчет субсидий'!X180-1</f>
        <v>0.10000000000000009</v>
      </c>
      <c r="S180" s="55">
        <f>R180*'Расчет субсидий'!Y180</f>
        <v>3.0000000000000027</v>
      </c>
      <c r="T180" s="56">
        <f t="shared" si="62"/>
        <v>3.5021257259185918</v>
      </c>
      <c r="U180" s="55">
        <f t="shared" si="58"/>
        <v>-13.721536351165977</v>
      </c>
    </row>
    <row r="181" spans="1:21" ht="15" customHeight="1">
      <c r="A181" s="33" t="s">
        <v>178</v>
      </c>
      <c r="B181" s="53">
        <f>'Расчет субсидий'!AD181</f>
        <v>-30.063636363636377</v>
      </c>
      <c r="C181" s="55">
        <f>'Расчет субсидий'!D181-1</f>
        <v>-1</v>
      </c>
      <c r="D181" s="55">
        <f>C181*'Расчет субсидий'!E181</f>
        <v>0</v>
      </c>
      <c r="E181" s="56">
        <f t="shared" si="59"/>
        <v>0</v>
      </c>
      <c r="F181" s="27" t="s">
        <v>367</v>
      </c>
      <c r="G181" s="27" t="s">
        <v>367</v>
      </c>
      <c r="H181" s="27" t="s">
        <v>367</v>
      </c>
      <c r="I181" s="27" t="s">
        <v>367</v>
      </c>
      <c r="J181" s="27" t="s">
        <v>367</v>
      </c>
      <c r="K181" s="27" t="s">
        <v>367</v>
      </c>
      <c r="L181" s="55">
        <f>'Расчет субсидий'!P181-1</f>
        <v>-0.81426202321724706</v>
      </c>
      <c r="M181" s="55">
        <f>L181*'Расчет субсидий'!Q181</f>
        <v>-16.285240464344941</v>
      </c>
      <c r="N181" s="56">
        <f t="shared" si="60"/>
        <v>-35.916615443906743</v>
      </c>
      <c r="O181" s="55">
        <f>'Расчет субсидий'!T181-1</f>
        <v>8.8461538461538591E-2</v>
      </c>
      <c r="P181" s="55">
        <f>O181*'Расчет субсидий'!U181</f>
        <v>2.6538461538461577</v>
      </c>
      <c r="Q181" s="56">
        <f t="shared" si="61"/>
        <v>5.8529790802703667</v>
      </c>
      <c r="R181" s="55">
        <f>'Расчет субсидий'!X181-1</f>
        <v>0</v>
      </c>
      <c r="S181" s="55">
        <f>R181*'Расчет субсидий'!Y181</f>
        <v>0</v>
      </c>
      <c r="T181" s="56">
        <f t="shared" si="62"/>
        <v>0</v>
      </c>
      <c r="U181" s="55">
        <f t="shared" si="58"/>
        <v>-13.631394310498784</v>
      </c>
    </row>
    <row r="182" spans="1:21" ht="15" customHeight="1">
      <c r="A182" s="33" t="s">
        <v>179</v>
      </c>
      <c r="B182" s="53">
        <f>'Расчет субсидий'!AD182</f>
        <v>6.2272727272727266</v>
      </c>
      <c r="C182" s="55">
        <f>'Расчет субсидий'!D182-1</f>
        <v>0.12686815373794325</v>
      </c>
      <c r="D182" s="55">
        <f>C182*'Расчет субсидий'!E182</f>
        <v>1.2686815373794325</v>
      </c>
      <c r="E182" s="56">
        <f t="shared" si="59"/>
        <v>0.98418858428867395</v>
      </c>
      <c r="F182" s="27" t="s">
        <v>367</v>
      </c>
      <c r="G182" s="27" t="s">
        <v>367</v>
      </c>
      <c r="H182" s="27" t="s">
        <v>367</v>
      </c>
      <c r="I182" s="27" t="s">
        <v>367</v>
      </c>
      <c r="J182" s="27" t="s">
        <v>367</v>
      </c>
      <c r="K182" s="27" t="s">
        <v>367</v>
      </c>
      <c r="L182" s="55">
        <f>'Расчет субсидий'!P182-1</f>
        <v>-0.14739992517770284</v>
      </c>
      <c r="M182" s="55">
        <f>L182*'Расчет субсидий'!Q182</f>
        <v>-2.9479985035540568</v>
      </c>
      <c r="N182" s="56">
        <f t="shared" si="60"/>
        <v>-2.2869304772031698</v>
      </c>
      <c r="O182" s="55">
        <f>'Расчет субсидий'!T182-1</f>
        <v>6.6666666666666652E-2</v>
      </c>
      <c r="P182" s="55">
        <f>O182*'Расчет субсидий'!U182</f>
        <v>0.66666666666666652</v>
      </c>
      <c r="Q182" s="56">
        <f t="shared" si="61"/>
        <v>0.51717133380406743</v>
      </c>
      <c r="R182" s="55">
        <f>'Расчет субсидий'!X182-1</f>
        <v>0.22599999999999998</v>
      </c>
      <c r="S182" s="55">
        <f>R182*'Расчет субсидий'!Y182</f>
        <v>9.0399999999999991</v>
      </c>
      <c r="T182" s="56">
        <f t="shared" si="62"/>
        <v>7.0128432863831547</v>
      </c>
      <c r="U182" s="55">
        <f t="shared" si="58"/>
        <v>8.0273497004920422</v>
      </c>
    </row>
    <row r="183" spans="1:21" ht="15" customHeight="1">
      <c r="A183" s="33" t="s">
        <v>180</v>
      </c>
      <c r="B183" s="53">
        <f>'Расчет субсидий'!AD183</f>
        <v>-15.409090909090907</v>
      </c>
      <c r="C183" s="55">
        <f>'Расчет субсидий'!D183-1</f>
        <v>-1</v>
      </c>
      <c r="D183" s="55">
        <f>C183*'Расчет субсидий'!E183</f>
        <v>0</v>
      </c>
      <c r="E183" s="56">
        <f t="shared" si="59"/>
        <v>0</v>
      </c>
      <c r="F183" s="27" t="s">
        <v>367</v>
      </c>
      <c r="G183" s="27" t="s">
        <v>367</v>
      </c>
      <c r="H183" s="27" t="s">
        <v>367</v>
      </c>
      <c r="I183" s="27" t="s">
        <v>367</v>
      </c>
      <c r="J183" s="27" t="s">
        <v>367</v>
      </c>
      <c r="K183" s="27" t="s">
        <v>367</v>
      </c>
      <c r="L183" s="55">
        <f>'Расчет субсидий'!P183-1</f>
        <v>-0.79087452471482889</v>
      </c>
      <c r="M183" s="55">
        <f>L183*'Расчет субсидий'!Q183</f>
        <v>-15.817490494296578</v>
      </c>
      <c r="N183" s="56">
        <f t="shared" si="60"/>
        <v>-20.758967699252274</v>
      </c>
      <c r="O183" s="55">
        <f>'Расчет субсидий'!T183-1</f>
        <v>6.1111111111111782E-3</v>
      </c>
      <c r="P183" s="55">
        <f>O183*'Расчет субсидий'!U183</f>
        <v>0.21388888888889124</v>
      </c>
      <c r="Q183" s="56">
        <f t="shared" si="61"/>
        <v>0.28070903771204753</v>
      </c>
      <c r="R183" s="55">
        <f>'Расчет субсидий'!X183-1</f>
        <v>0.25749999999999984</v>
      </c>
      <c r="S183" s="55">
        <f>R183*'Расчет субсидий'!Y183</f>
        <v>3.8624999999999976</v>
      </c>
      <c r="T183" s="56">
        <f t="shared" si="62"/>
        <v>5.0691677524493199</v>
      </c>
      <c r="U183" s="55">
        <f t="shared" si="58"/>
        <v>-11.741101605407689</v>
      </c>
    </row>
    <row r="184" spans="1:21" ht="15" customHeight="1">
      <c r="A184" s="33" t="s">
        <v>181</v>
      </c>
      <c r="B184" s="53">
        <f>'Расчет субсидий'!AD184</f>
        <v>-14.854545454545459</v>
      </c>
      <c r="C184" s="55">
        <f>'Расчет субсидий'!D184-1</f>
        <v>-1</v>
      </c>
      <c r="D184" s="55">
        <f>C184*'Расчет субсидий'!E184</f>
        <v>0</v>
      </c>
      <c r="E184" s="56">
        <f t="shared" si="59"/>
        <v>0</v>
      </c>
      <c r="F184" s="27" t="s">
        <v>367</v>
      </c>
      <c r="G184" s="27" t="s">
        <v>367</v>
      </c>
      <c r="H184" s="27" t="s">
        <v>367</v>
      </c>
      <c r="I184" s="27" t="s">
        <v>367</v>
      </c>
      <c r="J184" s="27" t="s">
        <v>367</v>
      </c>
      <c r="K184" s="27" t="s">
        <v>367</v>
      </c>
      <c r="L184" s="55">
        <f>'Расчет субсидий'!P184-1</f>
        <v>-0.69412515964240096</v>
      </c>
      <c r="M184" s="55">
        <f>L184*'Расчет субсидий'!Q184</f>
        <v>-13.88250319284802</v>
      </c>
      <c r="N184" s="56">
        <f t="shared" si="60"/>
        <v>-16.997174566794829</v>
      </c>
      <c r="O184" s="55">
        <f>'Расчет субсидий'!T184-1</f>
        <v>2.0000000000000018E-2</v>
      </c>
      <c r="P184" s="55">
        <f>O184*'Расчет субсидий'!U184</f>
        <v>0.50000000000000044</v>
      </c>
      <c r="Q184" s="56">
        <f t="shared" si="61"/>
        <v>0.61217974635696237</v>
      </c>
      <c r="R184" s="55">
        <f>'Расчет субсидий'!X184-1</f>
        <v>5.0000000000000044E-2</v>
      </c>
      <c r="S184" s="55">
        <f>R184*'Расчет субсидий'!Y184</f>
        <v>1.2500000000000011</v>
      </c>
      <c r="T184" s="56">
        <f t="shared" si="62"/>
        <v>1.5304493658924061</v>
      </c>
      <c r="U184" s="55">
        <f t="shared" si="58"/>
        <v>-12.132503192848018</v>
      </c>
    </row>
    <row r="185" spans="1:21" ht="15" customHeight="1">
      <c r="A185" s="33" t="s">
        <v>182</v>
      </c>
      <c r="B185" s="53">
        <f>'Расчет субсидий'!AD185</f>
        <v>-11.009090909090901</v>
      </c>
      <c r="C185" s="55">
        <f>'Расчет субсидий'!D185-1</f>
        <v>-1</v>
      </c>
      <c r="D185" s="55">
        <f>C185*'Расчет субсидий'!E185</f>
        <v>0</v>
      </c>
      <c r="E185" s="56">
        <f t="shared" si="59"/>
        <v>0</v>
      </c>
      <c r="F185" s="27" t="s">
        <v>367</v>
      </c>
      <c r="G185" s="27" t="s">
        <v>367</v>
      </c>
      <c r="H185" s="27" t="s">
        <v>367</v>
      </c>
      <c r="I185" s="27" t="s">
        <v>367</v>
      </c>
      <c r="J185" s="27" t="s">
        <v>367</v>
      </c>
      <c r="K185" s="27" t="s">
        <v>367</v>
      </c>
      <c r="L185" s="55">
        <f>'Расчет субсидий'!P185-1</f>
        <v>-0.39830508474576276</v>
      </c>
      <c r="M185" s="55">
        <f>L185*'Расчет субсидий'!Q185</f>
        <v>-7.9661016949152552</v>
      </c>
      <c r="N185" s="56">
        <f t="shared" si="60"/>
        <v>-12.977588614750271</v>
      </c>
      <c r="O185" s="55">
        <f>'Расчет субсидий'!T185-1</f>
        <v>-8.4999999999999964E-2</v>
      </c>
      <c r="P185" s="55">
        <f>O185*'Расчет субсидий'!U185</f>
        <v>-2.1249999999999991</v>
      </c>
      <c r="Q185" s="56">
        <f t="shared" si="61"/>
        <v>-3.4618407927113073</v>
      </c>
      <c r="R185" s="55">
        <f>'Расчет субсидий'!X185-1</f>
        <v>0.1333333333333333</v>
      </c>
      <c r="S185" s="55">
        <f>R185*'Расчет субсидий'!Y185</f>
        <v>3.3333333333333326</v>
      </c>
      <c r="T185" s="56">
        <f t="shared" si="62"/>
        <v>5.4303384983706788</v>
      </c>
      <c r="U185" s="55">
        <f t="shared" si="58"/>
        <v>-6.7577683615819222</v>
      </c>
    </row>
    <row r="186" spans="1:21" ht="15" customHeight="1">
      <c r="A186" s="33" t="s">
        <v>183</v>
      </c>
      <c r="B186" s="53">
        <f>'Расчет субсидий'!AD186</f>
        <v>0.79999999999999716</v>
      </c>
      <c r="C186" s="55">
        <f>'Расчет субсидий'!D186-1</f>
        <v>8.7422225722611602E-2</v>
      </c>
      <c r="D186" s="55">
        <f>C186*'Расчет субсидий'!E186</f>
        <v>0.87422225722611602</v>
      </c>
      <c r="E186" s="56">
        <f t="shared" si="59"/>
        <v>0.78376955855871533</v>
      </c>
      <c r="F186" s="27" t="s">
        <v>367</v>
      </c>
      <c r="G186" s="27" t="s">
        <v>367</v>
      </c>
      <c r="H186" s="27" t="s">
        <v>367</v>
      </c>
      <c r="I186" s="27" t="s">
        <v>367</v>
      </c>
      <c r="J186" s="27" t="s">
        <v>367</v>
      </c>
      <c r="K186" s="27" t="s">
        <v>367</v>
      </c>
      <c r="L186" s="55">
        <f>'Расчет субсидий'!P186-1</f>
        <v>-0.19890329012961117</v>
      </c>
      <c r="M186" s="55">
        <f>L186*'Расчет субсидий'!Q186</f>
        <v>-3.9780658025922233</v>
      </c>
      <c r="N186" s="56">
        <f t="shared" si="60"/>
        <v>-3.5664693414557993</v>
      </c>
      <c r="O186" s="55">
        <f>'Расчет субсидий'!T186-1</f>
        <v>7.9354838709677411E-2</v>
      </c>
      <c r="P186" s="55">
        <f>O186*'Расчет субсидий'!U186</f>
        <v>2.7774193548387096</v>
      </c>
      <c r="Q186" s="56">
        <f t="shared" si="61"/>
        <v>2.4900495539675185</v>
      </c>
      <c r="R186" s="55">
        <f>'Расчет субсидий'!X186-1</f>
        <v>8.1250000000000044E-2</v>
      </c>
      <c r="S186" s="55">
        <f>R186*'Расчет субсидий'!Y186</f>
        <v>1.2187500000000007</v>
      </c>
      <c r="T186" s="56">
        <f t="shared" si="62"/>
        <v>1.0926502289295628</v>
      </c>
      <c r="U186" s="55">
        <f t="shared" si="58"/>
        <v>0.89232580947260298</v>
      </c>
    </row>
    <row r="187" spans="1:21" ht="15" customHeight="1">
      <c r="A187" s="33" t="s">
        <v>184</v>
      </c>
      <c r="B187" s="53">
        <f>'Расчет субсидий'!AD187</f>
        <v>-34.127272727272725</v>
      </c>
      <c r="C187" s="55">
        <f>'Расчет субсидий'!D187-1</f>
        <v>-1</v>
      </c>
      <c r="D187" s="55">
        <f>C187*'Расчет субсидий'!E187</f>
        <v>0</v>
      </c>
      <c r="E187" s="56">
        <f t="shared" si="59"/>
        <v>0</v>
      </c>
      <c r="F187" s="27" t="s">
        <v>367</v>
      </c>
      <c r="G187" s="27" t="s">
        <v>367</v>
      </c>
      <c r="H187" s="27" t="s">
        <v>367</v>
      </c>
      <c r="I187" s="27" t="s">
        <v>367</v>
      </c>
      <c r="J187" s="27" t="s">
        <v>367</v>
      </c>
      <c r="K187" s="27" t="s">
        <v>367</v>
      </c>
      <c r="L187" s="55">
        <f>'Расчет субсидий'!P187-1</f>
        <v>-0.78445883441258091</v>
      </c>
      <c r="M187" s="55">
        <f>L187*'Расчет субсидий'!Q187</f>
        <v>-15.689176688251617</v>
      </c>
      <c r="N187" s="56">
        <f t="shared" si="60"/>
        <v>-34.49370050087181</v>
      </c>
      <c r="O187" s="55">
        <f>'Расчет субсидий'!T187-1</f>
        <v>-1.6666666666666718E-2</v>
      </c>
      <c r="P187" s="55">
        <f>O187*'Расчет субсидий'!U187</f>
        <v>-0.50000000000000155</v>
      </c>
      <c r="Q187" s="56">
        <f t="shared" si="61"/>
        <v>-1.0992833207972448</v>
      </c>
      <c r="R187" s="55">
        <f>'Расчет субсидий'!X187-1</f>
        <v>3.3333333333333437E-2</v>
      </c>
      <c r="S187" s="55">
        <f>R187*'Расчет субсидий'!Y187</f>
        <v>0.66666666666666874</v>
      </c>
      <c r="T187" s="56">
        <f t="shared" si="62"/>
        <v>1.4657110943963265</v>
      </c>
      <c r="U187" s="55">
        <f t="shared" si="58"/>
        <v>-15.522510021584949</v>
      </c>
    </row>
    <row r="188" spans="1:21" ht="15" customHeight="1">
      <c r="A188" s="33" t="s">
        <v>185</v>
      </c>
      <c r="B188" s="53">
        <f>'Расчет субсидий'!AD188</f>
        <v>-7.2272727272727337</v>
      </c>
      <c r="C188" s="55">
        <f>'Расчет субсидий'!D188-1</f>
        <v>-1</v>
      </c>
      <c r="D188" s="55">
        <f>C188*'Расчет субсидий'!E188</f>
        <v>0</v>
      </c>
      <c r="E188" s="56">
        <f t="shared" si="59"/>
        <v>0</v>
      </c>
      <c r="F188" s="27" t="s">
        <v>367</v>
      </c>
      <c r="G188" s="27" t="s">
        <v>367</v>
      </c>
      <c r="H188" s="27" t="s">
        <v>367</v>
      </c>
      <c r="I188" s="27" t="s">
        <v>367</v>
      </c>
      <c r="J188" s="27" t="s">
        <v>367</v>
      </c>
      <c r="K188" s="27" t="s">
        <v>367</v>
      </c>
      <c r="L188" s="55">
        <f>'Расчет субсидий'!P188-1</f>
        <v>-0.50427350427350426</v>
      </c>
      <c r="M188" s="55">
        <f>L188*'Расчет субсидий'!Q188</f>
        <v>-10.085470085470085</v>
      </c>
      <c r="N188" s="56">
        <f t="shared" si="60"/>
        <v>-15.470563603667687</v>
      </c>
      <c r="O188" s="55">
        <f>'Расчет субсидий'!T188-1</f>
        <v>0.17913043478260859</v>
      </c>
      <c r="P188" s="55">
        <f>O188*'Расчет субсидий'!U188</f>
        <v>5.3739130434782574</v>
      </c>
      <c r="Q188" s="56">
        <f t="shared" si="61"/>
        <v>8.2432908763949513</v>
      </c>
      <c r="R188" s="55">
        <f>'Расчет субсидий'!X188-1</f>
        <v>0</v>
      </c>
      <c r="S188" s="55">
        <f>R188*'Расчет субсидий'!Y188</f>
        <v>0</v>
      </c>
      <c r="T188" s="56">
        <f t="shared" si="62"/>
        <v>0</v>
      </c>
      <c r="U188" s="55">
        <f t="shared" si="58"/>
        <v>-4.7115570419918278</v>
      </c>
    </row>
    <row r="189" spans="1:21" ht="15" customHeight="1">
      <c r="A189" s="33" t="s">
        <v>186</v>
      </c>
      <c r="B189" s="53">
        <f>'Расчет субсидий'!AD189</f>
        <v>21.845454545454544</v>
      </c>
      <c r="C189" s="55">
        <f>'Расчет субсидий'!D189-1</f>
        <v>-1</v>
      </c>
      <c r="D189" s="55">
        <f>C189*'Расчет субсидий'!E189</f>
        <v>0</v>
      </c>
      <c r="E189" s="56">
        <f t="shared" si="59"/>
        <v>0</v>
      </c>
      <c r="F189" s="27" t="s">
        <v>367</v>
      </c>
      <c r="G189" s="27" t="s">
        <v>367</v>
      </c>
      <c r="H189" s="27" t="s">
        <v>367</v>
      </c>
      <c r="I189" s="27" t="s">
        <v>367</v>
      </c>
      <c r="J189" s="27" t="s">
        <v>367</v>
      </c>
      <c r="K189" s="27" t="s">
        <v>367</v>
      </c>
      <c r="L189" s="55">
        <f>'Расчет субсидий'!P189-1</f>
        <v>0.2808849557522124</v>
      </c>
      <c r="M189" s="55">
        <f>L189*'Расчет субсидий'!Q189</f>
        <v>5.6176991150442479</v>
      </c>
      <c r="N189" s="56">
        <f t="shared" si="60"/>
        <v>8.3953835485255741</v>
      </c>
      <c r="O189" s="55">
        <f>'Расчет субсидий'!T189-1</f>
        <v>7.3333333333333472E-2</v>
      </c>
      <c r="P189" s="55">
        <f>O189*'Расчет субсидий'!U189</f>
        <v>1.8333333333333368</v>
      </c>
      <c r="Q189" s="56">
        <f t="shared" si="61"/>
        <v>2.7398292771522024</v>
      </c>
      <c r="R189" s="55">
        <f>'Расчет субсидий'!X189-1</f>
        <v>0.28666666666666663</v>
      </c>
      <c r="S189" s="55">
        <f>R189*'Расчет субсидий'!Y189</f>
        <v>7.1666666666666661</v>
      </c>
      <c r="T189" s="56">
        <f t="shared" si="62"/>
        <v>10.71024171977677</v>
      </c>
      <c r="U189" s="55">
        <f t="shared" si="58"/>
        <v>14.61769911504425</v>
      </c>
    </row>
    <row r="190" spans="1:21" ht="15" customHeight="1">
      <c r="A190" s="33" t="s">
        <v>187</v>
      </c>
      <c r="B190" s="53">
        <f>'Расчет субсидий'!AD190</f>
        <v>-7.0545454545454476</v>
      </c>
      <c r="C190" s="55">
        <f>'Расчет субсидий'!D190-1</f>
        <v>-1</v>
      </c>
      <c r="D190" s="55">
        <f>C190*'Расчет субсидий'!E190</f>
        <v>0</v>
      </c>
      <c r="E190" s="56">
        <f t="shared" si="59"/>
        <v>0</v>
      </c>
      <c r="F190" s="27" t="s">
        <v>367</v>
      </c>
      <c r="G190" s="27" t="s">
        <v>367</v>
      </c>
      <c r="H190" s="27" t="s">
        <v>367</v>
      </c>
      <c r="I190" s="27" t="s">
        <v>367</v>
      </c>
      <c r="J190" s="27" t="s">
        <v>367</v>
      </c>
      <c r="K190" s="27" t="s">
        <v>367</v>
      </c>
      <c r="L190" s="55">
        <f>'Расчет субсидий'!P190-1</f>
        <v>-0.4285714285714286</v>
      </c>
      <c r="M190" s="55">
        <f>L190*'Расчет субсидий'!Q190</f>
        <v>-8.571428571428573</v>
      </c>
      <c r="N190" s="56">
        <f t="shared" si="60"/>
        <v>-12.499115948694358</v>
      </c>
      <c r="O190" s="55">
        <f>'Расчет субсидий'!T190-1</f>
        <v>9.137055837563457E-2</v>
      </c>
      <c r="P190" s="55">
        <f>O190*'Расчет субсидий'!U190</f>
        <v>3.1979695431472099</v>
      </c>
      <c r="Q190" s="56">
        <f t="shared" si="61"/>
        <v>4.6633757473555111</v>
      </c>
      <c r="R190" s="55">
        <f>'Расчет субсидий'!X190-1</f>
        <v>3.5714285714285809E-2</v>
      </c>
      <c r="S190" s="55">
        <f>R190*'Расчет субсидий'!Y190</f>
        <v>0.53571428571428714</v>
      </c>
      <c r="T190" s="56">
        <f t="shared" si="62"/>
        <v>0.78119474679339929</v>
      </c>
      <c r="U190" s="55">
        <f t="shared" si="58"/>
        <v>-4.8377447425670761</v>
      </c>
    </row>
    <row r="191" spans="1:21" ht="15" customHeight="1">
      <c r="A191" s="33" t="s">
        <v>188</v>
      </c>
      <c r="B191" s="53">
        <f>'Расчет субсидий'!AD191</f>
        <v>-7.8909090909090907</v>
      </c>
      <c r="C191" s="55">
        <f>'Расчет субсидий'!D191-1</f>
        <v>-1</v>
      </c>
      <c r="D191" s="55">
        <f>C191*'Расчет субсидий'!E191</f>
        <v>0</v>
      </c>
      <c r="E191" s="56">
        <f t="shared" si="59"/>
        <v>0</v>
      </c>
      <c r="F191" s="27" t="s">
        <v>367</v>
      </c>
      <c r="G191" s="27" t="s">
        <v>367</v>
      </c>
      <c r="H191" s="27" t="s">
        <v>367</v>
      </c>
      <c r="I191" s="27" t="s">
        <v>367</v>
      </c>
      <c r="J191" s="27" t="s">
        <v>367</v>
      </c>
      <c r="K191" s="27" t="s">
        <v>367</v>
      </c>
      <c r="L191" s="55">
        <f>'Расчет субсидий'!P191-1</f>
        <v>-0.56297420333839154</v>
      </c>
      <c r="M191" s="55">
        <f>L191*'Расчет субсидий'!Q191</f>
        <v>-11.259484066767831</v>
      </c>
      <c r="N191" s="56">
        <f t="shared" si="60"/>
        <v>-20.55712464665525</v>
      </c>
      <c r="O191" s="55">
        <f>'Расчет субсидий'!T191-1</f>
        <v>0</v>
      </c>
      <c r="P191" s="55">
        <f>O191*'Расчет субсидий'!U191</f>
        <v>0</v>
      </c>
      <c r="Q191" s="56">
        <f t="shared" si="61"/>
        <v>0</v>
      </c>
      <c r="R191" s="55">
        <f>'Расчет субсидий'!X191-1</f>
        <v>0.27749999999999986</v>
      </c>
      <c r="S191" s="55">
        <f>R191*'Расчет субсидий'!Y191</f>
        <v>6.9374999999999964</v>
      </c>
      <c r="T191" s="56">
        <f t="shared" si="62"/>
        <v>12.66621555574616</v>
      </c>
      <c r="U191" s="55">
        <f t="shared" si="58"/>
        <v>-4.3219840667678344</v>
      </c>
    </row>
    <row r="192" spans="1:21" ht="15" customHeight="1">
      <c r="A192" s="32" t="s">
        <v>189</v>
      </c>
      <c r="B192" s="57"/>
      <c r="C192" s="58"/>
      <c r="D192" s="58"/>
      <c r="E192" s="59"/>
      <c r="F192" s="58"/>
      <c r="G192" s="58"/>
      <c r="H192" s="59"/>
      <c r="I192" s="59"/>
      <c r="J192" s="59"/>
      <c r="K192" s="59"/>
      <c r="L192" s="58"/>
      <c r="M192" s="58"/>
      <c r="N192" s="59"/>
      <c r="O192" s="58"/>
      <c r="P192" s="58"/>
      <c r="Q192" s="59"/>
      <c r="R192" s="58"/>
      <c r="S192" s="58"/>
      <c r="T192" s="59"/>
      <c r="U192" s="59"/>
    </row>
    <row r="193" spans="1:21" ht="15" customHeight="1">
      <c r="A193" s="33" t="s">
        <v>190</v>
      </c>
      <c r="B193" s="53">
        <f>'Расчет субсидий'!AD193</f>
        <v>21.154545454545456</v>
      </c>
      <c r="C193" s="55">
        <f>'Расчет субсидий'!D193-1</f>
        <v>-1</v>
      </c>
      <c r="D193" s="55">
        <f>C193*'Расчет субсидий'!E193</f>
        <v>0</v>
      </c>
      <c r="E193" s="56">
        <f t="shared" ref="E193:E204" si="63">$B193*D193/$U193</f>
        <v>0</v>
      </c>
      <c r="F193" s="27" t="s">
        <v>367</v>
      </c>
      <c r="G193" s="27" t="s">
        <v>367</v>
      </c>
      <c r="H193" s="27" t="s">
        <v>367</v>
      </c>
      <c r="I193" s="27" t="s">
        <v>367</v>
      </c>
      <c r="J193" s="27" t="s">
        <v>367</v>
      </c>
      <c r="K193" s="27" t="s">
        <v>367</v>
      </c>
      <c r="L193" s="55">
        <f>'Расчет субсидий'!P193-1</f>
        <v>0.30000000000000004</v>
      </c>
      <c r="M193" s="55">
        <f>L193*'Расчет субсидий'!Q193</f>
        <v>6.0000000000000009</v>
      </c>
      <c r="N193" s="56">
        <f t="shared" ref="N193:N204" si="64">$B193*M193/$U193</f>
        <v>9.1534090909090917</v>
      </c>
      <c r="O193" s="55">
        <f>'Расчет субсидий'!T193-1</f>
        <v>0.1333333333333333</v>
      </c>
      <c r="P193" s="55">
        <f>O193*'Расчет субсидий'!U193</f>
        <v>4.6666666666666661</v>
      </c>
      <c r="Q193" s="56">
        <f t="shared" ref="Q193:Q204" si="65">$B193*P193/$U193</f>
        <v>7.1193181818181808</v>
      </c>
      <c r="R193" s="55">
        <f>'Расчет субсидий'!X193-1</f>
        <v>0.21333333333333337</v>
      </c>
      <c r="S193" s="55">
        <f>R193*'Расчет субсидий'!Y193</f>
        <v>3.2000000000000006</v>
      </c>
      <c r="T193" s="56">
        <f t="shared" ref="T193:T204" si="66">$B193*S193/$U193</f>
        <v>4.8818181818181827</v>
      </c>
      <c r="U193" s="55">
        <f t="shared" si="58"/>
        <v>13.866666666666669</v>
      </c>
    </row>
    <row r="194" spans="1:21" ht="15" customHeight="1">
      <c r="A194" s="33" t="s">
        <v>191</v>
      </c>
      <c r="B194" s="53">
        <f>'Расчет субсидий'!AD194</f>
        <v>-14.936363636363637</v>
      </c>
      <c r="C194" s="55">
        <f>'Расчет субсидий'!D194-1</f>
        <v>-1</v>
      </c>
      <c r="D194" s="55">
        <f>C194*'Расчет субсидий'!E194</f>
        <v>0</v>
      </c>
      <c r="E194" s="56">
        <f t="shared" si="63"/>
        <v>0</v>
      </c>
      <c r="F194" s="27" t="s">
        <v>367</v>
      </c>
      <c r="G194" s="27" t="s">
        <v>367</v>
      </c>
      <c r="H194" s="27" t="s">
        <v>367</v>
      </c>
      <c r="I194" s="27" t="s">
        <v>367</v>
      </c>
      <c r="J194" s="27" t="s">
        <v>367</v>
      </c>
      <c r="K194" s="27" t="s">
        <v>367</v>
      </c>
      <c r="L194" s="55">
        <f>'Расчет субсидий'!P194-1</f>
        <v>0.21701298701298688</v>
      </c>
      <c r="M194" s="55">
        <f>L194*'Расчет субсидий'!Q194</f>
        <v>4.3402597402597376</v>
      </c>
      <c r="N194" s="56">
        <f t="shared" si="64"/>
        <v>4.1397683921651387</v>
      </c>
      <c r="O194" s="55">
        <f>'Расчет субсидий'!T194-1</f>
        <v>0</v>
      </c>
      <c r="P194" s="55">
        <f>O194*'Расчет субсидий'!U194</f>
        <v>0</v>
      </c>
      <c r="Q194" s="56">
        <f t="shared" si="65"/>
        <v>0</v>
      </c>
      <c r="R194" s="55">
        <f>'Расчет субсидий'!X194-1</f>
        <v>-1</v>
      </c>
      <c r="S194" s="55">
        <f>R194*'Расчет субсидий'!Y194</f>
        <v>-20</v>
      </c>
      <c r="T194" s="56">
        <f t="shared" si="66"/>
        <v>-19.076132028528775</v>
      </c>
      <c r="U194" s="55">
        <f t="shared" si="58"/>
        <v>-15.659740259740262</v>
      </c>
    </row>
    <row r="195" spans="1:21" ht="15" customHeight="1">
      <c r="A195" s="33" t="s">
        <v>192</v>
      </c>
      <c r="B195" s="53">
        <f>'Расчет субсидий'!AD195</f>
        <v>34.527272727272731</v>
      </c>
      <c r="C195" s="55">
        <f>'Расчет субсидий'!D195-1</f>
        <v>-1</v>
      </c>
      <c r="D195" s="55">
        <f>C195*'Расчет субсидий'!E195</f>
        <v>0</v>
      </c>
      <c r="E195" s="56">
        <f t="shared" si="63"/>
        <v>0</v>
      </c>
      <c r="F195" s="27" t="s">
        <v>367</v>
      </c>
      <c r="G195" s="27" t="s">
        <v>367</v>
      </c>
      <c r="H195" s="27" t="s">
        <v>367</v>
      </c>
      <c r="I195" s="27" t="s">
        <v>367</v>
      </c>
      <c r="J195" s="27" t="s">
        <v>367</v>
      </c>
      <c r="K195" s="27" t="s">
        <v>367</v>
      </c>
      <c r="L195" s="55">
        <f>'Расчет субсидий'!P195-1</f>
        <v>0.30000000000000004</v>
      </c>
      <c r="M195" s="55">
        <f>L195*'Расчет субсидий'!Q195</f>
        <v>6.0000000000000009</v>
      </c>
      <c r="N195" s="56">
        <f t="shared" si="64"/>
        <v>15.089963106612435</v>
      </c>
      <c r="O195" s="55">
        <f>'Расчет субсидий'!T195-1</f>
        <v>0.20206349206349206</v>
      </c>
      <c r="P195" s="55">
        <f>O195*'Расчет субсидий'!U195</f>
        <v>6.0619047619047617</v>
      </c>
      <c r="Q195" s="56">
        <f t="shared" si="65"/>
        <v>15.245653202156847</v>
      </c>
      <c r="R195" s="55">
        <f>'Расчет субсидий'!X195-1</f>
        <v>8.3333333333333259E-2</v>
      </c>
      <c r="S195" s="55">
        <f>R195*'Расчет субсидий'!Y195</f>
        <v>1.6666666666666652</v>
      </c>
      <c r="T195" s="56">
        <f t="shared" si="66"/>
        <v>4.1916564185034497</v>
      </c>
      <c r="U195" s="55">
        <f t="shared" si="58"/>
        <v>13.728571428571428</v>
      </c>
    </row>
    <row r="196" spans="1:21" ht="15" customHeight="1">
      <c r="A196" s="33" t="s">
        <v>193</v>
      </c>
      <c r="B196" s="53">
        <f>'Расчет субсидий'!AD196</f>
        <v>6.7909090909090963</v>
      </c>
      <c r="C196" s="55">
        <f>'Расчет субсидий'!D196-1</f>
        <v>-1</v>
      </c>
      <c r="D196" s="55">
        <f>C196*'Расчет субсидий'!E196</f>
        <v>0</v>
      </c>
      <c r="E196" s="56">
        <f t="shared" si="63"/>
        <v>0</v>
      </c>
      <c r="F196" s="27" t="s">
        <v>367</v>
      </c>
      <c r="G196" s="27" t="s">
        <v>367</v>
      </c>
      <c r="H196" s="27" t="s">
        <v>367</v>
      </c>
      <c r="I196" s="27" t="s">
        <v>367</v>
      </c>
      <c r="J196" s="27" t="s">
        <v>367</v>
      </c>
      <c r="K196" s="27" t="s">
        <v>367</v>
      </c>
      <c r="L196" s="55">
        <f>'Расчет субсидий'!P196-1</f>
        <v>0.25017857142857136</v>
      </c>
      <c r="M196" s="55">
        <f>L196*'Расчет субсидий'!Q196</f>
        <v>5.0035714285714272</v>
      </c>
      <c r="N196" s="56">
        <f t="shared" si="64"/>
        <v>3.0879791094980988</v>
      </c>
      <c r="O196" s="55">
        <f>'Расчет субсидий'!T196-1</f>
        <v>0</v>
      </c>
      <c r="P196" s="55">
        <f>O196*'Расчет субсидий'!U196</f>
        <v>0</v>
      </c>
      <c r="Q196" s="56">
        <f t="shared" si="65"/>
        <v>0</v>
      </c>
      <c r="R196" s="55">
        <f>'Расчет субсидий'!X196-1</f>
        <v>0.30000000000000004</v>
      </c>
      <c r="S196" s="55">
        <f>R196*'Расчет субсидий'!Y196</f>
        <v>6.0000000000000009</v>
      </c>
      <c r="T196" s="56">
        <f t="shared" si="66"/>
        <v>3.7029299814109979</v>
      </c>
      <c r="U196" s="55">
        <f t="shared" si="58"/>
        <v>11.003571428571428</v>
      </c>
    </row>
    <row r="197" spans="1:21" ht="15" customHeight="1">
      <c r="A197" s="33" t="s">
        <v>194</v>
      </c>
      <c r="B197" s="53">
        <f>'Расчет субсидий'!AD197</f>
        <v>-8.2000000000000028</v>
      </c>
      <c r="C197" s="55">
        <f>'Расчет субсидий'!D197-1</f>
        <v>-1</v>
      </c>
      <c r="D197" s="55">
        <f>C197*'Расчет субсидий'!E197</f>
        <v>0</v>
      </c>
      <c r="E197" s="56">
        <f t="shared" si="63"/>
        <v>0</v>
      </c>
      <c r="F197" s="27" t="s">
        <v>367</v>
      </c>
      <c r="G197" s="27" t="s">
        <v>367</v>
      </c>
      <c r="H197" s="27" t="s">
        <v>367</v>
      </c>
      <c r="I197" s="27" t="s">
        <v>367</v>
      </c>
      <c r="J197" s="27" t="s">
        <v>367</v>
      </c>
      <c r="K197" s="27" t="s">
        <v>367</v>
      </c>
      <c r="L197" s="55">
        <f>'Расчет субсидий'!P197-1</f>
        <v>-0.49684813753581658</v>
      </c>
      <c r="M197" s="55">
        <f>L197*'Расчет субсидий'!Q197</f>
        <v>-9.9369627507163312</v>
      </c>
      <c r="N197" s="56">
        <f t="shared" si="64"/>
        <v>-11.746220570012399</v>
      </c>
      <c r="O197" s="55">
        <f>'Расчет субсидий'!T197-1</f>
        <v>0.14999999999999991</v>
      </c>
      <c r="P197" s="55">
        <f>O197*'Расчет субсидий'!U197</f>
        <v>0.74999999999999956</v>
      </c>
      <c r="Q197" s="56">
        <f t="shared" si="65"/>
        <v>0.88655514250309808</v>
      </c>
      <c r="R197" s="55">
        <f>'Расчет субсидий'!X197-1</f>
        <v>5.0000000000000044E-2</v>
      </c>
      <c r="S197" s="55">
        <f>R197*'Расчет субсидий'!Y197</f>
        <v>2.2500000000000018</v>
      </c>
      <c r="T197" s="56">
        <f t="shared" si="66"/>
        <v>2.6596654275092977</v>
      </c>
      <c r="U197" s="55">
        <f t="shared" si="58"/>
        <v>-6.9369627507163294</v>
      </c>
    </row>
    <row r="198" spans="1:21" ht="15" customHeight="1">
      <c r="A198" s="33" t="s">
        <v>195</v>
      </c>
      <c r="B198" s="53">
        <f>'Расчет субсидий'!AD198</f>
        <v>6.2909090909090963</v>
      </c>
      <c r="C198" s="55">
        <f>'Расчет субсидий'!D198-1</f>
        <v>0.30000000000000004</v>
      </c>
      <c r="D198" s="55">
        <f>C198*'Расчет субсидий'!E198</f>
        <v>3.0000000000000004</v>
      </c>
      <c r="E198" s="56">
        <f t="shared" si="63"/>
        <v>4.4821587565230319</v>
      </c>
      <c r="F198" s="27" t="s">
        <v>367</v>
      </c>
      <c r="G198" s="27" t="s">
        <v>367</v>
      </c>
      <c r="H198" s="27" t="s">
        <v>367</v>
      </c>
      <c r="I198" s="27" t="s">
        <v>367</v>
      </c>
      <c r="J198" s="27" t="s">
        <v>367</v>
      </c>
      <c r="K198" s="27" t="s">
        <v>367</v>
      </c>
      <c r="L198" s="55">
        <f>'Расчет субсидий'!P198-1</f>
        <v>-0.16380952380952385</v>
      </c>
      <c r="M198" s="55">
        <f>L198*'Расчет субсидий'!Q198</f>
        <v>-3.276190476190477</v>
      </c>
      <c r="N198" s="56">
        <f t="shared" si="64"/>
        <v>-4.894801943631502</v>
      </c>
      <c r="O198" s="55">
        <f>'Расчет субсидий'!T198-1</f>
        <v>8.737864077669899E-2</v>
      </c>
      <c r="P198" s="55">
        <f>O198*'Расчет субсидий'!U198</f>
        <v>3.0582524271844647</v>
      </c>
      <c r="Q198" s="56">
        <f t="shared" si="65"/>
        <v>4.5691909653875538</v>
      </c>
      <c r="R198" s="55">
        <f>'Расчет субсидий'!X198-1</f>
        <v>9.5238095238095122E-2</v>
      </c>
      <c r="S198" s="55">
        <f>R198*'Расчет субсидий'!Y198</f>
        <v>1.4285714285714268</v>
      </c>
      <c r="T198" s="56">
        <f t="shared" si="66"/>
        <v>2.1343613126300123</v>
      </c>
      <c r="U198" s="55">
        <f t="shared" si="58"/>
        <v>4.2106333795654152</v>
      </c>
    </row>
    <row r="199" spans="1:21" ht="15" customHeight="1">
      <c r="A199" s="33" t="s">
        <v>196</v>
      </c>
      <c r="B199" s="53">
        <f>'Расчет субсидий'!AD199</f>
        <v>3.8909090909090907</v>
      </c>
      <c r="C199" s="55">
        <f>'Расчет субсидий'!D199-1</f>
        <v>-2.4389515346127988E-2</v>
      </c>
      <c r="D199" s="55">
        <f>C199*'Расчет субсидий'!E199</f>
        <v>-0.24389515346127988</v>
      </c>
      <c r="E199" s="56">
        <f t="shared" si="63"/>
        <v>-0.28695955128633899</v>
      </c>
      <c r="F199" s="27" t="s">
        <v>367</v>
      </c>
      <c r="G199" s="27" t="s">
        <v>367</v>
      </c>
      <c r="H199" s="27" t="s">
        <v>367</v>
      </c>
      <c r="I199" s="27" t="s">
        <v>367</v>
      </c>
      <c r="J199" s="27" t="s">
        <v>367</v>
      </c>
      <c r="K199" s="27" t="s">
        <v>367</v>
      </c>
      <c r="L199" s="55">
        <f>'Расчет субсидий'!P199-1</f>
        <v>-0.35270758122743673</v>
      </c>
      <c r="M199" s="55">
        <f>L199*'Расчет субсидий'!Q199</f>
        <v>-7.0541516245487346</v>
      </c>
      <c r="N199" s="56">
        <f t="shared" si="64"/>
        <v>-8.2996982767337748</v>
      </c>
      <c r="O199" s="55">
        <f>'Расчет субсидий'!T199-1</f>
        <v>0.19428571428571417</v>
      </c>
      <c r="P199" s="55">
        <f>O199*'Расчет субсидий'!U199</f>
        <v>5.8285714285714256</v>
      </c>
      <c r="Q199" s="56">
        <f t="shared" si="65"/>
        <v>6.8577182369011851</v>
      </c>
      <c r="R199" s="55">
        <f>'Расчет субсидий'!X199-1</f>
        <v>0.23882352941176466</v>
      </c>
      <c r="S199" s="55">
        <f>R199*'Расчет субсидий'!Y199</f>
        <v>4.7764705882352931</v>
      </c>
      <c r="T199" s="56">
        <f t="shared" si="66"/>
        <v>5.61984868202802</v>
      </c>
      <c r="U199" s="55">
        <f t="shared" si="58"/>
        <v>3.3069952387967039</v>
      </c>
    </row>
    <row r="200" spans="1:21" ht="15" customHeight="1">
      <c r="A200" s="33" t="s">
        <v>197</v>
      </c>
      <c r="B200" s="53">
        <f>'Расчет субсидий'!AD200</f>
        <v>-10.75454545454545</v>
      </c>
      <c r="C200" s="55">
        <f>'Расчет субсидий'!D200-1</f>
        <v>-1</v>
      </c>
      <c r="D200" s="55">
        <f>C200*'Расчет субсидий'!E200</f>
        <v>0</v>
      </c>
      <c r="E200" s="56">
        <f t="shared" si="63"/>
        <v>0</v>
      </c>
      <c r="F200" s="27" t="s">
        <v>367</v>
      </c>
      <c r="G200" s="27" t="s">
        <v>367</v>
      </c>
      <c r="H200" s="27" t="s">
        <v>367</v>
      </c>
      <c r="I200" s="27" t="s">
        <v>367</v>
      </c>
      <c r="J200" s="27" t="s">
        <v>367</v>
      </c>
      <c r="K200" s="27" t="s">
        <v>367</v>
      </c>
      <c r="L200" s="55">
        <f>'Расчет субсидий'!P200-1</f>
        <v>-0.91485664639443964</v>
      </c>
      <c r="M200" s="55">
        <f>L200*'Расчет субсидий'!Q200</f>
        <v>-18.297132927888793</v>
      </c>
      <c r="N200" s="56">
        <f t="shared" si="64"/>
        <v>-18.745818416573737</v>
      </c>
      <c r="O200" s="55">
        <f>'Расчет субсидий'!T200-1</f>
        <v>0.26</v>
      </c>
      <c r="P200" s="55">
        <f>O200*'Расчет субсидий'!U200</f>
        <v>7.8000000000000007</v>
      </c>
      <c r="Q200" s="56">
        <f t="shared" si="65"/>
        <v>7.9912729620282859</v>
      </c>
      <c r="R200" s="55">
        <f>'Расчет субсидий'!X200-1</f>
        <v>0</v>
      </c>
      <c r="S200" s="55">
        <f>R200*'Расчет субсидий'!Y200</f>
        <v>0</v>
      </c>
      <c r="T200" s="56">
        <f t="shared" si="66"/>
        <v>0</v>
      </c>
      <c r="U200" s="55">
        <f t="shared" si="58"/>
        <v>-10.497132927888792</v>
      </c>
    </row>
    <row r="201" spans="1:21" ht="15" customHeight="1">
      <c r="A201" s="33" t="s">
        <v>198</v>
      </c>
      <c r="B201" s="53">
        <f>'Расчет субсидий'!AD201</f>
        <v>-7.7090909090909037</v>
      </c>
      <c r="C201" s="55">
        <f>'Расчет субсидий'!D201-1</f>
        <v>-1</v>
      </c>
      <c r="D201" s="55">
        <f>C201*'Расчет субсидий'!E201</f>
        <v>0</v>
      </c>
      <c r="E201" s="56">
        <f t="shared" si="63"/>
        <v>0</v>
      </c>
      <c r="F201" s="27" t="s">
        <v>367</v>
      </c>
      <c r="G201" s="27" t="s">
        <v>367</v>
      </c>
      <c r="H201" s="27" t="s">
        <v>367</v>
      </c>
      <c r="I201" s="27" t="s">
        <v>367</v>
      </c>
      <c r="J201" s="27" t="s">
        <v>367</v>
      </c>
      <c r="K201" s="27" t="s">
        <v>367</v>
      </c>
      <c r="L201" s="55">
        <f>'Расчет субсидий'!P201-1</f>
        <v>-0.79133858267716528</v>
      </c>
      <c r="M201" s="55">
        <f>L201*'Расчет субсидий'!Q201</f>
        <v>-15.826771653543306</v>
      </c>
      <c r="N201" s="56">
        <f t="shared" si="64"/>
        <v>-10.554404273412532</v>
      </c>
      <c r="O201" s="55">
        <f>'Расчет субсидий'!T201-1</f>
        <v>0</v>
      </c>
      <c r="P201" s="55">
        <f>O201*'Расчет субсидий'!U201</f>
        <v>0</v>
      </c>
      <c r="Q201" s="56">
        <f t="shared" si="65"/>
        <v>0</v>
      </c>
      <c r="R201" s="55">
        <f>'Расчет субсидий'!X201-1</f>
        <v>0.21333333333333337</v>
      </c>
      <c r="S201" s="55">
        <f>R201*'Расчет субсидий'!Y201</f>
        <v>4.2666666666666675</v>
      </c>
      <c r="T201" s="56">
        <f t="shared" si="66"/>
        <v>2.845313364321628</v>
      </c>
      <c r="U201" s="55">
        <f t="shared" si="58"/>
        <v>-11.560104986876638</v>
      </c>
    </row>
    <row r="202" spans="1:21" ht="15" customHeight="1">
      <c r="A202" s="33" t="s">
        <v>199</v>
      </c>
      <c r="B202" s="53">
        <f>'Расчет субсидий'!AD202</f>
        <v>-40.27272727272728</v>
      </c>
      <c r="C202" s="55">
        <f>'Расчет субсидий'!D202-1</f>
        <v>-1</v>
      </c>
      <c r="D202" s="55">
        <f>C202*'Расчет субсидий'!E202</f>
        <v>0</v>
      </c>
      <c r="E202" s="56">
        <f t="shared" si="63"/>
        <v>0</v>
      </c>
      <c r="F202" s="27" t="s">
        <v>367</v>
      </c>
      <c r="G202" s="27" t="s">
        <v>367</v>
      </c>
      <c r="H202" s="27" t="s">
        <v>367</v>
      </c>
      <c r="I202" s="27" t="s">
        <v>367</v>
      </c>
      <c r="J202" s="27" t="s">
        <v>367</v>
      </c>
      <c r="K202" s="27" t="s">
        <v>367</v>
      </c>
      <c r="L202" s="55">
        <f>'Расчет субсидий'!P202-1</f>
        <v>-0.625</v>
      </c>
      <c r="M202" s="55">
        <f>L202*'Расчет субсидий'!Q202</f>
        <v>-12.5</v>
      </c>
      <c r="N202" s="56">
        <f t="shared" si="64"/>
        <v>-23.275036933768906</v>
      </c>
      <c r="O202" s="55">
        <f>'Расчет субсидий'!T202-1</f>
        <v>-0.24653465346534664</v>
      </c>
      <c r="P202" s="55">
        <f>O202*'Расчет субсидий'!U202</f>
        <v>-8.6287128712871333</v>
      </c>
      <c r="Q202" s="56">
        <f t="shared" si="65"/>
        <v>-16.066688861607616</v>
      </c>
      <c r="R202" s="55">
        <f>'Расчет субсидий'!X202-1</f>
        <v>-3.3333333333333326E-2</v>
      </c>
      <c r="S202" s="55">
        <f>R202*'Расчет субсидий'!Y202</f>
        <v>-0.49999999999999989</v>
      </c>
      <c r="T202" s="56">
        <f t="shared" si="66"/>
        <v>-0.93100147735075611</v>
      </c>
      <c r="U202" s="55">
        <f t="shared" si="58"/>
        <v>-21.628712871287135</v>
      </c>
    </row>
    <row r="203" spans="1:21" ht="15" customHeight="1">
      <c r="A203" s="33" t="s">
        <v>200</v>
      </c>
      <c r="B203" s="53">
        <f>'Расчет субсидий'!AD203</f>
        <v>-15.218181818181819</v>
      </c>
      <c r="C203" s="55">
        <f>'Расчет субсидий'!D203-1</f>
        <v>-1</v>
      </c>
      <c r="D203" s="55">
        <f>C203*'Расчет субсидий'!E203</f>
        <v>0</v>
      </c>
      <c r="E203" s="56">
        <f t="shared" si="63"/>
        <v>0</v>
      </c>
      <c r="F203" s="27" t="s">
        <v>367</v>
      </c>
      <c r="G203" s="27" t="s">
        <v>367</v>
      </c>
      <c r="H203" s="27" t="s">
        <v>367</v>
      </c>
      <c r="I203" s="27" t="s">
        <v>367</v>
      </c>
      <c r="J203" s="27" t="s">
        <v>367</v>
      </c>
      <c r="K203" s="27" t="s">
        <v>367</v>
      </c>
      <c r="L203" s="55">
        <f>'Расчет субсидий'!P203-1</f>
        <v>-0.82711864406779667</v>
      </c>
      <c r="M203" s="55">
        <f>L203*'Расчет субсидий'!Q203</f>
        <v>-16.542372881355934</v>
      </c>
      <c r="N203" s="56">
        <f t="shared" si="64"/>
        <v>-9.6205621922405999</v>
      </c>
      <c r="O203" s="55">
        <f>'Расчет субсидий'!T203-1</f>
        <v>-0.27500000000000002</v>
      </c>
      <c r="P203" s="55">
        <f>O203*'Расчет субсидий'!U203</f>
        <v>-9.625</v>
      </c>
      <c r="Q203" s="56">
        <f t="shared" si="65"/>
        <v>-5.5976196259412188</v>
      </c>
      <c r="R203" s="55">
        <f>'Расчет субсидий'!X203-1</f>
        <v>0</v>
      </c>
      <c r="S203" s="55">
        <f>R203*'Расчет субсидий'!Y203</f>
        <v>0</v>
      </c>
      <c r="T203" s="56">
        <f t="shared" si="66"/>
        <v>0</v>
      </c>
      <c r="U203" s="55">
        <f t="shared" si="58"/>
        <v>-26.167372881355934</v>
      </c>
    </row>
    <row r="204" spans="1:21" ht="15" customHeight="1">
      <c r="A204" s="33" t="s">
        <v>201</v>
      </c>
      <c r="B204" s="53">
        <f>'Расчет субсидий'!AD204</f>
        <v>-11.25454545454545</v>
      </c>
      <c r="C204" s="55">
        <f>'Расчет субсидий'!D204-1</f>
        <v>-1</v>
      </c>
      <c r="D204" s="55">
        <f>C204*'Расчет субсидий'!E204</f>
        <v>0</v>
      </c>
      <c r="E204" s="56">
        <f t="shared" si="63"/>
        <v>0</v>
      </c>
      <c r="F204" s="27" t="s">
        <v>367</v>
      </c>
      <c r="G204" s="27" t="s">
        <v>367</v>
      </c>
      <c r="H204" s="27" t="s">
        <v>367</v>
      </c>
      <c r="I204" s="27" t="s">
        <v>367</v>
      </c>
      <c r="J204" s="27" t="s">
        <v>367</v>
      </c>
      <c r="K204" s="27" t="s">
        <v>367</v>
      </c>
      <c r="L204" s="55">
        <f>'Расчет субсидий'!P204-1</f>
        <v>-0.64</v>
      </c>
      <c r="M204" s="55">
        <f>L204*'Расчет субсидий'!Q204</f>
        <v>-12.8</v>
      </c>
      <c r="N204" s="56">
        <f t="shared" si="64"/>
        <v>-11.25454545454545</v>
      </c>
      <c r="O204" s="55">
        <f>'Расчет субсидий'!T204-1</f>
        <v>0</v>
      </c>
      <c r="P204" s="55">
        <f>O204*'Расчет субсидий'!U204</f>
        <v>0</v>
      </c>
      <c r="Q204" s="56">
        <f t="shared" si="65"/>
        <v>0</v>
      </c>
      <c r="R204" s="55">
        <f>'Расчет субсидий'!X204-1</f>
        <v>0</v>
      </c>
      <c r="S204" s="55">
        <f>R204*'Расчет субсидий'!Y204</f>
        <v>0</v>
      </c>
      <c r="T204" s="56">
        <f t="shared" si="66"/>
        <v>0</v>
      </c>
      <c r="U204" s="55">
        <f t="shared" si="58"/>
        <v>-12.8</v>
      </c>
    </row>
    <row r="205" spans="1:21" ht="15" customHeight="1">
      <c r="A205" s="32" t="s">
        <v>202</v>
      </c>
      <c r="B205" s="57"/>
      <c r="C205" s="58"/>
      <c r="D205" s="58"/>
      <c r="E205" s="59"/>
      <c r="F205" s="58"/>
      <c r="G205" s="58"/>
      <c r="H205" s="59"/>
      <c r="I205" s="59"/>
      <c r="J205" s="59"/>
      <c r="K205" s="59"/>
      <c r="L205" s="58"/>
      <c r="M205" s="58"/>
      <c r="N205" s="59"/>
      <c r="O205" s="58"/>
      <c r="P205" s="58"/>
      <c r="Q205" s="59"/>
      <c r="R205" s="58"/>
      <c r="S205" s="58"/>
      <c r="T205" s="59"/>
      <c r="U205" s="59"/>
    </row>
    <row r="206" spans="1:21" ht="15" customHeight="1">
      <c r="A206" s="33" t="s">
        <v>203</v>
      </c>
      <c r="B206" s="53">
        <f>'Расчет субсидий'!AD206</f>
        <v>-15.181818181818187</v>
      </c>
      <c r="C206" s="55">
        <f>'Расчет субсидий'!D206-1</f>
        <v>-1</v>
      </c>
      <c r="D206" s="55">
        <f>C206*'Расчет субсидий'!E206</f>
        <v>-10</v>
      </c>
      <c r="E206" s="56">
        <f t="shared" ref="E206:E218" si="67">$B206*D206/$U206</f>
        <v>-10.274419276417818</v>
      </c>
      <c r="F206" s="27" t="s">
        <v>367</v>
      </c>
      <c r="G206" s="27" t="s">
        <v>367</v>
      </c>
      <c r="H206" s="27" t="s">
        <v>367</v>
      </c>
      <c r="I206" s="27" t="s">
        <v>367</v>
      </c>
      <c r="J206" s="27" t="s">
        <v>367</v>
      </c>
      <c r="K206" s="27" t="s">
        <v>367</v>
      </c>
      <c r="L206" s="55">
        <f>'Расчет субсидий'!P206-1</f>
        <v>-0.71863117870722437</v>
      </c>
      <c r="M206" s="55">
        <f>L206*'Расчет субсидий'!Q206</f>
        <v>-14.372623574144487</v>
      </c>
      <c r="N206" s="56">
        <f t="shared" ref="N206:N218" si="68">$B206*M206/$U206</f>
        <v>-14.76703607028873</v>
      </c>
      <c r="O206" s="55">
        <f>'Расчет субсидий'!T206-1</f>
        <v>-1.3580246913580174E-2</v>
      </c>
      <c r="P206" s="55">
        <f>O206*'Расчет субсидий'!U206</f>
        <v>-0.20370370370370261</v>
      </c>
      <c r="Q206" s="56">
        <f t="shared" ref="Q206:Q218" si="69">$B206*P206/$U206</f>
        <v>-0.2092937260011026</v>
      </c>
      <c r="R206" s="55">
        <f>'Расчет субсидий'!X206-1</f>
        <v>0.28000000000000003</v>
      </c>
      <c r="S206" s="55">
        <f>R206*'Расчет субсидий'!Y206</f>
        <v>9.8000000000000007</v>
      </c>
      <c r="T206" s="56">
        <f t="shared" ref="T206:T218" si="70">$B206*S206/$U206</f>
        <v>10.068930890889463</v>
      </c>
      <c r="U206" s="55">
        <f t="shared" si="58"/>
        <v>-14.776327277848189</v>
      </c>
    </row>
    <row r="207" spans="1:21" ht="15" customHeight="1">
      <c r="A207" s="33" t="s">
        <v>204</v>
      </c>
      <c r="B207" s="53">
        <f>'Расчет субсидий'!AD207</f>
        <v>-40.527272727272731</v>
      </c>
      <c r="C207" s="55">
        <f>'Расчет субсидий'!D207-1</f>
        <v>-1</v>
      </c>
      <c r="D207" s="55">
        <f>C207*'Расчет субсидий'!E207</f>
        <v>0</v>
      </c>
      <c r="E207" s="56">
        <f t="shared" si="67"/>
        <v>0</v>
      </c>
      <c r="F207" s="27" t="s">
        <v>367</v>
      </c>
      <c r="G207" s="27" t="s">
        <v>367</v>
      </c>
      <c r="H207" s="27" t="s">
        <v>367</v>
      </c>
      <c r="I207" s="27" t="s">
        <v>367</v>
      </c>
      <c r="J207" s="27" t="s">
        <v>367</v>
      </c>
      <c r="K207" s="27" t="s">
        <v>367</v>
      </c>
      <c r="L207" s="55">
        <f>'Расчет субсидий'!P207-1</f>
        <v>-0.76169265033407574</v>
      </c>
      <c r="M207" s="55">
        <f>L207*'Расчет субсидий'!Q207</f>
        <v>-15.233853006681514</v>
      </c>
      <c r="N207" s="56">
        <f t="shared" si="68"/>
        <v>-36.894462694422771</v>
      </c>
      <c r="O207" s="55">
        <f>'Расчет субсидий'!T207-1</f>
        <v>-7.4999999999999956E-2</v>
      </c>
      <c r="P207" s="55">
        <f>O207*'Расчет субсидий'!U207</f>
        <v>-1.4999999999999991</v>
      </c>
      <c r="Q207" s="56">
        <f t="shared" si="69"/>
        <v>-3.6328100328499593</v>
      </c>
      <c r="R207" s="55">
        <f>'Расчет субсидий'!X207-1</f>
        <v>0</v>
      </c>
      <c r="S207" s="55">
        <f>R207*'Расчет субсидий'!Y207</f>
        <v>0</v>
      </c>
      <c r="T207" s="56">
        <f t="shared" si="70"/>
        <v>0</v>
      </c>
      <c r="U207" s="55">
        <f t="shared" si="58"/>
        <v>-16.733853006681514</v>
      </c>
    </row>
    <row r="208" spans="1:21" ht="15" customHeight="1">
      <c r="A208" s="33" t="s">
        <v>205</v>
      </c>
      <c r="B208" s="53">
        <f>'Расчет субсидий'!AD208</f>
        <v>0.10909090909090913</v>
      </c>
      <c r="C208" s="55">
        <f>'Расчет субсидий'!D208-1</f>
        <v>-2.0145149657410766E-2</v>
      </c>
      <c r="D208" s="55">
        <f>C208*'Расчет субсидий'!E208</f>
        <v>-0.20145149657410766</v>
      </c>
      <c r="E208" s="56">
        <f t="shared" si="67"/>
        <v>-4.5025461114776002E-3</v>
      </c>
      <c r="F208" s="27" t="s">
        <v>367</v>
      </c>
      <c r="G208" s="27" t="s">
        <v>367</v>
      </c>
      <c r="H208" s="27" t="s">
        <v>367</v>
      </c>
      <c r="I208" s="27" t="s">
        <v>367</v>
      </c>
      <c r="J208" s="27" t="s">
        <v>367</v>
      </c>
      <c r="K208" s="27" t="s">
        <v>367</v>
      </c>
      <c r="L208" s="55">
        <f>'Расчет субсидий'!P208-1</f>
        <v>0.25411812544474932</v>
      </c>
      <c r="M208" s="55">
        <f>L208*'Расчет субсидий'!Q208</f>
        <v>5.0823625088949864</v>
      </c>
      <c r="N208" s="56">
        <f t="shared" si="68"/>
        <v>0.11359345520238673</v>
      </c>
      <c r="O208" s="55">
        <f>'Расчет субсидий'!T208-1</f>
        <v>0</v>
      </c>
      <c r="P208" s="55">
        <f>O208*'Расчет субсидий'!U208</f>
        <v>0</v>
      </c>
      <c r="Q208" s="56">
        <f t="shared" si="69"/>
        <v>0</v>
      </c>
      <c r="R208" s="55">
        <f>'Расчет субсидий'!X208-1</f>
        <v>0</v>
      </c>
      <c r="S208" s="55">
        <f>R208*'Расчет субсидий'!Y208</f>
        <v>0</v>
      </c>
      <c r="T208" s="56">
        <f t="shared" si="70"/>
        <v>0</v>
      </c>
      <c r="U208" s="55">
        <f t="shared" si="58"/>
        <v>4.8809110123208788</v>
      </c>
    </row>
    <row r="209" spans="1:21" ht="15" customHeight="1">
      <c r="A209" s="33" t="s">
        <v>206</v>
      </c>
      <c r="B209" s="53">
        <f>'Расчет субсидий'!AD209</f>
        <v>-2.2090909090909037</v>
      </c>
      <c r="C209" s="55">
        <f>'Расчет субсидий'!D209-1</f>
        <v>-0.4982905982905983</v>
      </c>
      <c r="D209" s="55">
        <f>C209*'Расчет субсидий'!E209</f>
        <v>-4.982905982905983</v>
      </c>
      <c r="E209" s="56">
        <f t="shared" si="67"/>
        <v>-6.9968440260440357</v>
      </c>
      <c r="F209" s="27" t="s">
        <v>367</v>
      </c>
      <c r="G209" s="27" t="s">
        <v>367</v>
      </c>
      <c r="H209" s="27" t="s">
        <v>367</v>
      </c>
      <c r="I209" s="27" t="s">
        <v>367</v>
      </c>
      <c r="J209" s="27" t="s">
        <v>367</v>
      </c>
      <c r="K209" s="27" t="s">
        <v>367</v>
      </c>
      <c r="L209" s="55">
        <f>'Расчет субсидий'!P209-1</f>
        <v>-7.9516539440203537E-2</v>
      </c>
      <c r="M209" s="55">
        <f>L209*'Расчет субсидий'!Q209</f>
        <v>-1.5903307888040707</v>
      </c>
      <c r="N209" s="56">
        <f t="shared" si="68"/>
        <v>-2.2330938045490329</v>
      </c>
      <c r="O209" s="55">
        <f>'Расчет субсидий'!T209-1</f>
        <v>0.16666666666666674</v>
      </c>
      <c r="P209" s="55">
        <f>O209*'Расчет субсидий'!U209</f>
        <v>5.0000000000000018</v>
      </c>
      <c r="Q209" s="56">
        <f t="shared" si="69"/>
        <v>7.0208469215021649</v>
      </c>
      <c r="R209" s="55">
        <f>'Расчет субсидий'!X209-1</f>
        <v>0</v>
      </c>
      <c r="S209" s="55">
        <f>R209*'Расчет субсидий'!Y209</f>
        <v>0</v>
      </c>
      <c r="T209" s="56">
        <f t="shared" si="70"/>
        <v>0</v>
      </c>
      <c r="U209" s="55">
        <f t="shared" si="58"/>
        <v>-1.5732367717100519</v>
      </c>
    </row>
    <row r="210" spans="1:21" ht="15" customHeight="1">
      <c r="A210" s="33" t="s">
        <v>207</v>
      </c>
      <c r="B210" s="53">
        <f>'Расчет субсидий'!AD210</f>
        <v>-28.618181818181824</v>
      </c>
      <c r="C210" s="55">
        <f>'Расчет субсидий'!D210-1</f>
        <v>6.796321014432305E-2</v>
      </c>
      <c r="D210" s="55">
        <f>C210*'Расчет субсидий'!E210</f>
        <v>0.6796321014432305</v>
      </c>
      <c r="E210" s="56">
        <f t="shared" si="67"/>
        <v>1.6443285310057947</v>
      </c>
      <c r="F210" s="27" t="s">
        <v>367</v>
      </c>
      <c r="G210" s="27" t="s">
        <v>367</v>
      </c>
      <c r="H210" s="27" t="s">
        <v>367</v>
      </c>
      <c r="I210" s="27" t="s">
        <v>367</v>
      </c>
      <c r="J210" s="27" t="s">
        <v>367</v>
      </c>
      <c r="K210" s="27" t="s">
        <v>367</v>
      </c>
      <c r="L210" s="55">
        <f>'Расчет субсидий'!P210-1</f>
        <v>-0.49954248572239934</v>
      </c>
      <c r="M210" s="55">
        <f>L210*'Расчет субсидий'!Q210</f>
        <v>-9.990849714447986</v>
      </c>
      <c r="N210" s="56">
        <f t="shared" si="68"/>
        <v>-24.172253193414186</v>
      </c>
      <c r="O210" s="55">
        <f>'Расчет субсидий'!T210-1</f>
        <v>-8.5430463576159021E-2</v>
      </c>
      <c r="P210" s="55">
        <f>O210*'Расчет субсидий'!U210</f>
        <v>-3.4172185430463609</v>
      </c>
      <c r="Q210" s="56">
        <f t="shared" si="69"/>
        <v>-8.2677524135203626</v>
      </c>
      <c r="R210" s="55">
        <f>'Расчет субсидий'!X210-1</f>
        <v>9.000000000000008E-2</v>
      </c>
      <c r="S210" s="55">
        <f>R210*'Расчет субсидий'!Y210</f>
        <v>0.9000000000000008</v>
      </c>
      <c r="T210" s="56">
        <f t="shared" si="70"/>
        <v>2.1774952577469326</v>
      </c>
      <c r="U210" s="55">
        <f t="shared" si="58"/>
        <v>-11.828436156051117</v>
      </c>
    </row>
    <row r="211" spans="1:21" ht="15" customHeight="1">
      <c r="A211" s="33" t="s">
        <v>208</v>
      </c>
      <c r="B211" s="53">
        <f>'Расчет субсидий'!AD211</f>
        <v>1.7363636363636346</v>
      </c>
      <c r="C211" s="55">
        <f>'Расчет субсидий'!D211-1</f>
        <v>-0.11589225589225594</v>
      </c>
      <c r="D211" s="55">
        <f>C211*'Расчет субсидий'!E211</f>
        <v>-1.1589225589225594</v>
      </c>
      <c r="E211" s="56">
        <f t="shared" si="67"/>
        <v>-0.68798565523610544</v>
      </c>
      <c r="F211" s="27" t="s">
        <v>367</v>
      </c>
      <c r="G211" s="27" t="s">
        <v>367</v>
      </c>
      <c r="H211" s="27" t="s">
        <v>367</v>
      </c>
      <c r="I211" s="27" t="s">
        <v>367</v>
      </c>
      <c r="J211" s="27" t="s">
        <v>367</v>
      </c>
      <c r="K211" s="27" t="s">
        <v>367</v>
      </c>
      <c r="L211" s="55">
        <f>'Расчет субсидий'!P211-1</f>
        <v>0.20419270833333325</v>
      </c>
      <c r="M211" s="55">
        <f>L211*'Расчет субсидий'!Q211</f>
        <v>4.083854166666665</v>
      </c>
      <c r="N211" s="56">
        <f t="shared" si="68"/>
        <v>2.4243492915997402</v>
      </c>
      <c r="O211" s="55">
        <f>'Расчет субсидий'!T211-1</f>
        <v>0</v>
      </c>
      <c r="P211" s="55">
        <f>O211*'Расчет субсидий'!U211</f>
        <v>0</v>
      </c>
      <c r="Q211" s="56">
        <f t="shared" si="69"/>
        <v>0</v>
      </c>
      <c r="R211" s="55">
        <f>'Расчет субсидий'!X211-1</f>
        <v>0</v>
      </c>
      <c r="S211" s="55">
        <f>R211*'Расчет субсидий'!Y211</f>
        <v>0</v>
      </c>
      <c r="T211" s="56">
        <f t="shared" si="70"/>
        <v>0</v>
      </c>
      <c r="U211" s="55">
        <f t="shared" si="58"/>
        <v>2.9249316077441057</v>
      </c>
    </row>
    <row r="212" spans="1:21" ht="15" customHeight="1">
      <c r="A212" s="33" t="s">
        <v>209</v>
      </c>
      <c r="B212" s="53">
        <f>'Расчет субсидий'!AD212</f>
        <v>0.42727272727272769</v>
      </c>
      <c r="C212" s="55">
        <f>'Расчет субсидий'!D212-1</f>
        <v>-0.12085542500848312</v>
      </c>
      <c r="D212" s="55">
        <f>C212*'Расчет субсидий'!E212</f>
        <v>-1.2085542500848312</v>
      </c>
      <c r="E212" s="56">
        <f t="shared" si="67"/>
        <v>-6.4761819079845045E-2</v>
      </c>
      <c r="F212" s="27" t="s">
        <v>367</v>
      </c>
      <c r="G212" s="27" t="s">
        <v>367</v>
      </c>
      <c r="H212" s="27" t="s">
        <v>367</v>
      </c>
      <c r="I212" s="27" t="s">
        <v>367</v>
      </c>
      <c r="J212" s="27" t="s">
        <v>367</v>
      </c>
      <c r="K212" s="27" t="s">
        <v>367</v>
      </c>
      <c r="L212" s="55">
        <f>'Расчет субсидий'!P212-1</f>
        <v>0.25910572821450328</v>
      </c>
      <c r="M212" s="55">
        <f>L212*'Расчет субсидий'!Q212</f>
        <v>5.1821145642900657</v>
      </c>
      <c r="N212" s="56">
        <f t="shared" si="68"/>
        <v>0.27768978168752173</v>
      </c>
      <c r="O212" s="55">
        <f>'Расчет субсидий'!T212-1</f>
        <v>0.10000000000000009</v>
      </c>
      <c r="P212" s="55">
        <f>O212*'Расчет субсидий'!U212</f>
        <v>3.0000000000000027</v>
      </c>
      <c r="Q212" s="56">
        <f t="shared" si="69"/>
        <v>0.1607585734987883</v>
      </c>
      <c r="R212" s="55">
        <f>'Расчет субсидий'!X212-1</f>
        <v>5.0000000000000044E-2</v>
      </c>
      <c r="S212" s="55">
        <f>R212*'Расчет субсидий'!Y212</f>
        <v>1.0000000000000009</v>
      </c>
      <c r="T212" s="56">
        <f t="shared" si="70"/>
        <v>5.3586191166262766E-2</v>
      </c>
      <c r="U212" s="55">
        <f t="shared" si="58"/>
        <v>7.9735603142052378</v>
      </c>
    </row>
    <row r="213" spans="1:21" ht="15" customHeight="1">
      <c r="A213" s="33" t="s">
        <v>210</v>
      </c>
      <c r="B213" s="53">
        <f>'Расчет субсидий'!AD213</f>
        <v>-1.6727272727272862</v>
      </c>
      <c r="C213" s="55">
        <f>'Расчет субсидий'!D213-1</f>
        <v>0.26320802005012522</v>
      </c>
      <c r="D213" s="55">
        <f>C213*'Расчет субсидий'!E213</f>
        <v>2.6320802005012522</v>
      </c>
      <c r="E213" s="56">
        <f t="shared" si="67"/>
        <v>8.1753803660540996</v>
      </c>
      <c r="F213" s="27" t="s">
        <v>367</v>
      </c>
      <c r="G213" s="27" t="s">
        <v>367</v>
      </c>
      <c r="H213" s="27" t="s">
        <v>367</v>
      </c>
      <c r="I213" s="27" t="s">
        <v>367</v>
      </c>
      <c r="J213" s="27" t="s">
        <v>367</v>
      </c>
      <c r="K213" s="27" t="s">
        <v>367</v>
      </c>
      <c r="L213" s="55">
        <f>'Расчет субсидий'!P213-1</f>
        <v>-0.43353090601185429</v>
      </c>
      <c r="M213" s="55">
        <f>L213*'Расчет субсидий'!Q213</f>
        <v>-8.6706181202370853</v>
      </c>
      <c r="N213" s="56">
        <f t="shared" si="68"/>
        <v>-26.931398643643057</v>
      </c>
      <c r="O213" s="55">
        <f>'Расчет субсидий'!T213-1</f>
        <v>5.0000000000000044E-2</v>
      </c>
      <c r="P213" s="55">
        <f>O213*'Расчет субсидий'!U213</f>
        <v>1.5000000000000013</v>
      </c>
      <c r="Q213" s="56">
        <f t="shared" si="69"/>
        <v>4.6590793649622784</v>
      </c>
      <c r="R213" s="55">
        <f>'Расчет субсидий'!X213-1</f>
        <v>0.19999999999999996</v>
      </c>
      <c r="S213" s="55">
        <f>R213*'Расчет субсидий'!Y213</f>
        <v>3.9999999999999991</v>
      </c>
      <c r="T213" s="56">
        <f t="shared" si="70"/>
        <v>12.424211639899394</v>
      </c>
      <c r="U213" s="55">
        <f t="shared" si="58"/>
        <v>-0.53853791973583309</v>
      </c>
    </row>
    <row r="214" spans="1:21" ht="15" customHeight="1">
      <c r="A214" s="33" t="s">
        <v>211</v>
      </c>
      <c r="B214" s="53">
        <f>'Расчет субсидий'!AD214</f>
        <v>-3.8636363636363633</v>
      </c>
      <c r="C214" s="55">
        <f>'Расчет субсидий'!D214-1</f>
        <v>0.24596361043116244</v>
      </c>
      <c r="D214" s="55">
        <f>C214*'Расчет субсидий'!E214</f>
        <v>2.4596361043116244</v>
      </c>
      <c r="E214" s="56">
        <f t="shared" si="67"/>
        <v>0.41067438838993475</v>
      </c>
      <c r="F214" s="27" t="s">
        <v>367</v>
      </c>
      <c r="G214" s="27" t="s">
        <v>367</v>
      </c>
      <c r="H214" s="27" t="s">
        <v>367</v>
      </c>
      <c r="I214" s="27" t="s">
        <v>367</v>
      </c>
      <c r="J214" s="27" t="s">
        <v>367</v>
      </c>
      <c r="K214" s="27" t="s">
        <v>367</v>
      </c>
      <c r="L214" s="55">
        <f>'Расчет субсидий'!P214-1</f>
        <v>-0.20209958696649832</v>
      </c>
      <c r="M214" s="55">
        <f>L214*'Расчет субсидий'!Q214</f>
        <v>-4.0419917393299665</v>
      </c>
      <c r="N214" s="56">
        <f t="shared" si="68"/>
        <v>-0.67487319872915463</v>
      </c>
      <c r="O214" s="55">
        <f>'Расчет субсидий'!T214-1</f>
        <v>-8.9130434782608625E-2</v>
      </c>
      <c r="P214" s="55">
        <f>O214*'Расчет субсидий'!U214</f>
        <v>-0.89130434782608625</v>
      </c>
      <c r="Q214" s="56">
        <f t="shared" si="69"/>
        <v>-0.14881708203547844</v>
      </c>
      <c r="R214" s="55">
        <f>'Расчет субсидий'!X214-1</f>
        <v>-0.51666666666666661</v>
      </c>
      <c r="S214" s="55">
        <f>R214*'Расчет субсидий'!Y214</f>
        <v>-20.666666666666664</v>
      </c>
      <c r="T214" s="56">
        <f t="shared" si="70"/>
        <v>-3.450620471261665</v>
      </c>
      <c r="U214" s="55">
        <f t="shared" si="58"/>
        <v>-23.140326649511092</v>
      </c>
    </row>
    <row r="215" spans="1:21" ht="15" customHeight="1">
      <c r="A215" s="33" t="s">
        <v>212</v>
      </c>
      <c r="B215" s="53">
        <f>'Расчет субсидий'!AD215</f>
        <v>-12.490909090909099</v>
      </c>
      <c r="C215" s="55">
        <f>'Расчет субсидий'!D215-1</f>
        <v>-1</v>
      </c>
      <c r="D215" s="55">
        <f>C215*'Расчет субсидий'!E215</f>
        <v>0</v>
      </c>
      <c r="E215" s="56">
        <f t="shared" si="67"/>
        <v>0</v>
      </c>
      <c r="F215" s="27" t="s">
        <v>367</v>
      </c>
      <c r="G215" s="27" t="s">
        <v>367</v>
      </c>
      <c r="H215" s="27" t="s">
        <v>367</v>
      </c>
      <c r="I215" s="27" t="s">
        <v>367</v>
      </c>
      <c r="J215" s="27" t="s">
        <v>367</v>
      </c>
      <c r="K215" s="27" t="s">
        <v>367</v>
      </c>
      <c r="L215" s="55">
        <f>'Расчет субсидий'!P215-1</f>
        <v>-0.48387096774193539</v>
      </c>
      <c r="M215" s="55">
        <f>L215*'Расчет субсидий'!Q215</f>
        <v>-9.6774193548387082</v>
      </c>
      <c r="N215" s="56">
        <f t="shared" si="68"/>
        <v>-12.490909090909099</v>
      </c>
      <c r="O215" s="55">
        <f>'Расчет субсидий'!T215-1</f>
        <v>0</v>
      </c>
      <c r="P215" s="55">
        <f>O215*'Расчет субсидий'!U215</f>
        <v>0</v>
      </c>
      <c r="Q215" s="56">
        <f t="shared" si="69"/>
        <v>0</v>
      </c>
      <c r="R215" s="55">
        <f>'Расчет субсидий'!X215-1</f>
        <v>0</v>
      </c>
      <c r="S215" s="55">
        <f>R215*'Расчет субсидий'!Y215</f>
        <v>0</v>
      </c>
      <c r="T215" s="56">
        <f t="shared" si="70"/>
        <v>0</v>
      </c>
      <c r="U215" s="55">
        <f t="shared" si="58"/>
        <v>-9.6774193548387082</v>
      </c>
    </row>
    <row r="216" spans="1:21" ht="15" customHeight="1">
      <c r="A216" s="33" t="s">
        <v>213</v>
      </c>
      <c r="B216" s="53">
        <f>'Расчет субсидий'!AD216</f>
        <v>-22.036363636363632</v>
      </c>
      <c r="C216" s="55">
        <f>'Расчет субсидий'!D216-1</f>
        <v>-0.1701323251417769</v>
      </c>
      <c r="D216" s="55">
        <f>C216*'Расчет субсидий'!E216</f>
        <v>-1.701323251417769</v>
      </c>
      <c r="E216" s="56">
        <f t="shared" si="67"/>
        <v>-4.2746503396416049</v>
      </c>
      <c r="F216" s="27" t="s">
        <v>367</v>
      </c>
      <c r="G216" s="27" t="s">
        <v>367</v>
      </c>
      <c r="H216" s="27" t="s">
        <v>367</v>
      </c>
      <c r="I216" s="27" t="s">
        <v>367</v>
      </c>
      <c r="J216" s="27" t="s">
        <v>367</v>
      </c>
      <c r="K216" s="27" t="s">
        <v>367</v>
      </c>
      <c r="L216" s="55">
        <f>'Расчет субсидий'!P216-1</f>
        <v>-0.63146067415730345</v>
      </c>
      <c r="M216" s="55">
        <f>L216*'Расчет субсидий'!Q216</f>
        <v>-12.629213483146069</v>
      </c>
      <c r="N216" s="56">
        <f t="shared" si="68"/>
        <v>-31.731460591130347</v>
      </c>
      <c r="O216" s="55">
        <f>'Расчет субсидий'!T216-1</f>
        <v>4.0000000000000036E-3</v>
      </c>
      <c r="P216" s="55">
        <f>O216*'Расчет субсидий'!U216</f>
        <v>6.0000000000000053E-2</v>
      </c>
      <c r="Q216" s="56">
        <f t="shared" si="69"/>
        <v>0.15075266864469411</v>
      </c>
      <c r="R216" s="55">
        <f>'Расчет субсидий'!X216-1</f>
        <v>0.15714285714285725</v>
      </c>
      <c r="S216" s="55">
        <f>R216*'Расчет субсидий'!Y216</f>
        <v>5.5000000000000036</v>
      </c>
      <c r="T216" s="56">
        <f t="shared" si="70"/>
        <v>13.818994625763624</v>
      </c>
      <c r="U216" s="55">
        <f t="shared" si="58"/>
        <v>-8.7705367345638336</v>
      </c>
    </row>
    <row r="217" spans="1:21" ht="15" customHeight="1">
      <c r="A217" s="33" t="s">
        <v>214</v>
      </c>
      <c r="B217" s="53">
        <f>'Расчет субсидий'!AD217</f>
        <v>-12.372727272727275</v>
      </c>
      <c r="C217" s="55">
        <f>'Расчет субсидий'!D217-1</f>
        <v>0</v>
      </c>
      <c r="D217" s="55">
        <f>C217*'Расчет субсидий'!E217</f>
        <v>0</v>
      </c>
      <c r="E217" s="56">
        <f t="shared" si="67"/>
        <v>0</v>
      </c>
      <c r="F217" s="27" t="s">
        <v>367</v>
      </c>
      <c r="G217" s="27" t="s">
        <v>367</v>
      </c>
      <c r="H217" s="27" t="s">
        <v>367</v>
      </c>
      <c r="I217" s="27" t="s">
        <v>367</v>
      </c>
      <c r="J217" s="27" t="s">
        <v>367</v>
      </c>
      <c r="K217" s="27" t="s">
        <v>367</v>
      </c>
      <c r="L217" s="55">
        <f>'Расчет субсидий'!P217-1</f>
        <v>-0.77124109062111101</v>
      </c>
      <c r="M217" s="55">
        <f>L217*'Расчет субсидий'!Q217</f>
        <v>-15.42482181242222</v>
      </c>
      <c r="N217" s="56">
        <f t="shared" si="68"/>
        <v>-11.275074674433441</v>
      </c>
      <c r="O217" s="55">
        <f>'Расчет субсидий'!T217-1</f>
        <v>3.2786885245901232E-3</v>
      </c>
      <c r="P217" s="55">
        <f>O217*'Расчет субсидий'!U217</f>
        <v>9.8360655737703695E-2</v>
      </c>
      <c r="Q217" s="56">
        <f t="shared" si="69"/>
        <v>7.1898641809638827E-2</v>
      </c>
      <c r="R217" s="55">
        <f>'Расчет субсидий'!X217-1</f>
        <v>-8.0000000000000071E-2</v>
      </c>
      <c r="S217" s="55">
        <f>R217*'Расчет субсидий'!Y217</f>
        <v>-1.6000000000000014</v>
      </c>
      <c r="T217" s="56">
        <f t="shared" si="70"/>
        <v>-1.1695512401034738</v>
      </c>
      <c r="U217" s="55">
        <f t="shared" si="58"/>
        <v>-16.926461156684518</v>
      </c>
    </row>
    <row r="218" spans="1:21" ht="15" customHeight="1">
      <c r="A218" s="33" t="s">
        <v>215</v>
      </c>
      <c r="B218" s="53">
        <f>'Расчет субсидий'!AD218</f>
        <v>7.9363636363636374</v>
      </c>
      <c r="C218" s="55">
        <f>'Расчет субсидий'!D218-1</f>
        <v>-1</v>
      </c>
      <c r="D218" s="55">
        <f>C218*'Расчет субсидий'!E218</f>
        <v>0</v>
      </c>
      <c r="E218" s="56">
        <f t="shared" si="67"/>
        <v>0</v>
      </c>
      <c r="F218" s="27" t="s">
        <v>367</v>
      </c>
      <c r="G218" s="27" t="s">
        <v>367</v>
      </c>
      <c r="H218" s="27" t="s">
        <v>367</v>
      </c>
      <c r="I218" s="27" t="s">
        <v>367</v>
      </c>
      <c r="J218" s="27" t="s">
        <v>367</v>
      </c>
      <c r="K218" s="27" t="s">
        <v>367</v>
      </c>
      <c r="L218" s="55">
        <f>'Расчет субсидий'!P218-1</f>
        <v>0.21793103448275852</v>
      </c>
      <c r="M218" s="55">
        <f>L218*'Расчет субсидий'!Q218</f>
        <v>4.3586206896551705</v>
      </c>
      <c r="N218" s="56">
        <f t="shared" si="68"/>
        <v>4.1583334589469549</v>
      </c>
      <c r="O218" s="55">
        <f>'Расчет субсидий'!T218-1</f>
        <v>2.4000000000000021E-2</v>
      </c>
      <c r="P218" s="55">
        <f>O218*'Расчет субсидий'!U218</f>
        <v>0.96000000000000085</v>
      </c>
      <c r="Q218" s="56">
        <f t="shared" si="69"/>
        <v>0.91588610361616596</v>
      </c>
      <c r="R218" s="55">
        <f>'Расчет субсидий'!X218-1</f>
        <v>0.30000000000000004</v>
      </c>
      <c r="S218" s="55">
        <f>R218*'Расчет субсидий'!Y218</f>
        <v>3.0000000000000004</v>
      </c>
      <c r="T218" s="56">
        <f t="shared" si="70"/>
        <v>2.8621440738005166</v>
      </c>
      <c r="U218" s="55">
        <f t="shared" si="58"/>
        <v>8.3186206896551713</v>
      </c>
    </row>
    <row r="219" spans="1:21" ht="15" customHeight="1">
      <c r="A219" s="32" t="s">
        <v>216</v>
      </c>
      <c r="B219" s="57"/>
      <c r="C219" s="58"/>
      <c r="D219" s="58"/>
      <c r="E219" s="59"/>
      <c r="F219" s="58"/>
      <c r="G219" s="58"/>
      <c r="H219" s="59"/>
      <c r="I219" s="59"/>
      <c r="J219" s="59"/>
      <c r="K219" s="59"/>
      <c r="L219" s="58"/>
      <c r="M219" s="58"/>
      <c r="N219" s="59"/>
      <c r="O219" s="58"/>
      <c r="P219" s="58"/>
      <c r="Q219" s="59"/>
      <c r="R219" s="58"/>
      <c r="S219" s="58"/>
      <c r="T219" s="59"/>
      <c r="U219" s="59"/>
    </row>
    <row r="220" spans="1:21" ht="15" customHeight="1">
      <c r="A220" s="33" t="s">
        <v>217</v>
      </c>
      <c r="B220" s="53">
        <f>'Расчет субсидий'!AD220</f>
        <v>4.8454545454545439</v>
      </c>
      <c r="C220" s="55">
        <f>'Расчет субсидий'!D220-1</f>
        <v>-1</v>
      </c>
      <c r="D220" s="55">
        <f>C220*'Расчет субсидий'!E220</f>
        <v>0</v>
      </c>
      <c r="E220" s="56">
        <f t="shared" ref="E220:E228" si="71">$B220*D220/$U220</f>
        <v>0</v>
      </c>
      <c r="F220" s="27" t="s">
        <v>367</v>
      </c>
      <c r="G220" s="27" t="s">
        <v>367</v>
      </c>
      <c r="H220" s="27" t="s">
        <v>367</v>
      </c>
      <c r="I220" s="27" t="s">
        <v>367</v>
      </c>
      <c r="J220" s="27" t="s">
        <v>367</v>
      </c>
      <c r="K220" s="27" t="s">
        <v>367</v>
      </c>
      <c r="L220" s="55">
        <f>'Расчет субсидий'!P220-1</f>
        <v>0.21531283138918345</v>
      </c>
      <c r="M220" s="55">
        <f>L220*'Расчет субсидий'!Q220</f>
        <v>4.3062566277836689</v>
      </c>
      <c r="N220" s="56">
        <f t="shared" ref="N220:N228" si="72">$B220*M220/$U220</f>
        <v>4.8454545454545439</v>
      </c>
      <c r="O220" s="55">
        <f>'Расчет субсидий'!T220-1</f>
        <v>0</v>
      </c>
      <c r="P220" s="55">
        <f>O220*'Расчет субсидий'!U220</f>
        <v>0</v>
      </c>
      <c r="Q220" s="56">
        <f t="shared" ref="Q220:Q228" si="73">$B220*P220/$U220</f>
        <v>0</v>
      </c>
      <c r="R220" s="55">
        <f>'Расчет субсидий'!X220-1</f>
        <v>0</v>
      </c>
      <c r="S220" s="55">
        <f>R220*'Расчет субсидий'!Y220</f>
        <v>0</v>
      </c>
      <c r="T220" s="56">
        <f t="shared" ref="T220:T228" si="74">$B220*S220/$U220</f>
        <v>0</v>
      </c>
      <c r="U220" s="55">
        <f t="shared" si="58"/>
        <v>4.3062566277836689</v>
      </c>
    </row>
    <row r="221" spans="1:21" ht="15" customHeight="1">
      <c r="A221" s="33" t="s">
        <v>146</v>
      </c>
      <c r="B221" s="53">
        <f>'Расчет субсидий'!AD221</f>
        <v>11.672727272727279</v>
      </c>
      <c r="C221" s="55">
        <f>'Расчет субсидий'!D221-1</f>
        <v>-1</v>
      </c>
      <c r="D221" s="55">
        <f>C221*'Расчет субсидий'!E221</f>
        <v>0</v>
      </c>
      <c r="E221" s="56">
        <f t="shared" si="71"/>
        <v>0</v>
      </c>
      <c r="F221" s="27" t="s">
        <v>367</v>
      </c>
      <c r="G221" s="27" t="s">
        <v>367</v>
      </c>
      <c r="H221" s="27" t="s">
        <v>367</v>
      </c>
      <c r="I221" s="27" t="s">
        <v>367</v>
      </c>
      <c r="J221" s="27" t="s">
        <v>367</v>
      </c>
      <c r="K221" s="27" t="s">
        <v>367</v>
      </c>
      <c r="L221" s="55">
        <f>'Расчет субсидий'!P221-1</f>
        <v>0.30000000000000004</v>
      </c>
      <c r="M221" s="55">
        <f>L221*'Расчет субсидий'!Q221</f>
        <v>6.0000000000000009</v>
      </c>
      <c r="N221" s="56">
        <f t="shared" si="72"/>
        <v>4.7970112079701179</v>
      </c>
      <c r="O221" s="55">
        <f>'Расчет субсидий'!T221-1</f>
        <v>0.20666666666666655</v>
      </c>
      <c r="P221" s="55">
        <f>O221*'Расчет субсидий'!U221</f>
        <v>6.1999999999999966</v>
      </c>
      <c r="Q221" s="56">
        <f t="shared" si="73"/>
        <v>4.956911581569118</v>
      </c>
      <c r="R221" s="55">
        <f>'Расчет субсидий'!X221-1</f>
        <v>0.11999999999999988</v>
      </c>
      <c r="S221" s="55">
        <f>R221*'Расчет субсидий'!Y221</f>
        <v>2.3999999999999977</v>
      </c>
      <c r="T221" s="56">
        <f t="shared" si="74"/>
        <v>1.9188044831880446</v>
      </c>
      <c r="U221" s="55">
        <f t="shared" si="58"/>
        <v>14.599999999999994</v>
      </c>
    </row>
    <row r="222" spans="1:21" ht="15" customHeight="1">
      <c r="A222" s="33" t="s">
        <v>218</v>
      </c>
      <c r="B222" s="53">
        <f>'Расчет субсидий'!AD222</f>
        <v>-13.663636363636357</v>
      </c>
      <c r="C222" s="55">
        <f>'Расчет субсидий'!D222-1</f>
        <v>-1</v>
      </c>
      <c r="D222" s="55">
        <f>C222*'Расчет субсидий'!E222</f>
        <v>0</v>
      </c>
      <c r="E222" s="56">
        <f t="shared" si="71"/>
        <v>0</v>
      </c>
      <c r="F222" s="27" t="s">
        <v>367</v>
      </c>
      <c r="G222" s="27" t="s">
        <v>367</v>
      </c>
      <c r="H222" s="27" t="s">
        <v>367</v>
      </c>
      <c r="I222" s="27" t="s">
        <v>367</v>
      </c>
      <c r="J222" s="27" t="s">
        <v>367</v>
      </c>
      <c r="K222" s="27" t="s">
        <v>367</v>
      </c>
      <c r="L222" s="55">
        <f>'Расчет субсидий'!P222-1</f>
        <v>-0.55651755651755652</v>
      </c>
      <c r="M222" s="55">
        <f>L222*'Расчет субсидий'!Q222</f>
        <v>-11.13035113035113</v>
      </c>
      <c r="N222" s="56">
        <f t="shared" si="72"/>
        <v>-14.199447673917755</v>
      </c>
      <c r="O222" s="55">
        <f>'Расчет субсидий'!T222-1</f>
        <v>2.8000000000000025E-2</v>
      </c>
      <c r="P222" s="55">
        <f>O222*'Расчет субсидий'!U222</f>
        <v>0.42000000000000037</v>
      </c>
      <c r="Q222" s="56">
        <f t="shared" si="73"/>
        <v>0.5358113102813965</v>
      </c>
      <c r="R222" s="55">
        <f>'Расчет субсидий'!X222-1</f>
        <v>0</v>
      </c>
      <c r="S222" s="55">
        <f>R222*'Расчет субсидий'!Y222</f>
        <v>0</v>
      </c>
      <c r="T222" s="56">
        <f t="shared" si="74"/>
        <v>0</v>
      </c>
      <c r="U222" s="55">
        <f t="shared" si="58"/>
        <v>-10.71035113035113</v>
      </c>
    </row>
    <row r="223" spans="1:21" ht="15" customHeight="1">
      <c r="A223" s="33" t="s">
        <v>219</v>
      </c>
      <c r="B223" s="53">
        <f>'Расчет субсидий'!AD223</f>
        <v>12.74545454545455</v>
      </c>
      <c r="C223" s="55">
        <f>'Расчет субсидий'!D223-1</f>
        <v>-1</v>
      </c>
      <c r="D223" s="55">
        <f>C223*'Расчет субсидий'!E223</f>
        <v>0</v>
      </c>
      <c r="E223" s="56">
        <f t="shared" si="71"/>
        <v>0</v>
      </c>
      <c r="F223" s="27" t="s">
        <v>367</v>
      </c>
      <c r="G223" s="27" t="s">
        <v>367</v>
      </c>
      <c r="H223" s="27" t="s">
        <v>367</v>
      </c>
      <c r="I223" s="27" t="s">
        <v>367</v>
      </c>
      <c r="J223" s="27" t="s">
        <v>367</v>
      </c>
      <c r="K223" s="27" t="s">
        <v>367</v>
      </c>
      <c r="L223" s="55">
        <f>'Расчет субсидий'!P223-1</f>
        <v>9.4852941176470695E-2</v>
      </c>
      <c r="M223" s="55">
        <f>L223*'Расчет субсидий'!Q223</f>
        <v>1.8970588235294139</v>
      </c>
      <c r="N223" s="56">
        <f t="shared" si="72"/>
        <v>2.1854191001732013</v>
      </c>
      <c r="O223" s="55">
        <f>'Расчет субсидий'!T223-1</f>
        <v>0.16666666666666674</v>
      </c>
      <c r="P223" s="55">
        <f>O223*'Расчет субсидий'!U223</f>
        <v>4.1666666666666687</v>
      </c>
      <c r="Q223" s="56">
        <f t="shared" si="73"/>
        <v>4.8000161114915247</v>
      </c>
      <c r="R223" s="55">
        <f>'Расчет субсидий'!X223-1</f>
        <v>0.19999999999999996</v>
      </c>
      <c r="S223" s="55">
        <f>R223*'Расчет субсидий'!Y223</f>
        <v>4.9999999999999991</v>
      </c>
      <c r="T223" s="56">
        <f t="shared" si="74"/>
        <v>5.7600193337898249</v>
      </c>
      <c r="U223" s="55">
        <f t="shared" si="58"/>
        <v>11.063725490196081</v>
      </c>
    </row>
    <row r="224" spans="1:21" ht="15" customHeight="1">
      <c r="A224" s="33" t="s">
        <v>220</v>
      </c>
      <c r="B224" s="53">
        <f>'Расчет субсидий'!AD224</f>
        <v>-10.00909090909091</v>
      </c>
      <c r="C224" s="55">
        <f>'Расчет субсидий'!D224-1</f>
        <v>-0.10795795795795793</v>
      </c>
      <c r="D224" s="55">
        <f>C224*'Расчет субсидий'!E224</f>
        <v>-1.0795795795795793</v>
      </c>
      <c r="E224" s="56">
        <f t="shared" si="71"/>
        <v>-0.32163518332400692</v>
      </c>
      <c r="F224" s="27" t="s">
        <v>367</v>
      </c>
      <c r="G224" s="27" t="s">
        <v>367</v>
      </c>
      <c r="H224" s="27" t="s">
        <v>367</v>
      </c>
      <c r="I224" s="27" t="s">
        <v>367</v>
      </c>
      <c r="J224" s="27" t="s">
        <v>367</v>
      </c>
      <c r="K224" s="27" t="s">
        <v>367</v>
      </c>
      <c r="L224" s="55">
        <f>'Расчет субсидий'!P224-1</f>
        <v>-0.57581395348837205</v>
      </c>
      <c r="M224" s="55">
        <f>L224*'Расчет субсидий'!Q224</f>
        <v>-11.516279069767441</v>
      </c>
      <c r="N224" s="56">
        <f t="shared" si="72"/>
        <v>-3.4310027717063152</v>
      </c>
      <c r="O224" s="55">
        <f>'Расчет субсидий'!T224-1</f>
        <v>0</v>
      </c>
      <c r="P224" s="55">
        <f>O224*'Расчет субсидий'!U224</f>
        <v>0</v>
      </c>
      <c r="Q224" s="56">
        <f t="shared" si="73"/>
        <v>0</v>
      </c>
      <c r="R224" s="55">
        <f>'Расчет субсидий'!X224-1</f>
        <v>-0.60000000000000009</v>
      </c>
      <c r="S224" s="55">
        <f>R224*'Расчет субсидий'!Y224</f>
        <v>-21.000000000000004</v>
      </c>
      <c r="T224" s="56">
        <f t="shared" si="74"/>
        <v>-6.2564529540605882</v>
      </c>
      <c r="U224" s="55">
        <f t="shared" si="58"/>
        <v>-33.595858649347022</v>
      </c>
    </row>
    <row r="225" spans="1:21" ht="15" customHeight="1">
      <c r="A225" s="33" t="s">
        <v>221</v>
      </c>
      <c r="B225" s="53">
        <f>'Расчет субсидий'!AD225</f>
        <v>0</v>
      </c>
      <c r="C225" s="55">
        <f>'Расчет субсидий'!D225-1</f>
        <v>-8.520061538461543E-2</v>
      </c>
      <c r="D225" s="55">
        <f>C225*'Расчет субсидий'!E225</f>
        <v>-0.8520061538461543</v>
      </c>
      <c r="E225" s="56">
        <f t="shared" si="71"/>
        <v>0</v>
      </c>
      <c r="F225" s="27" t="s">
        <v>367</v>
      </c>
      <c r="G225" s="27" t="s">
        <v>367</v>
      </c>
      <c r="H225" s="27" t="s">
        <v>367</v>
      </c>
      <c r="I225" s="27" t="s">
        <v>367</v>
      </c>
      <c r="J225" s="27" t="s">
        <v>367</v>
      </c>
      <c r="K225" s="27" t="s">
        <v>367</v>
      </c>
      <c r="L225" s="55">
        <f>'Расчет субсидий'!P225-1</f>
        <v>-0.18957395040637781</v>
      </c>
      <c r="M225" s="55">
        <f>L225*'Расчет субсидий'!Q225</f>
        <v>-3.7914790081275562</v>
      </c>
      <c r="N225" s="56">
        <f t="shared" si="72"/>
        <v>0</v>
      </c>
      <c r="O225" s="55">
        <f>'Расчет субсидий'!T225-1</f>
        <v>0</v>
      </c>
      <c r="P225" s="55">
        <f>O225*'Расчет субсидий'!U225</f>
        <v>0</v>
      </c>
      <c r="Q225" s="56">
        <f t="shared" si="73"/>
        <v>0</v>
      </c>
      <c r="R225" s="55">
        <f>'Расчет субсидий'!X225-1</f>
        <v>0</v>
      </c>
      <c r="S225" s="55">
        <f>R225*'Расчет субсидий'!Y225</f>
        <v>0</v>
      </c>
      <c r="T225" s="56">
        <f t="shared" si="74"/>
        <v>0</v>
      </c>
      <c r="U225" s="55">
        <f t="shared" si="58"/>
        <v>-4.643485161973711</v>
      </c>
    </row>
    <row r="226" spans="1:21" ht="15" customHeight="1">
      <c r="A226" s="33" t="s">
        <v>222</v>
      </c>
      <c r="B226" s="53">
        <f>'Расчет субсидий'!AD226</f>
        <v>-27.890909090909091</v>
      </c>
      <c r="C226" s="55">
        <f>'Расчет субсидий'!D226-1</f>
        <v>-1</v>
      </c>
      <c r="D226" s="55">
        <f>C226*'Расчет субсидий'!E226</f>
        <v>0</v>
      </c>
      <c r="E226" s="56">
        <f t="shared" si="71"/>
        <v>0</v>
      </c>
      <c r="F226" s="27" t="s">
        <v>367</v>
      </c>
      <c r="G226" s="27" t="s">
        <v>367</v>
      </c>
      <c r="H226" s="27" t="s">
        <v>367</v>
      </c>
      <c r="I226" s="27" t="s">
        <v>367</v>
      </c>
      <c r="J226" s="27" t="s">
        <v>367</v>
      </c>
      <c r="K226" s="27" t="s">
        <v>367</v>
      </c>
      <c r="L226" s="55">
        <f>'Расчет субсидий'!P226-1</f>
        <v>-0.46717171717171713</v>
      </c>
      <c r="M226" s="55">
        <f>L226*'Расчет субсидий'!Q226</f>
        <v>-9.3434343434343425</v>
      </c>
      <c r="N226" s="56">
        <f t="shared" si="72"/>
        <v>-14.563695056129053</v>
      </c>
      <c r="O226" s="55">
        <f>'Расчет субсидий'!T226-1</f>
        <v>3.8834951456310218E-3</v>
      </c>
      <c r="P226" s="55">
        <f>O226*'Расчет субсидий'!U226</f>
        <v>0.11650485436893065</v>
      </c>
      <c r="Q226" s="56">
        <f t="shared" si="73"/>
        <v>0.18159716322940028</v>
      </c>
      <c r="R226" s="55">
        <f>'Расчет субсидий'!X226-1</f>
        <v>-0.43333333333333335</v>
      </c>
      <c r="S226" s="55">
        <f>R226*'Расчет субсидий'!Y226</f>
        <v>-8.6666666666666679</v>
      </c>
      <c r="T226" s="56">
        <f t="shared" si="74"/>
        <v>-13.508811198009438</v>
      </c>
      <c r="U226" s="55">
        <f t="shared" si="58"/>
        <v>-17.89359615573208</v>
      </c>
    </row>
    <row r="227" spans="1:21" ht="15" customHeight="1">
      <c r="A227" s="33" t="s">
        <v>223</v>
      </c>
      <c r="B227" s="53">
        <f>'Расчет субсидий'!AD227</f>
        <v>-9.1545454545454703</v>
      </c>
      <c r="C227" s="55">
        <f>'Расчет субсидий'!D227-1</f>
        <v>-1</v>
      </c>
      <c r="D227" s="55">
        <f>C227*'Расчет субсидий'!E227</f>
        <v>0</v>
      </c>
      <c r="E227" s="56">
        <f t="shared" si="71"/>
        <v>0</v>
      </c>
      <c r="F227" s="27" t="s">
        <v>367</v>
      </c>
      <c r="G227" s="27" t="s">
        <v>367</v>
      </c>
      <c r="H227" s="27" t="s">
        <v>367</v>
      </c>
      <c r="I227" s="27" t="s">
        <v>367</v>
      </c>
      <c r="J227" s="27" t="s">
        <v>367</v>
      </c>
      <c r="K227" s="27" t="s">
        <v>367</v>
      </c>
      <c r="L227" s="55">
        <f>'Расчет субсидий'!P227-1</f>
        <v>0.25744177963156067</v>
      </c>
      <c r="M227" s="55">
        <f>L227*'Расчет субсидий'!Q227</f>
        <v>5.1488355926312135</v>
      </c>
      <c r="N227" s="56">
        <f t="shared" si="72"/>
        <v>9.7162754160891449</v>
      </c>
      <c r="O227" s="55">
        <f>'Расчет субсидий'!T227-1</f>
        <v>-0.4</v>
      </c>
      <c r="P227" s="55">
        <f>O227*'Расчет субсидий'!U227</f>
        <v>-10</v>
      </c>
      <c r="Q227" s="56">
        <f t="shared" si="73"/>
        <v>-18.870820870634617</v>
      </c>
      <c r="R227" s="55">
        <f>'Расчет субсидий'!X227-1</f>
        <v>0</v>
      </c>
      <c r="S227" s="55">
        <f>R227*'Расчет субсидий'!Y227</f>
        <v>0</v>
      </c>
      <c r="T227" s="56">
        <f t="shared" si="74"/>
        <v>0</v>
      </c>
      <c r="U227" s="55">
        <f t="shared" si="58"/>
        <v>-4.8511644073687865</v>
      </c>
    </row>
    <row r="228" spans="1:21" ht="15" customHeight="1">
      <c r="A228" s="33" t="s">
        <v>224</v>
      </c>
      <c r="B228" s="53">
        <f>'Расчет субсидий'!AD228</f>
        <v>-61.88181818181819</v>
      </c>
      <c r="C228" s="55">
        <f>'Расчет субсидий'!D228-1</f>
        <v>-0.62150285714285713</v>
      </c>
      <c r="D228" s="55">
        <f>C228*'Расчет субсидий'!E228</f>
        <v>-6.2150285714285713</v>
      </c>
      <c r="E228" s="56">
        <f t="shared" si="71"/>
        <v>-12.287721266827075</v>
      </c>
      <c r="F228" s="27" t="s">
        <v>367</v>
      </c>
      <c r="G228" s="27" t="s">
        <v>367</v>
      </c>
      <c r="H228" s="27" t="s">
        <v>367</v>
      </c>
      <c r="I228" s="27" t="s">
        <v>367</v>
      </c>
      <c r="J228" s="27" t="s">
        <v>367</v>
      </c>
      <c r="K228" s="27" t="s">
        <v>367</v>
      </c>
      <c r="L228" s="55">
        <f>'Расчет субсидий'!P228-1</f>
        <v>-0.55421436004162339</v>
      </c>
      <c r="M228" s="55">
        <f>L228*'Расчет субсидий'!Q228</f>
        <v>-11.084287200832467</v>
      </c>
      <c r="N228" s="56">
        <f t="shared" si="72"/>
        <v>-21.914723319442682</v>
      </c>
      <c r="O228" s="55">
        <f>'Расчет субсидий'!T228-1</f>
        <v>-1</v>
      </c>
      <c r="P228" s="55">
        <f>O228*'Расчет субсидий'!U228</f>
        <v>-20</v>
      </c>
      <c r="Q228" s="56">
        <f t="shared" si="73"/>
        <v>-39.541962279354898</v>
      </c>
      <c r="R228" s="55">
        <f>'Расчет субсидий'!X228-1</f>
        <v>0.19999999999999996</v>
      </c>
      <c r="S228" s="55">
        <f>R228*'Расчет субсидий'!Y228</f>
        <v>5.9999999999999982</v>
      </c>
      <c r="T228" s="56">
        <f t="shared" si="74"/>
        <v>11.862588683806466</v>
      </c>
      <c r="U228" s="55">
        <f t="shared" si="58"/>
        <v>-31.299315772261039</v>
      </c>
    </row>
    <row r="229" spans="1:21" ht="15" customHeight="1">
      <c r="A229" s="32" t="s">
        <v>225</v>
      </c>
      <c r="B229" s="57"/>
      <c r="C229" s="58"/>
      <c r="D229" s="58"/>
      <c r="E229" s="59"/>
      <c r="F229" s="58"/>
      <c r="G229" s="58"/>
      <c r="H229" s="59"/>
      <c r="I229" s="59"/>
      <c r="J229" s="59"/>
      <c r="K229" s="59"/>
      <c r="L229" s="58"/>
      <c r="M229" s="58"/>
      <c r="N229" s="59"/>
      <c r="O229" s="58"/>
      <c r="P229" s="58"/>
      <c r="Q229" s="59"/>
      <c r="R229" s="58"/>
      <c r="S229" s="58"/>
      <c r="T229" s="59"/>
      <c r="U229" s="59"/>
    </row>
    <row r="230" spans="1:21" ht="15" customHeight="1">
      <c r="A230" s="33" t="s">
        <v>226</v>
      </c>
      <c r="B230" s="53">
        <f>'Расчет субсидий'!AD230</f>
        <v>9.8090909090909122</v>
      </c>
      <c r="C230" s="55">
        <f>'Расчет субсидий'!D230-1</f>
        <v>-1</v>
      </c>
      <c r="D230" s="55">
        <f>C230*'Расчет субсидий'!E230</f>
        <v>0</v>
      </c>
      <c r="E230" s="56">
        <f t="shared" ref="E230:E237" si="75">$B230*D230/$U230</f>
        <v>0</v>
      </c>
      <c r="F230" s="27" t="s">
        <v>367</v>
      </c>
      <c r="G230" s="27" t="s">
        <v>367</v>
      </c>
      <c r="H230" s="27" t="s">
        <v>367</v>
      </c>
      <c r="I230" s="27" t="s">
        <v>367</v>
      </c>
      <c r="J230" s="27" t="s">
        <v>367</v>
      </c>
      <c r="K230" s="27" t="s">
        <v>367</v>
      </c>
      <c r="L230" s="55">
        <f>'Расчет субсидий'!P230-1</f>
        <v>-0.55100401606425709</v>
      </c>
      <c r="M230" s="55">
        <f>L230*'Расчет субсидий'!Q230</f>
        <v>-11.020080321285143</v>
      </c>
      <c r="N230" s="56">
        <f t="shared" ref="N230:N237" si="76">$B230*M230/$U230</f>
        <v>-27.160590771488863</v>
      </c>
      <c r="O230" s="55">
        <f>'Расчет субсидий'!T230-1</f>
        <v>0.30000000000000004</v>
      </c>
      <c r="P230" s="55">
        <f>O230*'Расчет субсидий'!U230</f>
        <v>6.0000000000000009</v>
      </c>
      <c r="Q230" s="56">
        <f t="shared" ref="Q230:Q237" si="77">$B230*P230/$U230</f>
        <v>14.787872672231909</v>
      </c>
      <c r="R230" s="55">
        <f>'Расчет субсидий'!X230-1</f>
        <v>0.30000000000000004</v>
      </c>
      <c r="S230" s="55">
        <f>R230*'Расчет субсидий'!Y230</f>
        <v>9.0000000000000018</v>
      </c>
      <c r="T230" s="56">
        <f t="shared" ref="T230:T237" si="78">$B230*S230/$U230</f>
        <v>22.181809008347866</v>
      </c>
      <c r="U230" s="55">
        <f t="shared" si="58"/>
        <v>3.9799196787148601</v>
      </c>
    </row>
    <row r="231" spans="1:21" ht="15" customHeight="1">
      <c r="A231" s="33" t="s">
        <v>227</v>
      </c>
      <c r="B231" s="53">
        <f>'Расчет субсидий'!AD231</f>
        <v>-39.145454545454541</v>
      </c>
      <c r="C231" s="55">
        <f>'Расчет субсидий'!D231-1</f>
        <v>-1</v>
      </c>
      <c r="D231" s="55">
        <f>C231*'Расчет субсидий'!E231</f>
        <v>0</v>
      </c>
      <c r="E231" s="56">
        <f t="shared" si="75"/>
        <v>0</v>
      </c>
      <c r="F231" s="27" t="s">
        <v>367</v>
      </c>
      <c r="G231" s="27" t="s">
        <v>367</v>
      </c>
      <c r="H231" s="27" t="s">
        <v>367</v>
      </c>
      <c r="I231" s="27" t="s">
        <v>367</v>
      </c>
      <c r="J231" s="27" t="s">
        <v>367</v>
      </c>
      <c r="K231" s="27" t="s">
        <v>367</v>
      </c>
      <c r="L231" s="55">
        <f>'Расчет субсидий'!P231-1</f>
        <v>-0.43811074918566772</v>
      </c>
      <c r="M231" s="55">
        <f>L231*'Расчет субсидий'!Q231</f>
        <v>-8.7622149837133545</v>
      </c>
      <c r="N231" s="56">
        <f t="shared" si="76"/>
        <v>-13.828516568381412</v>
      </c>
      <c r="O231" s="55">
        <f>'Расчет субсидий'!T231-1</f>
        <v>-0.2416666666666667</v>
      </c>
      <c r="P231" s="55">
        <f>O231*'Расчет субсидий'!U231</f>
        <v>-6.0416666666666679</v>
      </c>
      <c r="Q231" s="56">
        <f t="shared" si="77"/>
        <v>-9.5349506666898822</v>
      </c>
      <c r="R231" s="55">
        <f>'Расчет субсидий'!X231-1</f>
        <v>-0.4</v>
      </c>
      <c r="S231" s="55">
        <f>R231*'Расчет субсидий'!Y231</f>
        <v>-10</v>
      </c>
      <c r="T231" s="56">
        <f t="shared" si="78"/>
        <v>-15.781987310383249</v>
      </c>
      <c r="U231" s="55">
        <f t="shared" si="58"/>
        <v>-24.803881650380021</v>
      </c>
    </row>
    <row r="232" spans="1:21" ht="15" customHeight="1">
      <c r="A232" s="33" t="s">
        <v>228</v>
      </c>
      <c r="B232" s="53">
        <f>'Расчет субсидий'!AD232</f>
        <v>36.936363636363637</v>
      </c>
      <c r="C232" s="55">
        <f>'Расчет субсидий'!D232-1</f>
        <v>-1</v>
      </c>
      <c r="D232" s="55">
        <f>C232*'Расчет субсидий'!E232</f>
        <v>0</v>
      </c>
      <c r="E232" s="56">
        <f t="shared" si="75"/>
        <v>0</v>
      </c>
      <c r="F232" s="27" t="s">
        <v>367</v>
      </c>
      <c r="G232" s="27" t="s">
        <v>367</v>
      </c>
      <c r="H232" s="27" t="s">
        <v>367</v>
      </c>
      <c r="I232" s="27" t="s">
        <v>367</v>
      </c>
      <c r="J232" s="27" t="s">
        <v>367</v>
      </c>
      <c r="K232" s="27" t="s">
        <v>367</v>
      </c>
      <c r="L232" s="55">
        <f>'Расчет субсидий'!P232-1</f>
        <v>0.21847771236333058</v>
      </c>
      <c r="M232" s="55">
        <f>L232*'Расчет субсидий'!Q232</f>
        <v>4.3695542472666116</v>
      </c>
      <c r="N232" s="56">
        <f t="shared" si="76"/>
        <v>17.697733927536156</v>
      </c>
      <c r="O232" s="55">
        <f>'Расчет субсидий'!T232-1</f>
        <v>0.19999999999999996</v>
      </c>
      <c r="P232" s="55">
        <f>O232*'Расчет субсидий'!U232</f>
        <v>2.9999999999999991</v>
      </c>
      <c r="Q232" s="56">
        <f t="shared" si="77"/>
        <v>12.15071350031209</v>
      </c>
      <c r="R232" s="55">
        <f>'Расчет субсидий'!X232-1</f>
        <v>5.0000000000000044E-2</v>
      </c>
      <c r="S232" s="55">
        <f>R232*'Расчет субсидий'!Y232</f>
        <v>1.7500000000000016</v>
      </c>
      <c r="T232" s="56">
        <f t="shared" si="78"/>
        <v>7.0879162085153942</v>
      </c>
      <c r="U232" s="55">
        <f t="shared" si="58"/>
        <v>9.1195542472666116</v>
      </c>
    </row>
    <row r="233" spans="1:21" ht="15" customHeight="1">
      <c r="A233" s="33" t="s">
        <v>229</v>
      </c>
      <c r="B233" s="53">
        <f>'Расчет субсидий'!AD233</f>
        <v>-38.300000000000011</v>
      </c>
      <c r="C233" s="55">
        <f>'Расчет субсидий'!D233-1</f>
        <v>-0.89375629405840884</v>
      </c>
      <c r="D233" s="55">
        <f>C233*'Расчет субсидий'!E233</f>
        <v>-8.9375629405840886</v>
      </c>
      <c r="E233" s="56">
        <f t="shared" si="75"/>
        <v>-22.362127131221182</v>
      </c>
      <c r="F233" s="27" t="s">
        <v>367</v>
      </c>
      <c r="G233" s="27" t="s">
        <v>367</v>
      </c>
      <c r="H233" s="27" t="s">
        <v>367</v>
      </c>
      <c r="I233" s="27" t="s">
        <v>367</v>
      </c>
      <c r="J233" s="27" t="s">
        <v>367</v>
      </c>
      <c r="K233" s="27" t="s">
        <v>367</v>
      </c>
      <c r="L233" s="55">
        <f>'Расчет субсидий'!P233-1</f>
        <v>0.10233558696988321</v>
      </c>
      <c r="M233" s="55">
        <f>L233*'Расчет субсидий'!Q233</f>
        <v>2.0467117393976642</v>
      </c>
      <c r="N233" s="56">
        <f t="shared" si="76"/>
        <v>5.1209516980903427</v>
      </c>
      <c r="O233" s="55">
        <f>'Расчет субсидий'!T233-1</f>
        <v>-0.60000000000000009</v>
      </c>
      <c r="P233" s="55">
        <f>O233*'Расчет субсидий'!U233</f>
        <v>-9.0000000000000018</v>
      </c>
      <c r="Q233" s="56">
        <f t="shared" si="77"/>
        <v>-22.518347061602675</v>
      </c>
      <c r="R233" s="55">
        <f>'Расчет субсидий'!X233-1</f>
        <v>1.6666666666666607E-2</v>
      </c>
      <c r="S233" s="55">
        <f>R233*'Расчет субсидий'!Y233</f>
        <v>0.58333333333333126</v>
      </c>
      <c r="T233" s="56">
        <f t="shared" si="78"/>
        <v>1.4595224947335013</v>
      </c>
      <c r="U233" s="55">
        <f t="shared" ref="U233:U296" si="79">D233+M233+P233+S233</f>
        <v>-15.307517867853093</v>
      </c>
    </row>
    <row r="234" spans="1:21" ht="15" customHeight="1">
      <c r="A234" s="33" t="s">
        <v>230</v>
      </c>
      <c r="B234" s="53">
        <f>'Расчет субсидий'!AD234</f>
        <v>1.1090909090909093</v>
      </c>
      <c r="C234" s="55">
        <f>'Расчет субсидий'!D234-1</f>
        <v>-1</v>
      </c>
      <c r="D234" s="55">
        <f>C234*'Расчет субсидий'!E234</f>
        <v>0</v>
      </c>
      <c r="E234" s="56">
        <f t="shared" si="75"/>
        <v>0</v>
      </c>
      <c r="F234" s="27" t="s">
        <v>367</v>
      </c>
      <c r="G234" s="27" t="s">
        <v>367</v>
      </c>
      <c r="H234" s="27" t="s">
        <v>367</v>
      </c>
      <c r="I234" s="27" t="s">
        <v>367</v>
      </c>
      <c r="J234" s="27" t="s">
        <v>367</v>
      </c>
      <c r="K234" s="27" t="s">
        <v>367</v>
      </c>
      <c r="L234" s="55">
        <f>'Расчет субсидий'!P234-1</f>
        <v>-0.56472261735419627</v>
      </c>
      <c r="M234" s="55">
        <f>L234*'Расчет субсидий'!Q234</f>
        <v>-11.294452347083926</v>
      </c>
      <c r="N234" s="56">
        <f t="shared" si="76"/>
        <v>-12.457464730770717</v>
      </c>
      <c r="O234" s="55">
        <f>'Расчет субсидий'!T234-1</f>
        <v>0.30000000000000004</v>
      </c>
      <c r="P234" s="55">
        <f>O234*'Расчет субсидий'!U234</f>
        <v>6.0000000000000009</v>
      </c>
      <c r="Q234" s="56">
        <f t="shared" si="77"/>
        <v>6.6178320194446965</v>
      </c>
      <c r="R234" s="55">
        <f>'Расчет субсидий'!X234-1</f>
        <v>0.20999999999999996</v>
      </c>
      <c r="S234" s="55">
        <f>R234*'Расчет субсидий'!Y234</f>
        <v>6.2999999999999989</v>
      </c>
      <c r="T234" s="56">
        <f t="shared" si="78"/>
        <v>6.9487236204169287</v>
      </c>
      <c r="U234" s="55">
        <f t="shared" si="79"/>
        <v>1.0055476529160741</v>
      </c>
    </row>
    <row r="235" spans="1:21" ht="15" customHeight="1">
      <c r="A235" s="33" t="s">
        <v>231</v>
      </c>
      <c r="B235" s="53">
        <f>'Расчет субсидий'!AD235</f>
        <v>9.9727272727272691</v>
      </c>
      <c r="C235" s="55">
        <f>'Расчет субсидий'!D235-1</f>
        <v>-1</v>
      </c>
      <c r="D235" s="55">
        <f>C235*'Расчет субсидий'!E235</f>
        <v>0</v>
      </c>
      <c r="E235" s="56">
        <f t="shared" si="75"/>
        <v>0</v>
      </c>
      <c r="F235" s="27" t="s">
        <v>367</v>
      </c>
      <c r="G235" s="27" t="s">
        <v>367</v>
      </c>
      <c r="H235" s="27" t="s">
        <v>367</v>
      </c>
      <c r="I235" s="27" t="s">
        <v>367</v>
      </c>
      <c r="J235" s="27" t="s">
        <v>367</v>
      </c>
      <c r="K235" s="27" t="s">
        <v>367</v>
      </c>
      <c r="L235" s="55">
        <f>'Расчет субсидий'!P235-1</f>
        <v>-0.44139650872817959</v>
      </c>
      <c r="M235" s="55">
        <f>L235*'Расчет субсидий'!Q235</f>
        <v>-8.8279301745635923</v>
      </c>
      <c r="N235" s="56">
        <f t="shared" si="76"/>
        <v>-23.97518135514742</v>
      </c>
      <c r="O235" s="55">
        <f>'Расчет субсидий'!T235-1</f>
        <v>0.2649999999999999</v>
      </c>
      <c r="P235" s="55">
        <f>O235*'Расчет субсидий'!U235</f>
        <v>5.299999999999998</v>
      </c>
      <c r="Q235" s="56">
        <f t="shared" si="77"/>
        <v>14.393913258218866</v>
      </c>
      <c r="R235" s="55">
        <f>'Расчет субсидий'!X235-1</f>
        <v>0.24</v>
      </c>
      <c r="S235" s="55">
        <f>R235*'Расчет субсидий'!Y235</f>
        <v>7.1999999999999993</v>
      </c>
      <c r="T235" s="56">
        <f t="shared" si="78"/>
        <v>19.553995369655823</v>
      </c>
      <c r="U235" s="55">
        <f t="shared" si="79"/>
        <v>3.672069825436405</v>
      </c>
    </row>
    <row r="236" spans="1:21" ht="15" customHeight="1">
      <c r="A236" s="33" t="s">
        <v>232</v>
      </c>
      <c r="B236" s="53">
        <f>'Расчет субсидий'!AD236</f>
        <v>-0.42727272727273657</v>
      </c>
      <c r="C236" s="55">
        <f>'Расчет субсидий'!D236-1</f>
        <v>-0.23292615213770129</v>
      </c>
      <c r="D236" s="55">
        <f>C236*'Расчет субсидий'!E236</f>
        <v>-2.3292615213770129</v>
      </c>
      <c r="E236" s="56">
        <f t="shared" si="75"/>
        <v>-12.556280846998854</v>
      </c>
      <c r="F236" s="27" t="s">
        <v>367</v>
      </c>
      <c r="G236" s="27" t="s">
        <v>367</v>
      </c>
      <c r="H236" s="27" t="s">
        <v>367</v>
      </c>
      <c r="I236" s="27" t="s">
        <v>367</v>
      </c>
      <c r="J236" s="27" t="s">
        <v>367</v>
      </c>
      <c r="K236" s="27" t="s">
        <v>367</v>
      </c>
      <c r="L236" s="55">
        <f>'Расчет субсидий'!P236-1</f>
        <v>0.30000000000000004</v>
      </c>
      <c r="M236" s="55">
        <f>L236*'Расчет субсидий'!Q236</f>
        <v>6.0000000000000009</v>
      </c>
      <c r="N236" s="56">
        <f t="shared" si="76"/>
        <v>32.344021652603011</v>
      </c>
      <c r="O236" s="55">
        <f>'Расчет субсидий'!T236-1</f>
        <v>-0.42500000000000004</v>
      </c>
      <c r="P236" s="55">
        <f>O236*'Расчет субсидий'!U236</f>
        <v>-6.3750000000000009</v>
      </c>
      <c r="Q236" s="56">
        <f t="shared" si="77"/>
        <v>-34.365523005890701</v>
      </c>
      <c r="R236" s="55">
        <f>'Расчет субсидий'!X236-1</f>
        <v>7.4999999999999956E-2</v>
      </c>
      <c r="S236" s="55">
        <f>R236*'Расчет субсидий'!Y236</f>
        <v>2.6249999999999982</v>
      </c>
      <c r="T236" s="56">
        <f t="shared" si="78"/>
        <v>14.150509473013807</v>
      </c>
      <c r="U236" s="55">
        <f t="shared" si="79"/>
        <v>-7.9261521377014699E-2</v>
      </c>
    </row>
    <row r="237" spans="1:21" ht="15" customHeight="1">
      <c r="A237" s="33" t="s">
        <v>233</v>
      </c>
      <c r="B237" s="53">
        <f>'Расчет субсидий'!AD237</f>
        <v>-5.136363636363626</v>
      </c>
      <c r="C237" s="55">
        <f>'Расчет субсидий'!D237-1</f>
        <v>-8.8696242131845793E-2</v>
      </c>
      <c r="D237" s="55">
        <f>C237*'Расчет субсидий'!E237</f>
        <v>-0.88696242131845793</v>
      </c>
      <c r="E237" s="56">
        <f t="shared" si="75"/>
        <v>-2.2445524756949955</v>
      </c>
      <c r="F237" s="27" t="s">
        <v>367</v>
      </c>
      <c r="G237" s="27" t="s">
        <v>367</v>
      </c>
      <c r="H237" s="27" t="s">
        <v>367</v>
      </c>
      <c r="I237" s="27" t="s">
        <v>367</v>
      </c>
      <c r="J237" s="27" t="s">
        <v>367</v>
      </c>
      <c r="K237" s="27" t="s">
        <v>367</v>
      </c>
      <c r="L237" s="55">
        <f>'Расчет субсидий'!P237-1</f>
        <v>0.11786326880666498</v>
      </c>
      <c r="M237" s="55">
        <f>L237*'Расчет субсидий'!Q237</f>
        <v>2.3572653761332996</v>
      </c>
      <c r="N237" s="56">
        <f t="shared" si="76"/>
        <v>5.9653100387331879</v>
      </c>
      <c r="O237" s="55">
        <f>'Расчет субсидий'!T237-1</f>
        <v>5.0000000000000044E-2</v>
      </c>
      <c r="P237" s="55">
        <f>O237*'Расчет субсидий'!U237</f>
        <v>0.50000000000000044</v>
      </c>
      <c r="Q237" s="56">
        <f t="shared" si="77"/>
        <v>1.2653030284859756</v>
      </c>
      <c r="R237" s="55">
        <f>'Расчет субсидий'!X237-1</f>
        <v>-9.9999999999999978E-2</v>
      </c>
      <c r="S237" s="55">
        <f>R237*'Расчет субсидий'!Y237</f>
        <v>-3.9999999999999991</v>
      </c>
      <c r="T237" s="56">
        <f t="shared" si="78"/>
        <v>-10.122424227887795</v>
      </c>
      <c r="U237" s="55">
        <f t="shared" si="79"/>
        <v>-2.029697045185157</v>
      </c>
    </row>
    <row r="238" spans="1:21" ht="15" customHeight="1">
      <c r="A238" s="32" t="s">
        <v>234</v>
      </c>
      <c r="B238" s="57"/>
      <c r="C238" s="58"/>
      <c r="D238" s="58"/>
      <c r="E238" s="59"/>
      <c r="F238" s="58"/>
      <c r="G238" s="58"/>
      <c r="H238" s="59"/>
      <c r="I238" s="59"/>
      <c r="J238" s="59"/>
      <c r="K238" s="59"/>
      <c r="L238" s="58"/>
      <c r="M238" s="58"/>
      <c r="N238" s="59"/>
      <c r="O238" s="58"/>
      <c r="P238" s="58"/>
      <c r="Q238" s="59"/>
      <c r="R238" s="58"/>
      <c r="S238" s="58"/>
      <c r="T238" s="59"/>
      <c r="U238" s="59"/>
    </row>
    <row r="239" spans="1:21" ht="15" customHeight="1">
      <c r="A239" s="33" t="s">
        <v>235</v>
      </c>
      <c r="B239" s="53">
        <f>'Расчет субсидий'!AD239</f>
        <v>-11.545454545454547</v>
      </c>
      <c r="C239" s="55">
        <f>'Расчет субсидий'!D239-1</f>
        <v>9.5751047277079504E-3</v>
      </c>
      <c r="D239" s="55">
        <f>C239*'Расчет субсидий'!E239</f>
        <v>9.5751047277079504E-2</v>
      </c>
      <c r="E239" s="56">
        <f t="shared" ref="E239:E253" si="80">$B239*D239/$U239</f>
        <v>0.10688989577675813</v>
      </c>
      <c r="F239" s="27" t="s">
        <v>367</v>
      </c>
      <c r="G239" s="27" t="s">
        <v>367</v>
      </c>
      <c r="H239" s="27" t="s">
        <v>367</v>
      </c>
      <c r="I239" s="27" t="s">
        <v>367</v>
      </c>
      <c r="J239" s="27" t="s">
        <v>367</v>
      </c>
      <c r="K239" s="27" t="s">
        <v>367</v>
      </c>
      <c r="L239" s="55">
        <f>'Расчет субсидий'!P239-1</f>
        <v>-0.58823529411764697</v>
      </c>
      <c r="M239" s="55">
        <f>L239*'Расчет субсидий'!Q239</f>
        <v>-11.764705882352938</v>
      </c>
      <c r="N239" s="56">
        <f t="shared" ref="N239:N253" si="81">$B239*M239/$U239</f>
        <v>-13.133309988453158</v>
      </c>
      <c r="O239" s="55">
        <f>'Расчет субсидий'!T239-1</f>
        <v>-0.32780612244897955</v>
      </c>
      <c r="P239" s="55">
        <f>O239*'Расчет субсидий'!U239</f>
        <v>-6.5561224489795915</v>
      </c>
      <c r="Q239" s="56">
        <f t="shared" ref="Q239:Q253" si="82">$B239*P239/$U239</f>
        <v>-7.3188050177999822</v>
      </c>
      <c r="R239" s="55">
        <f>'Расчет субсидий'!X239-1</f>
        <v>0.26275862068965505</v>
      </c>
      <c r="S239" s="55">
        <f>R239*'Расчет субсидий'!Y239</f>
        <v>7.8827586206896516</v>
      </c>
      <c r="T239" s="56">
        <f t="shared" ref="T239:T253" si="83">$B239*S239/$U239</f>
        <v>8.7997705650218361</v>
      </c>
      <c r="U239" s="55">
        <f t="shared" si="79"/>
        <v>-10.3423186633658</v>
      </c>
    </row>
    <row r="240" spans="1:21" ht="15" customHeight="1">
      <c r="A240" s="33" t="s">
        <v>236</v>
      </c>
      <c r="B240" s="53">
        <f>'Расчет субсидий'!AD240</f>
        <v>33.345454545454544</v>
      </c>
      <c r="C240" s="55">
        <f>'Расчет субсидий'!D240-1</f>
        <v>-1</v>
      </c>
      <c r="D240" s="55">
        <f>C240*'Расчет субсидий'!E240</f>
        <v>0</v>
      </c>
      <c r="E240" s="56">
        <f t="shared" si="80"/>
        <v>0</v>
      </c>
      <c r="F240" s="27" t="s">
        <v>367</v>
      </c>
      <c r="G240" s="27" t="s">
        <v>367</v>
      </c>
      <c r="H240" s="27" t="s">
        <v>367</v>
      </c>
      <c r="I240" s="27" t="s">
        <v>367</v>
      </c>
      <c r="J240" s="27" t="s">
        <v>367</v>
      </c>
      <c r="K240" s="27" t="s">
        <v>367</v>
      </c>
      <c r="L240" s="55">
        <f>'Расчет субсидий'!P240-1</f>
        <v>0.30000000000000004</v>
      </c>
      <c r="M240" s="55">
        <f>L240*'Расчет субсидий'!Q240</f>
        <v>6.0000000000000009</v>
      </c>
      <c r="N240" s="56">
        <f t="shared" si="81"/>
        <v>11.014834263209714</v>
      </c>
      <c r="O240" s="55">
        <f>'Расчет субсидий'!T240-1</f>
        <v>1.6393442622950838E-2</v>
      </c>
      <c r="P240" s="55">
        <f>O240*'Расчет субсидий'!U240</f>
        <v>0.16393442622950838</v>
      </c>
      <c r="Q240" s="56">
        <f t="shared" si="82"/>
        <v>0.30095175582540229</v>
      </c>
      <c r="R240" s="55">
        <f>'Расчет субсидий'!X240-1</f>
        <v>0.30000000000000004</v>
      </c>
      <c r="S240" s="55">
        <f>R240*'Расчет субсидий'!Y240</f>
        <v>12.000000000000002</v>
      </c>
      <c r="T240" s="56">
        <f t="shared" si="83"/>
        <v>22.029668526419428</v>
      </c>
      <c r="U240" s="55">
        <f t="shared" si="79"/>
        <v>18.16393442622951</v>
      </c>
    </row>
    <row r="241" spans="1:21" ht="15" customHeight="1">
      <c r="A241" s="33" t="s">
        <v>237</v>
      </c>
      <c r="B241" s="53">
        <f>'Расчет субсидий'!AD241</f>
        <v>3.0181818181818159</v>
      </c>
      <c r="C241" s="55">
        <f>'Расчет субсидий'!D241-1</f>
        <v>-0.3383206106870229</v>
      </c>
      <c r="D241" s="55">
        <f>C241*'Расчет субсидий'!E241</f>
        <v>-3.383206106870229</v>
      </c>
      <c r="E241" s="56">
        <f t="shared" si="80"/>
        <v>-4.1295182372276464</v>
      </c>
      <c r="F241" s="27" t="s">
        <v>367</v>
      </c>
      <c r="G241" s="27" t="s">
        <v>367</v>
      </c>
      <c r="H241" s="27" t="s">
        <v>367</v>
      </c>
      <c r="I241" s="27" t="s">
        <v>367</v>
      </c>
      <c r="J241" s="27" t="s">
        <v>367</v>
      </c>
      <c r="K241" s="27" t="s">
        <v>367</v>
      </c>
      <c r="L241" s="55">
        <f>'Расчет субсидий'!P241-1</f>
        <v>0.23927710843373484</v>
      </c>
      <c r="M241" s="55">
        <f>L241*'Расчет субсидий'!Q241</f>
        <v>4.7855421686746968</v>
      </c>
      <c r="N241" s="56">
        <f t="shared" si="81"/>
        <v>5.8412000440746787</v>
      </c>
      <c r="O241" s="55">
        <f>'Расчет субсидий'!T241-1</f>
        <v>6.4516129032257119E-3</v>
      </c>
      <c r="P241" s="55">
        <f>O241*'Расчет субсидий'!U241</f>
        <v>0.1612903225806428</v>
      </c>
      <c r="Q241" s="56">
        <f t="shared" si="82"/>
        <v>0.19686986472167733</v>
      </c>
      <c r="R241" s="55">
        <f>'Расчет субсидий'!X241-1</f>
        <v>3.6363636363636376E-2</v>
      </c>
      <c r="S241" s="55">
        <f>R241*'Расчет субсидий'!Y241</f>
        <v>0.90909090909090939</v>
      </c>
      <c r="T241" s="56">
        <f t="shared" si="83"/>
        <v>1.1096301466131069</v>
      </c>
      <c r="U241" s="55">
        <f t="shared" si="79"/>
        <v>2.4727172934760198</v>
      </c>
    </row>
    <row r="242" spans="1:21" ht="15" customHeight="1">
      <c r="A242" s="33" t="s">
        <v>238</v>
      </c>
      <c r="B242" s="53">
        <f>'Расчет субсидий'!AD242</f>
        <v>7.3545454545454589</v>
      </c>
      <c r="C242" s="55">
        <f>'Расчет субсидий'!D242-1</f>
        <v>-1</v>
      </c>
      <c r="D242" s="55">
        <f>C242*'Расчет субсидий'!E242</f>
        <v>0</v>
      </c>
      <c r="E242" s="56">
        <f t="shared" si="80"/>
        <v>0</v>
      </c>
      <c r="F242" s="27" t="s">
        <v>367</v>
      </c>
      <c r="G242" s="27" t="s">
        <v>367</v>
      </c>
      <c r="H242" s="27" t="s">
        <v>367</v>
      </c>
      <c r="I242" s="27" t="s">
        <v>367</v>
      </c>
      <c r="J242" s="27" t="s">
        <v>367</v>
      </c>
      <c r="K242" s="27" t="s">
        <v>367</v>
      </c>
      <c r="L242" s="55">
        <f>'Расчет субсидий'!P242-1</f>
        <v>-0.10355029585798803</v>
      </c>
      <c r="M242" s="55">
        <f>L242*'Расчет субсидий'!Q242</f>
        <v>-2.0710059171597606</v>
      </c>
      <c r="N242" s="56">
        <f t="shared" si="81"/>
        <v>-3.638177685796546</v>
      </c>
      <c r="O242" s="55">
        <f>'Расчет субсидий'!T242-1</f>
        <v>5.3763440860215006E-3</v>
      </c>
      <c r="P242" s="55">
        <f>O242*'Расчет субсидий'!U242</f>
        <v>0.10752688172043001</v>
      </c>
      <c r="Q242" s="56">
        <f t="shared" si="82"/>
        <v>0.18889463253444441</v>
      </c>
      <c r="R242" s="55">
        <f>'Расчет субсидий'!X242-1</f>
        <v>0.20500000000000007</v>
      </c>
      <c r="S242" s="55">
        <f>R242*'Расчет субсидий'!Y242</f>
        <v>6.1500000000000021</v>
      </c>
      <c r="T242" s="56">
        <f t="shared" si="83"/>
        <v>10.803828507807562</v>
      </c>
      <c r="U242" s="55">
        <f t="shared" si="79"/>
        <v>4.1865209645606711</v>
      </c>
    </row>
    <row r="243" spans="1:21" ht="15" customHeight="1">
      <c r="A243" s="33" t="s">
        <v>239</v>
      </c>
      <c r="B243" s="53">
        <f>'Расчет субсидий'!AD243</f>
        <v>14.845454545454544</v>
      </c>
      <c r="C243" s="55">
        <f>'Расчет субсидий'!D243-1</f>
        <v>-1</v>
      </c>
      <c r="D243" s="55">
        <f>C243*'Расчет субсидий'!E243</f>
        <v>0</v>
      </c>
      <c r="E243" s="56">
        <f t="shared" si="80"/>
        <v>0</v>
      </c>
      <c r="F243" s="27" t="s">
        <v>367</v>
      </c>
      <c r="G243" s="27" t="s">
        <v>367</v>
      </c>
      <c r="H243" s="27" t="s">
        <v>367</v>
      </c>
      <c r="I243" s="27" t="s">
        <v>367</v>
      </c>
      <c r="J243" s="27" t="s">
        <v>367</v>
      </c>
      <c r="K243" s="27" t="s">
        <v>367</v>
      </c>
      <c r="L243" s="55">
        <f>'Расчет субсидий'!P243-1</f>
        <v>0.27949238578680191</v>
      </c>
      <c r="M243" s="55">
        <f>L243*'Расчет субсидий'!Q243</f>
        <v>5.5898477157360382</v>
      </c>
      <c r="N243" s="56">
        <f t="shared" si="81"/>
        <v>5.9601200248357697</v>
      </c>
      <c r="O243" s="55">
        <f>'Расчет субсидий'!T243-1</f>
        <v>3.3333333333333437E-2</v>
      </c>
      <c r="P243" s="55">
        <f>O243*'Расчет субсидий'!U243</f>
        <v>0.83333333333333592</v>
      </c>
      <c r="Q243" s="56">
        <f t="shared" si="82"/>
        <v>0.88853345206187995</v>
      </c>
      <c r="R243" s="55">
        <f>'Расчет субсидий'!X243-1</f>
        <v>0.30000000000000004</v>
      </c>
      <c r="S243" s="55">
        <f>R243*'Расчет субсидий'!Y243</f>
        <v>7.5000000000000009</v>
      </c>
      <c r="T243" s="56">
        <f t="shared" si="83"/>
        <v>7.9968010685568958</v>
      </c>
      <c r="U243" s="55">
        <f t="shared" si="79"/>
        <v>13.923181049069374</v>
      </c>
    </row>
    <row r="244" spans="1:21" ht="15" customHeight="1">
      <c r="A244" s="33" t="s">
        <v>240</v>
      </c>
      <c r="B244" s="53">
        <f>'Расчет субсидий'!AD244</f>
        <v>9.7818181818181813</v>
      </c>
      <c r="C244" s="55">
        <f>'Расчет субсидий'!D244-1</f>
        <v>-1</v>
      </c>
      <c r="D244" s="55">
        <f>C244*'Расчет субсидий'!E244</f>
        <v>0</v>
      </c>
      <c r="E244" s="56">
        <f t="shared" si="80"/>
        <v>0</v>
      </c>
      <c r="F244" s="27" t="s">
        <v>367</v>
      </c>
      <c r="G244" s="27" t="s">
        <v>367</v>
      </c>
      <c r="H244" s="27" t="s">
        <v>367</v>
      </c>
      <c r="I244" s="27" t="s">
        <v>367</v>
      </c>
      <c r="J244" s="27" t="s">
        <v>367</v>
      </c>
      <c r="K244" s="27" t="s">
        <v>367</v>
      </c>
      <c r="L244" s="55">
        <f>'Расчет субсидий'!P244-1</f>
        <v>0.2084848484848485</v>
      </c>
      <c r="M244" s="55">
        <f>L244*'Расчет субсидий'!Q244</f>
        <v>4.1696969696969699</v>
      </c>
      <c r="N244" s="56">
        <f t="shared" si="81"/>
        <v>5.9314122364172759</v>
      </c>
      <c r="O244" s="55">
        <f>'Расчет субсидий'!T244-1</f>
        <v>1.0169491525423791E-2</v>
      </c>
      <c r="P244" s="55">
        <f>O244*'Расчет субсидий'!U244</f>
        <v>0.40677966101695162</v>
      </c>
      <c r="Q244" s="56">
        <f t="shared" si="82"/>
        <v>0.57864585278410907</v>
      </c>
      <c r="R244" s="55">
        <f>'Расчет субсидий'!X244-1</f>
        <v>0.22999999999999998</v>
      </c>
      <c r="S244" s="55">
        <f>R244*'Расчет субсидий'!Y244</f>
        <v>2.2999999999999998</v>
      </c>
      <c r="T244" s="56">
        <f t="shared" si="83"/>
        <v>3.2717600926167965</v>
      </c>
      <c r="U244" s="55">
        <f t="shared" si="79"/>
        <v>6.8764766307139213</v>
      </c>
    </row>
    <row r="245" spans="1:21" ht="15" customHeight="1">
      <c r="A245" s="33" t="s">
        <v>241</v>
      </c>
      <c r="B245" s="53">
        <f>'Расчет субсидий'!AD245</f>
        <v>19.745454545454535</v>
      </c>
      <c r="C245" s="55">
        <f>'Расчет субсидий'!D245-1</f>
        <v>-1</v>
      </c>
      <c r="D245" s="55">
        <f>C245*'Расчет субсидий'!E245</f>
        <v>0</v>
      </c>
      <c r="E245" s="56">
        <f t="shared" si="80"/>
        <v>0</v>
      </c>
      <c r="F245" s="27" t="s">
        <v>367</v>
      </c>
      <c r="G245" s="27" t="s">
        <v>367</v>
      </c>
      <c r="H245" s="27" t="s">
        <v>367</v>
      </c>
      <c r="I245" s="27" t="s">
        <v>367</v>
      </c>
      <c r="J245" s="27" t="s">
        <v>367</v>
      </c>
      <c r="K245" s="27" t="s">
        <v>367</v>
      </c>
      <c r="L245" s="55">
        <f>'Расчет субсидий'!P245-1</f>
        <v>0.18343195266272194</v>
      </c>
      <c r="M245" s="55">
        <f>L245*'Расчет субсидий'!Q245</f>
        <v>3.6686390532544388</v>
      </c>
      <c r="N245" s="56">
        <f t="shared" si="81"/>
        <v>6.3499078641228444</v>
      </c>
      <c r="O245" s="55">
        <f>'Расчет субсидий'!T245-1</f>
        <v>9.5693779904306719E-3</v>
      </c>
      <c r="P245" s="55">
        <f>O245*'Расчет субсидий'!U245</f>
        <v>0.2392344497607668</v>
      </c>
      <c r="Q245" s="56">
        <f t="shared" si="82"/>
        <v>0.4140818139515226</v>
      </c>
      <c r="R245" s="55">
        <f>'Расчет субсидий'!X245-1</f>
        <v>0.30000000000000004</v>
      </c>
      <c r="S245" s="55">
        <f>R245*'Расчет субсидий'!Y245</f>
        <v>7.5000000000000009</v>
      </c>
      <c r="T245" s="56">
        <f t="shared" si="83"/>
        <v>12.981464867380168</v>
      </c>
      <c r="U245" s="55">
        <f t="shared" si="79"/>
        <v>11.407873503015207</v>
      </c>
    </row>
    <row r="246" spans="1:21" ht="15" customHeight="1">
      <c r="A246" s="33" t="s">
        <v>242</v>
      </c>
      <c r="B246" s="53">
        <f>'Расчет субсидий'!AD246</f>
        <v>3.5545454545454476</v>
      </c>
      <c r="C246" s="55">
        <f>'Расчет субсидий'!D246-1</f>
        <v>-1</v>
      </c>
      <c r="D246" s="55">
        <f>C246*'Расчет субсидий'!E246</f>
        <v>0</v>
      </c>
      <c r="E246" s="56">
        <f t="shared" si="80"/>
        <v>0</v>
      </c>
      <c r="F246" s="27" t="s">
        <v>367</v>
      </c>
      <c r="G246" s="27" t="s">
        <v>367</v>
      </c>
      <c r="H246" s="27" t="s">
        <v>367</v>
      </c>
      <c r="I246" s="27" t="s">
        <v>367</v>
      </c>
      <c r="J246" s="27" t="s">
        <v>367</v>
      </c>
      <c r="K246" s="27" t="s">
        <v>367</v>
      </c>
      <c r="L246" s="55">
        <f>'Расчет субсидий'!P246-1</f>
        <v>-0.50068399452804369</v>
      </c>
      <c r="M246" s="55">
        <f>L246*'Расчет субсидий'!Q246</f>
        <v>-10.013679890560873</v>
      </c>
      <c r="N246" s="56">
        <f t="shared" si="81"/>
        <v>-15.534867232825261</v>
      </c>
      <c r="O246" s="55">
        <f>'Расчет субсидий'!T246-1</f>
        <v>0.16524590163934416</v>
      </c>
      <c r="P246" s="55">
        <f>O246*'Расчет субсидий'!U246</f>
        <v>3.3049180327868832</v>
      </c>
      <c r="Q246" s="56">
        <f t="shared" si="82"/>
        <v>5.1271324244257031</v>
      </c>
      <c r="R246" s="55">
        <f>'Расчет субсидий'!X246-1</f>
        <v>0.30000000000000004</v>
      </c>
      <c r="S246" s="55">
        <f>R246*'Расчет субсидий'!Y246</f>
        <v>9.0000000000000018</v>
      </c>
      <c r="T246" s="56">
        <f t="shared" si="83"/>
        <v>13.962280262945008</v>
      </c>
      <c r="U246" s="55">
        <f t="shared" si="79"/>
        <v>2.2912381422260122</v>
      </c>
    </row>
    <row r="247" spans="1:21" ht="15" customHeight="1">
      <c r="A247" s="33" t="s">
        <v>243</v>
      </c>
      <c r="B247" s="53">
        <f>'Расчет субсидий'!AD247</f>
        <v>15.745454545454535</v>
      </c>
      <c r="C247" s="55">
        <f>'Расчет субсидий'!D247-1</f>
        <v>3.0997017469109434E-2</v>
      </c>
      <c r="D247" s="55">
        <f>C247*'Расчет субсидий'!E247</f>
        <v>0.30997017469109434</v>
      </c>
      <c r="E247" s="56">
        <f t="shared" si="80"/>
        <v>0.46627340453014737</v>
      </c>
      <c r="F247" s="27" t="s">
        <v>367</v>
      </c>
      <c r="G247" s="27" t="s">
        <v>367</v>
      </c>
      <c r="H247" s="27" t="s">
        <v>367</v>
      </c>
      <c r="I247" s="27" t="s">
        <v>367</v>
      </c>
      <c r="J247" s="27" t="s">
        <v>367</v>
      </c>
      <c r="K247" s="27" t="s">
        <v>367</v>
      </c>
      <c r="L247" s="55">
        <f>'Расчет субсидий'!P247-1</f>
        <v>0.24778559826746083</v>
      </c>
      <c r="M247" s="55">
        <f>L247*'Расчет субсидий'!Q247</f>
        <v>4.9557119653492165</v>
      </c>
      <c r="N247" s="56">
        <f t="shared" si="81"/>
        <v>7.454642022436345</v>
      </c>
      <c r="O247" s="55">
        <f>'Расчет субсидий'!T247-1</f>
        <v>8.0645161290322509E-3</v>
      </c>
      <c r="P247" s="55">
        <f>O247*'Расчет субсидий'!U247</f>
        <v>0.20161290322580627</v>
      </c>
      <c r="Q247" s="56">
        <f t="shared" si="82"/>
        <v>0.30327671001891615</v>
      </c>
      <c r="R247" s="55">
        <f>'Расчет субсидий'!X247-1</f>
        <v>0.19999999999999996</v>
      </c>
      <c r="S247" s="55">
        <f>R247*'Расчет субсидий'!Y247</f>
        <v>4.9999999999999991</v>
      </c>
      <c r="T247" s="56">
        <f t="shared" si="83"/>
        <v>7.5212624084691271</v>
      </c>
      <c r="U247" s="55">
        <f t="shared" si="79"/>
        <v>10.467295043266116</v>
      </c>
    </row>
    <row r="248" spans="1:21" ht="15" customHeight="1">
      <c r="A248" s="33" t="s">
        <v>244</v>
      </c>
      <c r="B248" s="53">
        <f>'Расчет субсидий'!AD248</f>
        <v>-7.0181818181818159</v>
      </c>
      <c r="C248" s="55">
        <f>'Расчет субсидий'!D248-1</f>
        <v>-1</v>
      </c>
      <c r="D248" s="55">
        <f>C248*'Расчет субсидий'!E248</f>
        <v>0</v>
      </c>
      <c r="E248" s="56">
        <f t="shared" si="80"/>
        <v>0</v>
      </c>
      <c r="F248" s="27" t="s">
        <v>367</v>
      </c>
      <c r="G248" s="27" t="s">
        <v>367</v>
      </c>
      <c r="H248" s="27" t="s">
        <v>367</v>
      </c>
      <c r="I248" s="27" t="s">
        <v>367</v>
      </c>
      <c r="J248" s="27" t="s">
        <v>367</v>
      </c>
      <c r="K248" s="27" t="s">
        <v>367</v>
      </c>
      <c r="L248" s="55">
        <f>'Расчет субсидий'!P248-1</f>
        <v>-0.45210727969348663</v>
      </c>
      <c r="M248" s="55">
        <f>L248*'Расчет субсидий'!Q248</f>
        <v>-9.0421455938697335</v>
      </c>
      <c r="N248" s="56">
        <f t="shared" si="81"/>
        <v>-11.349071030470959</v>
      </c>
      <c r="O248" s="55">
        <f>'Расчет субсидий'!T248-1</f>
        <v>5.7142857142857162E-2</v>
      </c>
      <c r="P248" s="55">
        <f>O248*'Расчет субсидий'!U248</f>
        <v>1.1428571428571432</v>
      </c>
      <c r="Q248" s="56">
        <f t="shared" si="82"/>
        <v>1.4344346435607367</v>
      </c>
      <c r="R248" s="55">
        <f>'Расчет субсидий'!X248-1</f>
        <v>7.6923076923076872E-2</v>
      </c>
      <c r="S248" s="55">
        <f>R248*'Расчет субсидий'!Y248</f>
        <v>2.3076923076923062</v>
      </c>
      <c r="T248" s="56">
        <f t="shared" si="83"/>
        <v>2.8964545687284069</v>
      </c>
      <c r="U248" s="55">
        <f t="shared" si="79"/>
        <v>-5.5915961433202845</v>
      </c>
    </row>
    <row r="249" spans="1:21" ht="15" customHeight="1">
      <c r="A249" s="33" t="s">
        <v>245</v>
      </c>
      <c r="B249" s="53">
        <f>'Расчет субсидий'!AD249</f>
        <v>0.4363636363636374</v>
      </c>
      <c r="C249" s="55">
        <f>'Расчет субсидий'!D249-1</f>
        <v>-1.9607843137254943E-2</v>
      </c>
      <c r="D249" s="55">
        <f>C249*'Расчет субсидий'!E249</f>
        <v>-0.19607843137254943</v>
      </c>
      <c r="E249" s="56">
        <f t="shared" si="80"/>
        <v>-0.31404564039944088</v>
      </c>
      <c r="F249" s="27" t="s">
        <v>367</v>
      </c>
      <c r="G249" s="27" t="s">
        <v>367</v>
      </c>
      <c r="H249" s="27" t="s">
        <v>367</v>
      </c>
      <c r="I249" s="27" t="s">
        <v>367</v>
      </c>
      <c r="J249" s="27" t="s">
        <v>367</v>
      </c>
      <c r="K249" s="27" t="s">
        <v>367</v>
      </c>
      <c r="L249" s="55">
        <f>'Расчет субсидий'!P249-1</f>
        <v>-0.44455006337135616</v>
      </c>
      <c r="M249" s="55">
        <f>L249*'Расчет субсидий'!Q249</f>
        <v>-8.8910012674271233</v>
      </c>
      <c r="N249" s="56">
        <f t="shared" si="81"/>
        <v>-14.240118952789068</v>
      </c>
      <c r="O249" s="55">
        <f>'Расчет субсидий'!T249-1</f>
        <v>-3.875462660570439E-2</v>
      </c>
      <c r="P249" s="55">
        <f>O249*'Расчет субсидий'!U249</f>
        <v>-0.3875462660570439</v>
      </c>
      <c r="Q249" s="56">
        <f t="shared" si="82"/>
        <v>-0.62070679807231055</v>
      </c>
      <c r="R249" s="55">
        <f>'Расчет субсидий'!X249-1</f>
        <v>0.24367688022284129</v>
      </c>
      <c r="S249" s="55">
        <f>R249*'Расчет субсидий'!Y249</f>
        <v>9.7470752089136514</v>
      </c>
      <c r="T249" s="56">
        <f t="shared" si="83"/>
        <v>15.611235027624456</v>
      </c>
      <c r="U249" s="55">
        <f t="shared" si="79"/>
        <v>0.2724492440569346</v>
      </c>
    </row>
    <row r="250" spans="1:21" ht="15" customHeight="1">
      <c r="A250" s="33" t="s">
        <v>246</v>
      </c>
      <c r="B250" s="53">
        <f>'Расчет субсидий'!AD250</f>
        <v>15.745454545454521</v>
      </c>
      <c r="C250" s="55">
        <f>'Расчет субсидий'!D250-1</f>
        <v>-1</v>
      </c>
      <c r="D250" s="55">
        <f>C250*'Расчет субсидий'!E250</f>
        <v>0</v>
      </c>
      <c r="E250" s="56">
        <f t="shared" si="80"/>
        <v>0</v>
      </c>
      <c r="F250" s="27" t="s">
        <v>367</v>
      </c>
      <c r="G250" s="27" t="s">
        <v>367</v>
      </c>
      <c r="H250" s="27" t="s">
        <v>367</v>
      </c>
      <c r="I250" s="27" t="s">
        <v>367</v>
      </c>
      <c r="J250" s="27" t="s">
        <v>367</v>
      </c>
      <c r="K250" s="27" t="s">
        <v>367</v>
      </c>
      <c r="L250" s="55">
        <f>'Расчет субсидий'!P250-1</f>
        <v>0.24520210896309313</v>
      </c>
      <c r="M250" s="55">
        <f>L250*'Расчет субсидий'!Q250</f>
        <v>4.9040421792618627</v>
      </c>
      <c r="N250" s="56">
        <f t="shared" si="81"/>
        <v>11.316285420886349</v>
      </c>
      <c r="O250" s="55">
        <f>'Расчет субсидий'!T250-1</f>
        <v>6.3981042654028375E-2</v>
      </c>
      <c r="P250" s="55">
        <f>O250*'Расчет субсидий'!U250</f>
        <v>1.9194312796208512</v>
      </c>
      <c r="Q250" s="56">
        <f t="shared" si="82"/>
        <v>4.4291691245681744</v>
      </c>
      <c r="R250" s="55">
        <f>'Расчет субсидий'!X250-1</f>
        <v>0</v>
      </c>
      <c r="S250" s="55">
        <f>R250*'Расчет субсидий'!Y250</f>
        <v>0</v>
      </c>
      <c r="T250" s="56">
        <f t="shared" si="83"/>
        <v>0</v>
      </c>
      <c r="U250" s="55">
        <f t="shared" si="79"/>
        <v>6.8234734588827139</v>
      </c>
    </row>
    <row r="251" spans="1:21" ht="15" customHeight="1">
      <c r="A251" s="33" t="s">
        <v>247</v>
      </c>
      <c r="B251" s="53">
        <f>'Расчет субсидий'!AD251</f>
        <v>-5.2999999999999972</v>
      </c>
      <c r="C251" s="55">
        <f>'Расчет субсидий'!D251-1</f>
        <v>-1</v>
      </c>
      <c r="D251" s="55">
        <f>C251*'Расчет субсидий'!E251</f>
        <v>0</v>
      </c>
      <c r="E251" s="56">
        <f t="shared" si="80"/>
        <v>0</v>
      </c>
      <c r="F251" s="27" t="s">
        <v>367</v>
      </c>
      <c r="G251" s="27" t="s">
        <v>367</v>
      </c>
      <c r="H251" s="27" t="s">
        <v>367</v>
      </c>
      <c r="I251" s="27" t="s">
        <v>367</v>
      </c>
      <c r="J251" s="27" t="s">
        <v>367</v>
      </c>
      <c r="K251" s="27" t="s">
        <v>367</v>
      </c>
      <c r="L251" s="55">
        <f>'Расчет субсидий'!P251-1</f>
        <v>-0.54791666666666661</v>
      </c>
      <c r="M251" s="55">
        <f>L251*'Расчет субсидий'!Q251</f>
        <v>-10.958333333333332</v>
      </c>
      <c r="N251" s="56">
        <f t="shared" si="81"/>
        <v>-12.4578947368421</v>
      </c>
      <c r="O251" s="55">
        <f>'Расчет субсидий'!T251-1</f>
        <v>1.4814814814814836E-2</v>
      </c>
      <c r="P251" s="55">
        <f>O251*'Расчет субсидий'!U251</f>
        <v>0.29629629629629672</v>
      </c>
      <c r="Q251" s="56">
        <f t="shared" si="82"/>
        <v>0.33684210526315822</v>
      </c>
      <c r="R251" s="55">
        <f>'Расчет субсидий'!X251-1</f>
        <v>0.19999999999999996</v>
      </c>
      <c r="S251" s="55">
        <f>R251*'Расчет субсидий'!Y251</f>
        <v>5.9999999999999982</v>
      </c>
      <c r="T251" s="56">
        <f t="shared" si="83"/>
        <v>6.8210526315789428</v>
      </c>
      <c r="U251" s="55">
        <f t="shared" si="79"/>
        <v>-4.6620370370370363</v>
      </c>
    </row>
    <row r="252" spans="1:21" ht="15" customHeight="1">
      <c r="A252" s="33" t="s">
        <v>248</v>
      </c>
      <c r="B252" s="53">
        <f>'Расчет субсидий'!AD252</f>
        <v>14.945454545454552</v>
      </c>
      <c r="C252" s="55">
        <f>'Расчет субсидий'!D252-1</f>
        <v>-1</v>
      </c>
      <c r="D252" s="55">
        <f>C252*'Расчет субсидий'!E252</f>
        <v>0</v>
      </c>
      <c r="E252" s="56">
        <f t="shared" si="80"/>
        <v>0</v>
      </c>
      <c r="F252" s="27" t="s">
        <v>367</v>
      </c>
      <c r="G252" s="27" t="s">
        <v>367</v>
      </c>
      <c r="H252" s="27" t="s">
        <v>367</v>
      </c>
      <c r="I252" s="27" t="s">
        <v>367</v>
      </c>
      <c r="J252" s="27" t="s">
        <v>367</v>
      </c>
      <c r="K252" s="27" t="s">
        <v>367</v>
      </c>
      <c r="L252" s="55">
        <f>'Расчет субсидий'!P252-1</f>
        <v>0.2201459854014598</v>
      </c>
      <c r="M252" s="55">
        <f>L252*'Расчет субсидий'!Q252</f>
        <v>4.402919708029196</v>
      </c>
      <c r="N252" s="56">
        <f t="shared" si="81"/>
        <v>4.9359547022446231</v>
      </c>
      <c r="O252" s="55">
        <f>'Расчет субсидий'!T252-1</f>
        <v>5.7142857142857162E-2</v>
      </c>
      <c r="P252" s="55">
        <f>O252*'Расчет субсидий'!U252</f>
        <v>1.428571428571429</v>
      </c>
      <c r="Q252" s="56">
        <f t="shared" si="82"/>
        <v>1.6015199749135889</v>
      </c>
      <c r="R252" s="55">
        <f>'Расчет субсидий'!X252-1</f>
        <v>0.30000000000000004</v>
      </c>
      <c r="S252" s="55">
        <f>R252*'Расчет субсидий'!Y252</f>
        <v>7.5000000000000009</v>
      </c>
      <c r="T252" s="56">
        <f t="shared" si="83"/>
        <v>8.4079798682963407</v>
      </c>
      <c r="U252" s="55">
        <f t="shared" si="79"/>
        <v>13.331491136600626</v>
      </c>
    </row>
    <row r="253" spans="1:21" ht="15" customHeight="1">
      <c r="A253" s="33" t="s">
        <v>249</v>
      </c>
      <c r="B253" s="53">
        <f>'Расчет субсидий'!AD253</f>
        <v>-3.2727272727272663</v>
      </c>
      <c r="C253" s="55">
        <f>'Расчет субсидий'!D253-1</f>
        <v>-4.3029259896731897E-4</v>
      </c>
      <c r="D253" s="55">
        <f>C253*'Расчет субсидий'!E253</f>
        <v>-4.3029259896731897E-3</v>
      </c>
      <c r="E253" s="56">
        <f t="shared" si="80"/>
        <v>-5.595361871997221E-3</v>
      </c>
      <c r="F253" s="27" t="s">
        <v>367</v>
      </c>
      <c r="G253" s="27" t="s">
        <v>367</v>
      </c>
      <c r="H253" s="27" t="s">
        <v>367</v>
      </c>
      <c r="I253" s="27" t="s">
        <v>367</v>
      </c>
      <c r="J253" s="27" t="s">
        <v>367</v>
      </c>
      <c r="K253" s="27" t="s">
        <v>367</v>
      </c>
      <c r="L253" s="55">
        <f>'Расчет субсидий'!P253-1</f>
        <v>-0.71588366890380306</v>
      </c>
      <c r="M253" s="55">
        <f>L253*'Расчет субсидий'!Q253</f>
        <v>-14.317673378076062</v>
      </c>
      <c r="N253" s="56">
        <f t="shared" si="81"/>
        <v>-18.618159807457218</v>
      </c>
      <c r="O253" s="55">
        <f>'Расчет субсидий'!T253-1</f>
        <v>0.25922077922077924</v>
      </c>
      <c r="P253" s="55">
        <f>O253*'Расчет субсидий'!U253</f>
        <v>7.7766233766233768</v>
      </c>
      <c r="Q253" s="56">
        <f t="shared" si="82"/>
        <v>10.112426297563527</v>
      </c>
      <c r="R253" s="55">
        <f>'Расчет субсидий'!X253-1</f>
        <v>0.20142857142857151</v>
      </c>
      <c r="S253" s="55">
        <f>R253*'Расчет субсидий'!Y253</f>
        <v>4.0285714285714302</v>
      </c>
      <c r="T253" s="56">
        <f t="shared" si="83"/>
        <v>5.2386015990384225</v>
      </c>
      <c r="U253" s="55">
        <f t="shared" si="79"/>
        <v>-2.5167814988709285</v>
      </c>
    </row>
    <row r="254" spans="1:21" ht="15" customHeight="1">
      <c r="A254" s="32" t="s">
        <v>250</v>
      </c>
      <c r="B254" s="57"/>
      <c r="C254" s="58"/>
      <c r="D254" s="58"/>
      <c r="E254" s="59"/>
      <c r="F254" s="58"/>
      <c r="G254" s="58"/>
      <c r="H254" s="59"/>
      <c r="I254" s="59"/>
      <c r="J254" s="59"/>
      <c r="K254" s="59"/>
      <c r="L254" s="58"/>
      <c r="M254" s="58"/>
      <c r="N254" s="59"/>
      <c r="O254" s="58"/>
      <c r="P254" s="58"/>
      <c r="Q254" s="59"/>
      <c r="R254" s="58"/>
      <c r="S254" s="58"/>
      <c r="T254" s="59"/>
      <c r="U254" s="59"/>
    </row>
    <row r="255" spans="1:21" ht="15" customHeight="1">
      <c r="A255" s="33" t="s">
        <v>251</v>
      </c>
      <c r="B255" s="53">
        <f>'Расчет субсидий'!AD255</f>
        <v>-20.645454545454541</v>
      </c>
      <c r="C255" s="55">
        <f>'Расчет субсидий'!D255-1</f>
        <v>-1</v>
      </c>
      <c r="D255" s="55">
        <f>C255*'Расчет субсидий'!E255</f>
        <v>0</v>
      </c>
      <c r="E255" s="56">
        <f t="shared" ref="E255:E261" si="84">$B255*D255/$U255</f>
        <v>0</v>
      </c>
      <c r="F255" s="27" t="s">
        <v>367</v>
      </c>
      <c r="G255" s="27" t="s">
        <v>367</v>
      </c>
      <c r="H255" s="27" t="s">
        <v>367</v>
      </c>
      <c r="I255" s="27" t="s">
        <v>367</v>
      </c>
      <c r="J255" s="27" t="s">
        <v>367</v>
      </c>
      <c r="K255" s="27" t="s">
        <v>367</v>
      </c>
      <c r="L255" s="55">
        <f>'Расчет субсидий'!P255-1</f>
        <v>-0.82936918304033092</v>
      </c>
      <c r="M255" s="55">
        <f>L255*'Расчет субсидий'!Q255</f>
        <v>-16.587383660806619</v>
      </c>
      <c r="N255" s="56">
        <f t="shared" ref="N255:N261" si="85">$B255*M255/$U255</f>
        <v>-28.041542495609701</v>
      </c>
      <c r="O255" s="55">
        <f>'Расчет субсидий'!T255-1</f>
        <v>4.1666666666666741E-2</v>
      </c>
      <c r="P255" s="55">
        <f>O255*'Расчет субсидий'!U255</f>
        <v>1.0416666666666685</v>
      </c>
      <c r="Q255" s="56">
        <f t="shared" ref="Q255:Q261" si="86">$B255*P255/$U255</f>
        <v>1.7609733214655179</v>
      </c>
      <c r="R255" s="55">
        <f>'Расчет субсидий'!X255-1</f>
        <v>0.1333333333333333</v>
      </c>
      <c r="S255" s="55">
        <f>R255*'Расчет субсидий'!Y255</f>
        <v>3.3333333333333326</v>
      </c>
      <c r="T255" s="56">
        <f t="shared" ref="T255:T261" si="87">$B255*S255/$U255</f>
        <v>5.6351146286896459</v>
      </c>
      <c r="U255" s="55">
        <f t="shared" si="79"/>
        <v>-12.212383660806619</v>
      </c>
    </row>
    <row r="256" spans="1:21" ht="15" customHeight="1">
      <c r="A256" s="33" t="s">
        <v>252</v>
      </c>
      <c r="B256" s="53">
        <f>'Расчет субсидий'!AD256</f>
        <v>-14.43636363636363</v>
      </c>
      <c r="C256" s="55">
        <f>'Расчет субсидий'!D256-1</f>
        <v>-1</v>
      </c>
      <c r="D256" s="55">
        <f>C256*'Расчет субсидий'!E256</f>
        <v>0</v>
      </c>
      <c r="E256" s="56">
        <f t="shared" si="84"/>
        <v>0</v>
      </c>
      <c r="F256" s="27" t="s">
        <v>367</v>
      </c>
      <c r="G256" s="27" t="s">
        <v>367</v>
      </c>
      <c r="H256" s="27" t="s">
        <v>367</v>
      </c>
      <c r="I256" s="27" t="s">
        <v>367</v>
      </c>
      <c r="J256" s="27" t="s">
        <v>367</v>
      </c>
      <c r="K256" s="27" t="s">
        <v>367</v>
      </c>
      <c r="L256" s="55">
        <f>'Расчет субсидий'!P256-1</f>
        <v>-0.86392405063291144</v>
      </c>
      <c r="M256" s="55">
        <f>L256*'Расчет субсидий'!Q256</f>
        <v>-17.278481012658229</v>
      </c>
      <c r="N256" s="56">
        <f t="shared" si="85"/>
        <v>-14.43636363636363</v>
      </c>
      <c r="O256" s="55">
        <f>'Расчет субсидий'!T256-1</f>
        <v>0</v>
      </c>
      <c r="P256" s="55">
        <f>O256*'Расчет субсидий'!U256</f>
        <v>0</v>
      </c>
      <c r="Q256" s="56">
        <f t="shared" si="86"/>
        <v>0</v>
      </c>
      <c r="R256" s="55">
        <f>'Расчет субсидий'!X256-1</f>
        <v>0</v>
      </c>
      <c r="S256" s="55">
        <f>R256*'Расчет субсидий'!Y256</f>
        <v>0</v>
      </c>
      <c r="T256" s="56">
        <f t="shared" si="87"/>
        <v>0</v>
      </c>
      <c r="U256" s="55">
        <f t="shared" si="79"/>
        <v>-17.278481012658229</v>
      </c>
    </row>
    <row r="257" spans="1:21" ht="15" customHeight="1">
      <c r="A257" s="33" t="s">
        <v>253</v>
      </c>
      <c r="B257" s="53">
        <f>'Расчет субсидий'!AD257</f>
        <v>-14.36363636363636</v>
      </c>
      <c r="C257" s="55">
        <f>'Расчет субсидий'!D257-1</f>
        <v>-1</v>
      </c>
      <c r="D257" s="55">
        <f>C257*'Расчет субсидий'!E257</f>
        <v>0</v>
      </c>
      <c r="E257" s="56">
        <f t="shared" si="84"/>
        <v>0</v>
      </c>
      <c r="F257" s="27" t="s">
        <v>367</v>
      </c>
      <c r="G257" s="27" t="s">
        <v>367</v>
      </c>
      <c r="H257" s="27" t="s">
        <v>367</v>
      </c>
      <c r="I257" s="27" t="s">
        <v>367</v>
      </c>
      <c r="J257" s="27" t="s">
        <v>367</v>
      </c>
      <c r="K257" s="27" t="s">
        <v>367</v>
      </c>
      <c r="L257" s="55">
        <f>'Расчет субсидий'!P257-1</f>
        <v>-0.74347826086956514</v>
      </c>
      <c r="M257" s="55">
        <f>L257*'Расчет субсидий'!Q257</f>
        <v>-14.869565217391303</v>
      </c>
      <c r="N257" s="56">
        <f t="shared" si="85"/>
        <v>-23.208017179670726</v>
      </c>
      <c r="O257" s="55">
        <f>'Расчет субсидий'!T257-1</f>
        <v>0.18666666666666676</v>
      </c>
      <c r="P257" s="55">
        <f>O257*'Расчет субсидий'!U257</f>
        <v>4.6666666666666687</v>
      </c>
      <c r="Q257" s="56">
        <f t="shared" si="86"/>
        <v>7.2836077308518306</v>
      </c>
      <c r="R257" s="55">
        <f>'Расчет субсидий'!X257-1</f>
        <v>4.0000000000000036E-2</v>
      </c>
      <c r="S257" s="55">
        <f>R257*'Расчет субсидий'!Y257</f>
        <v>1.0000000000000009</v>
      </c>
      <c r="T257" s="56">
        <f t="shared" si="87"/>
        <v>1.5607730851825357</v>
      </c>
      <c r="U257" s="55">
        <f t="shared" si="79"/>
        <v>-9.2028985507246333</v>
      </c>
    </row>
    <row r="258" spans="1:21" ht="15" customHeight="1">
      <c r="A258" s="33" t="s">
        <v>254</v>
      </c>
      <c r="B258" s="53">
        <f>'Расчет субсидий'!AD258</f>
        <v>-5.2272727272727266</v>
      </c>
      <c r="C258" s="55">
        <f>'Расчет субсидий'!D258-1</f>
        <v>-0.86474567099567101</v>
      </c>
      <c r="D258" s="55">
        <f>C258*'Расчет субсидий'!E258</f>
        <v>-8.6474567099567103</v>
      </c>
      <c r="E258" s="56">
        <f t="shared" si="84"/>
        <v>-3.2947563482210924</v>
      </c>
      <c r="F258" s="27" t="s">
        <v>367</v>
      </c>
      <c r="G258" s="27" t="s">
        <v>367</v>
      </c>
      <c r="H258" s="27" t="s">
        <v>367</v>
      </c>
      <c r="I258" s="27" t="s">
        <v>367</v>
      </c>
      <c r="J258" s="27" t="s">
        <v>367</v>
      </c>
      <c r="K258" s="27" t="s">
        <v>367</v>
      </c>
      <c r="L258" s="55">
        <f>'Расчет субсидий'!P258-1</f>
        <v>-0.75360527400082411</v>
      </c>
      <c r="M258" s="55">
        <f>L258*'Расчет субсидий'!Q258</f>
        <v>-15.072105480016482</v>
      </c>
      <c r="N258" s="56">
        <f t="shared" si="85"/>
        <v>-5.7426035049316608</v>
      </c>
      <c r="O258" s="55">
        <f>'Расчет субсидий'!T258-1</f>
        <v>0.19999999999999996</v>
      </c>
      <c r="P258" s="55">
        <f>O258*'Расчет субсидий'!U258</f>
        <v>1.9999999999999996</v>
      </c>
      <c r="Q258" s="56">
        <f t="shared" si="86"/>
        <v>0.76201742517600546</v>
      </c>
      <c r="R258" s="55">
        <f>'Расчет субсидий'!X258-1</f>
        <v>0.19999999999999996</v>
      </c>
      <c r="S258" s="55">
        <f>R258*'Расчет субсидий'!Y258</f>
        <v>7.9999999999999982</v>
      </c>
      <c r="T258" s="56">
        <f t="shared" si="87"/>
        <v>3.0480697007040218</v>
      </c>
      <c r="U258" s="55">
        <f t="shared" si="79"/>
        <v>-13.719562189973194</v>
      </c>
    </row>
    <row r="259" spans="1:21" ht="15" customHeight="1">
      <c r="A259" s="33" t="s">
        <v>255</v>
      </c>
      <c r="B259" s="53">
        <f>'Расчет субсидий'!AD259</f>
        <v>7.6272727272727252</v>
      </c>
      <c r="C259" s="55">
        <f>'Расчет субсидий'!D259-1</f>
        <v>-9.620596205962062E-2</v>
      </c>
      <c r="D259" s="55">
        <f>C259*'Расчет субсидий'!E259</f>
        <v>-0.9620596205962062</v>
      </c>
      <c r="E259" s="56">
        <f t="shared" si="84"/>
        <v>-2.4586189857863721</v>
      </c>
      <c r="F259" s="27" t="s">
        <v>367</v>
      </c>
      <c r="G259" s="27" t="s">
        <v>367</v>
      </c>
      <c r="H259" s="27" t="s">
        <v>367</v>
      </c>
      <c r="I259" s="27" t="s">
        <v>367</v>
      </c>
      <c r="J259" s="27" t="s">
        <v>367</v>
      </c>
      <c r="K259" s="27" t="s">
        <v>367</v>
      </c>
      <c r="L259" s="55">
        <f>'Расчет субсидий'!P259-1</f>
        <v>0.11875945537065058</v>
      </c>
      <c r="M259" s="55">
        <f>L259*'Расчет субсидий'!Q259</f>
        <v>2.3751891074130116</v>
      </c>
      <c r="N259" s="56">
        <f t="shared" si="85"/>
        <v>6.0699824722917439</v>
      </c>
      <c r="O259" s="55">
        <f>'Расчет субсидий'!T259-1</f>
        <v>0.15714285714285703</v>
      </c>
      <c r="P259" s="55">
        <f>O259*'Расчет субсидий'!U259</f>
        <v>1.5714285714285703</v>
      </c>
      <c r="Q259" s="56">
        <f t="shared" si="86"/>
        <v>4.0159092407673533</v>
      </c>
      <c r="R259" s="55">
        <f>'Расчет субсидий'!X259-1</f>
        <v>0</v>
      </c>
      <c r="S259" s="55">
        <f>R259*'Расчет субсидий'!Y259</f>
        <v>0</v>
      </c>
      <c r="T259" s="56">
        <f t="shared" si="87"/>
        <v>0</v>
      </c>
      <c r="U259" s="55">
        <f t="shared" si="79"/>
        <v>2.9845580582453755</v>
      </c>
    </row>
    <row r="260" spans="1:21" ht="15" customHeight="1">
      <c r="A260" s="33" t="s">
        <v>256</v>
      </c>
      <c r="B260" s="53">
        <f>'Расчет субсидий'!AD260</f>
        <v>1.2181818181818187</v>
      </c>
      <c r="C260" s="55">
        <f>'Расчет субсидий'!D260-1</f>
        <v>1.4828420392438035E-2</v>
      </c>
      <c r="D260" s="55">
        <f>C260*'Расчет субсидий'!E260</f>
        <v>0.14828420392438035</v>
      </c>
      <c r="E260" s="56">
        <f t="shared" si="84"/>
        <v>0.27131544551141168</v>
      </c>
      <c r="F260" s="27" t="s">
        <v>367</v>
      </c>
      <c r="G260" s="27" t="s">
        <v>367</v>
      </c>
      <c r="H260" s="27" t="s">
        <v>367</v>
      </c>
      <c r="I260" s="27" t="s">
        <v>367</v>
      </c>
      <c r="J260" s="27" t="s">
        <v>367</v>
      </c>
      <c r="K260" s="27" t="s">
        <v>367</v>
      </c>
      <c r="L260" s="55">
        <f>'Расчет субсидий'!P260-1</f>
        <v>-0.18991455048742323</v>
      </c>
      <c r="M260" s="55">
        <f>L260*'Расчет субсидий'!Q260</f>
        <v>-3.7982910097484646</v>
      </c>
      <c r="N260" s="56">
        <f t="shared" si="85"/>
        <v>-6.9497289004392568</v>
      </c>
      <c r="O260" s="55">
        <f>'Расчет субсидий'!T260-1</f>
        <v>5.2631578947368363E-2</v>
      </c>
      <c r="P260" s="55">
        <f>O260*'Расчет субсидий'!U260</f>
        <v>1.3157894736842091</v>
      </c>
      <c r="Q260" s="56">
        <f t="shared" si="86"/>
        <v>2.4074985588748974</v>
      </c>
      <c r="R260" s="55">
        <f>'Расчет субсидий'!X260-1</f>
        <v>0.11999999999999988</v>
      </c>
      <c r="S260" s="55">
        <f>R260*'Расчет субсидий'!Y260</f>
        <v>2.9999999999999973</v>
      </c>
      <c r="T260" s="56">
        <f t="shared" si="87"/>
        <v>5.4890967142347673</v>
      </c>
      <c r="U260" s="55">
        <f t="shared" si="79"/>
        <v>0.66578266786012197</v>
      </c>
    </row>
    <row r="261" spans="1:21" ht="15" customHeight="1">
      <c r="A261" s="33" t="s">
        <v>257</v>
      </c>
      <c r="B261" s="53">
        <f>'Расчет субсидий'!AD261</f>
        <v>-6.5909090909090935</v>
      </c>
      <c r="C261" s="55">
        <f>'Расчет субсидий'!D261-1</f>
        <v>-0.14461761507792681</v>
      </c>
      <c r="D261" s="55">
        <f>C261*'Расчет субсидий'!E261</f>
        <v>-1.4461761507792681</v>
      </c>
      <c r="E261" s="56">
        <f t="shared" si="84"/>
        <v>-0.61977079828850745</v>
      </c>
      <c r="F261" s="27" t="s">
        <v>367</v>
      </c>
      <c r="G261" s="27" t="s">
        <v>367</v>
      </c>
      <c r="H261" s="27" t="s">
        <v>367</v>
      </c>
      <c r="I261" s="27" t="s">
        <v>367</v>
      </c>
      <c r="J261" s="27" t="s">
        <v>367</v>
      </c>
      <c r="K261" s="27" t="s">
        <v>367</v>
      </c>
      <c r="L261" s="55">
        <f>'Расчет субсидий'!P261-1</f>
        <v>-0.78665413533834583</v>
      </c>
      <c r="M261" s="55">
        <f>L261*'Расчет субсидий'!Q261</f>
        <v>-15.733082706766917</v>
      </c>
      <c r="N261" s="56">
        <f t="shared" si="85"/>
        <v>-6.7425432396031377</v>
      </c>
      <c r="O261" s="55">
        <f>'Расчет субсидий'!T261-1</f>
        <v>0.11999999999999988</v>
      </c>
      <c r="P261" s="55">
        <f>O261*'Расчет субсидий'!U261</f>
        <v>1.7999999999999983</v>
      </c>
      <c r="Q261" s="56">
        <f t="shared" si="86"/>
        <v>0.77140494698255191</v>
      </c>
      <c r="R261" s="55">
        <f>'Расчет субсидий'!X261-1</f>
        <v>0</v>
      </c>
      <c r="S261" s="55">
        <f>R261*'Расчет субсидий'!Y261</f>
        <v>0</v>
      </c>
      <c r="T261" s="56">
        <f t="shared" si="87"/>
        <v>0</v>
      </c>
      <c r="U261" s="55">
        <f t="shared" si="79"/>
        <v>-15.379258857546185</v>
      </c>
    </row>
    <row r="262" spans="1:21" ht="15" customHeight="1">
      <c r="A262" s="32" t="s">
        <v>258</v>
      </c>
      <c r="B262" s="57"/>
      <c r="C262" s="58"/>
      <c r="D262" s="58"/>
      <c r="E262" s="59"/>
      <c r="F262" s="58"/>
      <c r="G262" s="58"/>
      <c r="H262" s="59"/>
      <c r="I262" s="59"/>
      <c r="J262" s="59"/>
      <c r="K262" s="59"/>
      <c r="L262" s="58"/>
      <c r="M262" s="58"/>
      <c r="N262" s="59"/>
      <c r="O262" s="58"/>
      <c r="P262" s="58"/>
      <c r="Q262" s="59"/>
      <c r="R262" s="58"/>
      <c r="S262" s="58"/>
      <c r="T262" s="59"/>
      <c r="U262" s="59"/>
    </row>
    <row r="263" spans="1:21" ht="15" customHeight="1">
      <c r="A263" s="33" t="s">
        <v>259</v>
      </c>
      <c r="B263" s="53">
        <f>'Расчет субсидий'!AD263</f>
        <v>2.4818181818181841</v>
      </c>
      <c r="C263" s="55">
        <f>'Расчет субсидий'!D263-1</f>
        <v>-1</v>
      </c>
      <c r="D263" s="55">
        <f>C263*'Расчет субсидий'!E263</f>
        <v>0</v>
      </c>
      <c r="E263" s="56">
        <f t="shared" ref="E263:E279" si="88">$B263*D263/$U263</f>
        <v>0</v>
      </c>
      <c r="F263" s="27" t="s">
        <v>367</v>
      </c>
      <c r="G263" s="27" t="s">
        <v>367</v>
      </c>
      <c r="H263" s="27" t="s">
        <v>367</v>
      </c>
      <c r="I263" s="27" t="s">
        <v>367</v>
      </c>
      <c r="J263" s="27" t="s">
        <v>367</v>
      </c>
      <c r="K263" s="27" t="s">
        <v>367</v>
      </c>
      <c r="L263" s="55">
        <f>'Расчет субсидий'!P263-1</f>
        <v>0.30000000000000004</v>
      </c>
      <c r="M263" s="55">
        <f>L263*'Расчет субсидий'!Q263</f>
        <v>6.0000000000000009</v>
      </c>
      <c r="N263" s="56">
        <f t="shared" ref="N263:N279" si="89">$B263*M263/$U263</f>
        <v>2.4818181818181841</v>
      </c>
      <c r="O263" s="55">
        <f>'Расчет субсидий'!T263-1</f>
        <v>0</v>
      </c>
      <c r="P263" s="55">
        <f>O263*'Расчет субсидий'!U263</f>
        <v>0</v>
      </c>
      <c r="Q263" s="56">
        <f t="shared" ref="Q263:Q279" si="90">$B263*P263/$U263</f>
        <v>0</v>
      </c>
      <c r="R263" s="55">
        <f>'Расчет субсидий'!X263-1</f>
        <v>0</v>
      </c>
      <c r="S263" s="55">
        <f>R263*'Расчет субсидий'!Y263</f>
        <v>0</v>
      </c>
      <c r="T263" s="56">
        <f t="shared" ref="T263:T279" si="91">$B263*S263/$U263</f>
        <v>0</v>
      </c>
      <c r="U263" s="55">
        <f t="shared" si="79"/>
        <v>6.0000000000000009</v>
      </c>
    </row>
    <row r="264" spans="1:21" ht="15" customHeight="1">
      <c r="A264" s="33" t="s">
        <v>260</v>
      </c>
      <c r="B264" s="53">
        <f>'Расчет субсидий'!AD264</f>
        <v>2.9090909090909065</v>
      </c>
      <c r="C264" s="55">
        <f>'Расчет субсидий'!D264-1</f>
        <v>-1</v>
      </c>
      <c r="D264" s="55">
        <f>C264*'Расчет субсидий'!E264</f>
        <v>0</v>
      </c>
      <c r="E264" s="56">
        <f t="shared" si="88"/>
        <v>0</v>
      </c>
      <c r="F264" s="27" t="s">
        <v>367</v>
      </c>
      <c r="G264" s="27" t="s">
        <v>367</v>
      </c>
      <c r="H264" s="27" t="s">
        <v>367</v>
      </c>
      <c r="I264" s="27" t="s">
        <v>367</v>
      </c>
      <c r="J264" s="27" t="s">
        <v>367</v>
      </c>
      <c r="K264" s="27" t="s">
        <v>367</v>
      </c>
      <c r="L264" s="55">
        <f>'Расчет субсидий'!P264-1</f>
        <v>0.2134850455136541</v>
      </c>
      <c r="M264" s="55">
        <f>L264*'Расчет субсидий'!Q264</f>
        <v>4.2697009102730821</v>
      </c>
      <c r="N264" s="56">
        <f t="shared" si="89"/>
        <v>2.9090909090909065</v>
      </c>
      <c r="O264" s="55">
        <f>'Расчет субсидий'!T264-1</f>
        <v>0</v>
      </c>
      <c r="P264" s="55">
        <f>O264*'Расчет субсидий'!U264</f>
        <v>0</v>
      </c>
      <c r="Q264" s="56">
        <f t="shared" si="90"/>
        <v>0</v>
      </c>
      <c r="R264" s="55">
        <f>'Расчет субсидий'!X264-1</f>
        <v>0</v>
      </c>
      <c r="S264" s="55">
        <f>R264*'Расчет субсидий'!Y264</f>
        <v>0</v>
      </c>
      <c r="T264" s="56">
        <f t="shared" si="91"/>
        <v>0</v>
      </c>
      <c r="U264" s="55">
        <f t="shared" si="79"/>
        <v>4.2697009102730821</v>
      </c>
    </row>
    <row r="265" spans="1:21" ht="15" customHeight="1">
      <c r="A265" s="33" t="s">
        <v>261</v>
      </c>
      <c r="B265" s="53">
        <f>'Расчет субсидий'!AD265</f>
        <v>2.5545454545454547</v>
      </c>
      <c r="C265" s="55">
        <f>'Расчет субсидий'!D265-1</f>
        <v>-1</v>
      </c>
      <c r="D265" s="55">
        <f>C265*'Расчет субсидий'!E265</f>
        <v>0</v>
      </c>
      <c r="E265" s="56">
        <f t="shared" si="88"/>
        <v>0</v>
      </c>
      <c r="F265" s="27" t="s">
        <v>367</v>
      </c>
      <c r="G265" s="27" t="s">
        <v>367</v>
      </c>
      <c r="H265" s="27" t="s">
        <v>367</v>
      </c>
      <c r="I265" s="27" t="s">
        <v>367</v>
      </c>
      <c r="J265" s="27" t="s">
        <v>367</v>
      </c>
      <c r="K265" s="27" t="s">
        <v>367</v>
      </c>
      <c r="L265" s="55">
        <f>'Расчет субсидий'!P265-1</f>
        <v>0.23466034755134269</v>
      </c>
      <c r="M265" s="55">
        <f>L265*'Расчет субсидий'!Q265</f>
        <v>4.6932069510268537</v>
      </c>
      <c r="N265" s="56">
        <f t="shared" si="89"/>
        <v>2.5545454545454547</v>
      </c>
      <c r="O265" s="55">
        <f>'Расчет субсидий'!T265-1</f>
        <v>0</v>
      </c>
      <c r="P265" s="55">
        <f>O265*'Расчет субсидий'!U265</f>
        <v>0</v>
      </c>
      <c r="Q265" s="56">
        <f t="shared" si="90"/>
        <v>0</v>
      </c>
      <c r="R265" s="55">
        <f>'Расчет субсидий'!X265-1</f>
        <v>0</v>
      </c>
      <c r="S265" s="55">
        <f>R265*'Расчет субсидий'!Y265</f>
        <v>0</v>
      </c>
      <c r="T265" s="56">
        <f t="shared" si="91"/>
        <v>0</v>
      </c>
      <c r="U265" s="55">
        <f t="shared" si="79"/>
        <v>4.6932069510268537</v>
      </c>
    </row>
    <row r="266" spans="1:21" ht="15" customHeight="1">
      <c r="A266" s="33" t="s">
        <v>262</v>
      </c>
      <c r="B266" s="53">
        <f>'Расчет субсидий'!AD266</f>
        <v>-2.7454545454545496</v>
      </c>
      <c r="C266" s="55">
        <f>'Расчет субсидий'!D266-1</f>
        <v>-1</v>
      </c>
      <c r="D266" s="55">
        <f>C266*'Расчет субсидий'!E266</f>
        <v>0</v>
      </c>
      <c r="E266" s="56">
        <f t="shared" si="88"/>
        <v>0</v>
      </c>
      <c r="F266" s="27" t="s">
        <v>367</v>
      </c>
      <c r="G266" s="27" t="s">
        <v>367</v>
      </c>
      <c r="H266" s="27" t="s">
        <v>367</v>
      </c>
      <c r="I266" s="27" t="s">
        <v>367</v>
      </c>
      <c r="J266" s="27" t="s">
        <v>367</v>
      </c>
      <c r="K266" s="27" t="s">
        <v>367</v>
      </c>
      <c r="L266" s="55">
        <f>'Расчет субсидий'!P266-1</f>
        <v>-0.14593596059113312</v>
      </c>
      <c r="M266" s="55">
        <f>L266*'Расчет субсидий'!Q266</f>
        <v>-2.9187192118226624</v>
      </c>
      <c r="N266" s="56">
        <f t="shared" si="89"/>
        <v>-4.1763332944334302</v>
      </c>
      <c r="O266" s="55">
        <f>'Расчет субсидий'!T266-1</f>
        <v>5.0000000000000044E-2</v>
      </c>
      <c r="P266" s="55">
        <f>O266*'Расчет субсидий'!U266</f>
        <v>1.0000000000000009</v>
      </c>
      <c r="Q266" s="56">
        <f t="shared" si="90"/>
        <v>1.4308787489788797</v>
      </c>
      <c r="R266" s="55">
        <f>'Расчет субсидий'!X266-1</f>
        <v>0</v>
      </c>
      <c r="S266" s="55">
        <f>R266*'Расчет субсидий'!Y266</f>
        <v>0</v>
      </c>
      <c r="T266" s="56">
        <f t="shared" si="91"/>
        <v>0</v>
      </c>
      <c r="U266" s="55">
        <f t="shared" si="79"/>
        <v>-1.9187192118226615</v>
      </c>
    </row>
    <row r="267" spans="1:21" ht="15" customHeight="1">
      <c r="A267" s="33" t="s">
        <v>263</v>
      </c>
      <c r="B267" s="53">
        <f>'Расчет субсидий'!AD267</f>
        <v>1.4090909090909065</v>
      </c>
      <c r="C267" s="55">
        <f>'Расчет субсидий'!D267-1</f>
        <v>1.1764705882352899E-2</v>
      </c>
      <c r="D267" s="55">
        <f>C267*'Расчет субсидий'!E267</f>
        <v>0.11764705882352899</v>
      </c>
      <c r="E267" s="56">
        <f t="shared" si="88"/>
        <v>8.0849478390461499E-2</v>
      </c>
      <c r="F267" s="27" t="s">
        <v>367</v>
      </c>
      <c r="G267" s="27" t="s">
        <v>367</v>
      </c>
      <c r="H267" s="27" t="s">
        <v>367</v>
      </c>
      <c r="I267" s="27" t="s">
        <v>367</v>
      </c>
      <c r="J267" s="27" t="s">
        <v>367</v>
      </c>
      <c r="K267" s="27" t="s">
        <v>367</v>
      </c>
      <c r="L267" s="55">
        <f>'Расчет субсидий'!P267-1</f>
        <v>9.6638655462184975E-2</v>
      </c>
      <c r="M267" s="55">
        <f>L267*'Расчет субсидий'!Q267</f>
        <v>1.9327731092436995</v>
      </c>
      <c r="N267" s="56">
        <f t="shared" si="89"/>
        <v>1.3282414307004449</v>
      </c>
      <c r="O267" s="55">
        <f>'Расчет субсидий'!T267-1</f>
        <v>0</v>
      </c>
      <c r="P267" s="55">
        <f>O267*'Расчет субсидий'!U267</f>
        <v>0</v>
      </c>
      <c r="Q267" s="56">
        <f t="shared" si="90"/>
        <v>0</v>
      </c>
      <c r="R267" s="55">
        <f>'Расчет субсидий'!X267-1</f>
        <v>0</v>
      </c>
      <c r="S267" s="55">
        <f>R267*'Расчет субсидий'!Y267</f>
        <v>0</v>
      </c>
      <c r="T267" s="56">
        <f t="shared" si="91"/>
        <v>0</v>
      </c>
      <c r="U267" s="55">
        <f t="shared" si="79"/>
        <v>2.0504201680672285</v>
      </c>
    </row>
    <row r="268" spans="1:21" ht="15" customHeight="1">
      <c r="A268" s="33" t="s">
        <v>264</v>
      </c>
      <c r="B268" s="53">
        <f>'Расчет субсидий'!AD268</f>
        <v>-2.981818181818177</v>
      </c>
      <c r="C268" s="55">
        <f>'Расчет субсидий'!D268-1</f>
        <v>-1</v>
      </c>
      <c r="D268" s="55">
        <f>C268*'Расчет субсидий'!E268</f>
        <v>0</v>
      </c>
      <c r="E268" s="56">
        <f t="shared" si="88"/>
        <v>0</v>
      </c>
      <c r="F268" s="27" t="s">
        <v>367</v>
      </c>
      <c r="G268" s="27" t="s">
        <v>367</v>
      </c>
      <c r="H268" s="27" t="s">
        <v>367</v>
      </c>
      <c r="I268" s="27" t="s">
        <v>367</v>
      </c>
      <c r="J268" s="27" t="s">
        <v>367</v>
      </c>
      <c r="K268" s="27" t="s">
        <v>367</v>
      </c>
      <c r="L268" s="55">
        <f>'Расчет субсидий'!P268-1</f>
        <v>-0.5910585141354372</v>
      </c>
      <c r="M268" s="55">
        <f>L268*'Расчет субсидий'!Q268</f>
        <v>-11.821170282708744</v>
      </c>
      <c r="N268" s="56">
        <f t="shared" si="89"/>
        <v>-10.613301179667591</v>
      </c>
      <c r="O268" s="55">
        <f>'Расчет субсидий'!T268-1</f>
        <v>0.10000000000000009</v>
      </c>
      <c r="P268" s="55">
        <f>O268*'Расчет субсидий'!U268</f>
        <v>1.5000000000000013</v>
      </c>
      <c r="Q268" s="56">
        <f t="shared" si="90"/>
        <v>1.3467322937381325</v>
      </c>
      <c r="R268" s="55">
        <f>'Расчет субсидий'!X268-1</f>
        <v>0.19999999999999996</v>
      </c>
      <c r="S268" s="55">
        <f>R268*'Расчет субсидий'!Y268</f>
        <v>6.9999999999999982</v>
      </c>
      <c r="T268" s="56">
        <f t="shared" si="91"/>
        <v>6.2847507041112793</v>
      </c>
      <c r="U268" s="55">
        <f t="shared" si="79"/>
        <v>-3.3211702827087439</v>
      </c>
    </row>
    <row r="269" spans="1:21" ht="15" customHeight="1">
      <c r="A269" s="33" t="s">
        <v>265</v>
      </c>
      <c r="B269" s="53">
        <f>'Расчет субсидий'!AD269</f>
        <v>-1.5363636363636459</v>
      </c>
      <c r="C269" s="55">
        <f>'Расчет субсидий'!D269-1</f>
        <v>-1</v>
      </c>
      <c r="D269" s="55">
        <f>C269*'Расчет субсидий'!E269</f>
        <v>0</v>
      </c>
      <c r="E269" s="56">
        <f t="shared" si="88"/>
        <v>0</v>
      </c>
      <c r="F269" s="27" t="s">
        <v>367</v>
      </c>
      <c r="G269" s="27" t="s">
        <v>367</v>
      </c>
      <c r="H269" s="27" t="s">
        <v>367</v>
      </c>
      <c r="I269" s="27" t="s">
        <v>367</v>
      </c>
      <c r="J269" s="27" t="s">
        <v>367</v>
      </c>
      <c r="K269" s="27" t="s">
        <v>367</v>
      </c>
      <c r="L269" s="55">
        <f>'Расчет субсидий'!P269-1</f>
        <v>-7.6411960132890311E-2</v>
      </c>
      <c r="M269" s="55">
        <f>L269*'Расчет субсидий'!Q269</f>
        <v>-1.5282392026578062</v>
      </c>
      <c r="N269" s="56">
        <f t="shared" si="89"/>
        <v>-1.5363636363636461</v>
      </c>
      <c r="O269" s="55">
        <f>'Расчет субсидий'!T269-1</f>
        <v>0</v>
      </c>
      <c r="P269" s="55">
        <f>O269*'Расчет субсидий'!U269</f>
        <v>0</v>
      </c>
      <c r="Q269" s="56">
        <f t="shared" si="90"/>
        <v>0</v>
      </c>
      <c r="R269" s="55">
        <f>'Расчет субсидий'!X269-1</f>
        <v>0</v>
      </c>
      <c r="S269" s="55">
        <f>R269*'Расчет субсидий'!Y269</f>
        <v>0</v>
      </c>
      <c r="T269" s="56">
        <f t="shared" si="91"/>
        <v>0</v>
      </c>
      <c r="U269" s="55">
        <f t="shared" si="79"/>
        <v>-1.5282392026578062</v>
      </c>
    </row>
    <row r="270" spans="1:21" ht="15" customHeight="1">
      <c r="A270" s="33" t="s">
        <v>266</v>
      </c>
      <c r="B270" s="53">
        <f>'Расчет субсидий'!AD270</f>
        <v>-4.5</v>
      </c>
      <c r="C270" s="55">
        <f>'Расчет субсидий'!D270-1</f>
        <v>-1</v>
      </c>
      <c r="D270" s="55">
        <f>C270*'Расчет субсидий'!E270</f>
        <v>0</v>
      </c>
      <c r="E270" s="56">
        <f t="shared" si="88"/>
        <v>0</v>
      </c>
      <c r="F270" s="27" t="s">
        <v>367</v>
      </c>
      <c r="G270" s="27" t="s">
        <v>367</v>
      </c>
      <c r="H270" s="27" t="s">
        <v>367</v>
      </c>
      <c r="I270" s="27" t="s">
        <v>367</v>
      </c>
      <c r="J270" s="27" t="s">
        <v>367</v>
      </c>
      <c r="K270" s="27" t="s">
        <v>367</v>
      </c>
      <c r="L270" s="55">
        <f>'Расчет субсидий'!P270-1</f>
        <v>-0.2741379310344827</v>
      </c>
      <c r="M270" s="55">
        <f>L270*'Расчет субсидий'!Q270</f>
        <v>-5.4827586206896539</v>
      </c>
      <c r="N270" s="56">
        <f t="shared" si="89"/>
        <v>-5.945983379501385</v>
      </c>
      <c r="O270" s="55">
        <f>'Расчет субсидий'!T270-1</f>
        <v>0</v>
      </c>
      <c r="P270" s="55">
        <f>O270*'Расчет субсидий'!U270</f>
        <v>0</v>
      </c>
      <c r="Q270" s="56">
        <f t="shared" si="90"/>
        <v>0</v>
      </c>
      <c r="R270" s="55">
        <f>'Расчет субсидий'!X270-1</f>
        <v>6.6666666666666652E-2</v>
      </c>
      <c r="S270" s="55">
        <f>R270*'Расчет субсидий'!Y270</f>
        <v>1.333333333333333</v>
      </c>
      <c r="T270" s="56">
        <f t="shared" si="91"/>
        <v>1.445983379501385</v>
      </c>
      <c r="U270" s="55">
        <f t="shared" si="79"/>
        <v>-4.1494252873563209</v>
      </c>
    </row>
    <row r="271" spans="1:21" ht="15" customHeight="1">
      <c r="A271" s="33" t="s">
        <v>267</v>
      </c>
      <c r="B271" s="53">
        <f>'Расчет субсидий'!AD271</f>
        <v>-24.799999999999997</v>
      </c>
      <c r="C271" s="55">
        <f>'Расчет субсидий'!D271-1</f>
        <v>-1</v>
      </c>
      <c r="D271" s="55">
        <f>C271*'Расчет субсидий'!E271</f>
        <v>0</v>
      </c>
      <c r="E271" s="56">
        <f t="shared" si="88"/>
        <v>0</v>
      </c>
      <c r="F271" s="27" t="s">
        <v>367</v>
      </c>
      <c r="G271" s="27" t="s">
        <v>367</v>
      </c>
      <c r="H271" s="27" t="s">
        <v>367</v>
      </c>
      <c r="I271" s="27" t="s">
        <v>367</v>
      </c>
      <c r="J271" s="27" t="s">
        <v>367</v>
      </c>
      <c r="K271" s="27" t="s">
        <v>367</v>
      </c>
      <c r="L271" s="55">
        <f>'Расчет субсидий'!P271-1</f>
        <v>-2.3277467411545572E-2</v>
      </c>
      <c r="M271" s="55">
        <f>L271*'Расчет субсидий'!Q271</f>
        <v>-0.46554934823091143</v>
      </c>
      <c r="N271" s="56">
        <f t="shared" si="89"/>
        <v>-0.37897310513447341</v>
      </c>
      <c r="O271" s="55">
        <f>'Расчет субсидий'!T271-1</f>
        <v>0</v>
      </c>
      <c r="P271" s="55">
        <f>O271*'Расчет субсидий'!U271</f>
        <v>0</v>
      </c>
      <c r="Q271" s="56">
        <f t="shared" si="90"/>
        <v>0</v>
      </c>
      <c r="R271" s="55">
        <f>'Расчет субсидий'!X271-1</f>
        <v>-1</v>
      </c>
      <c r="S271" s="55">
        <f>R271*'Расчет субсидий'!Y271</f>
        <v>-30</v>
      </c>
      <c r="T271" s="56">
        <f t="shared" si="91"/>
        <v>-24.421026894865523</v>
      </c>
      <c r="U271" s="55">
        <f t="shared" si="79"/>
        <v>-30.465549348230912</v>
      </c>
    </row>
    <row r="272" spans="1:21" ht="15" customHeight="1">
      <c r="A272" s="33" t="s">
        <v>268</v>
      </c>
      <c r="B272" s="53">
        <f>'Расчет субсидий'!AD272</f>
        <v>-4.5454545454545467</v>
      </c>
      <c r="C272" s="55">
        <f>'Расчет субсидий'!D272-1</f>
        <v>-1</v>
      </c>
      <c r="D272" s="55">
        <f>C272*'Расчет субсидий'!E272</f>
        <v>0</v>
      </c>
      <c r="E272" s="56">
        <f t="shared" si="88"/>
        <v>0</v>
      </c>
      <c r="F272" s="27" t="s">
        <v>367</v>
      </c>
      <c r="G272" s="27" t="s">
        <v>367</v>
      </c>
      <c r="H272" s="27" t="s">
        <v>367</v>
      </c>
      <c r="I272" s="27" t="s">
        <v>367</v>
      </c>
      <c r="J272" s="27" t="s">
        <v>367</v>
      </c>
      <c r="K272" s="27" t="s">
        <v>367</v>
      </c>
      <c r="L272" s="55">
        <f>'Расчет субсидий'!P272-1</f>
        <v>-0.23419540229885061</v>
      </c>
      <c r="M272" s="55">
        <f>L272*'Расчет субсидий'!Q272</f>
        <v>-4.6839080459770122</v>
      </c>
      <c r="N272" s="56">
        <f t="shared" si="89"/>
        <v>-4.5454545454545467</v>
      </c>
      <c r="O272" s="55">
        <f>'Расчет субсидий'!T272-1</f>
        <v>0</v>
      </c>
      <c r="P272" s="55">
        <f>O272*'Расчет субсидий'!U272</f>
        <v>0</v>
      </c>
      <c r="Q272" s="56">
        <f t="shared" si="90"/>
        <v>0</v>
      </c>
      <c r="R272" s="55">
        <f>'Расчет субсидий'!X272-1</f>
        <v>0</v>
      </c>
      <c r="S272" s="55">
        <f>R272*'Расчет субсидий'!Y272</f>
        <v>0</v>
      </c>
      <c r="T272" s="56">
        <f t="shared" si="91"/>
        <v>0</v>
      </c>
      <c r="U272" s="55">
        <f t="shared" si="79"/>
        <v>-4.6839080459770122</v>
      </c>
    </row>
    <row r="273" spans="1:21" ht="15" customHeight="1">
      <c r="A273" s="33" t="s">
        <v>269</v>
      </c>
      <c r="B273" s="53">
        <f>'Расчет субсидий'!AD273</f>
        <v>-11.672727272727265</v>
      </c>
      <c r="C273" s="55">
        <f>'Расчет субсидий'!D273-1</f>
        <v>-1</v>
      </c>
      <c r="D273" s="55">
        <f>C273*'Расчет субсидий'!E273</f>
        <v>0</v>
      </c>
      <c r="E273" s="56">
        <f t="shared" si="88"/>
        <v>0</v>
      </c>
      <c r="F273" s="27" t="s">
        <v>367</v>
      </c>
      <c r="G273" s="27" t="s">
        <v>367</v>
      </c>
      <c r="H273" s="27" t="s">
        <v>367</v>
      </c>
      <c r="I273" s="27" t="s">
        <v>367</v>
      </c>
      <c r="J273" s="27" t="s">
        <v>367</v>
      </c>
      <c r="K273" s="27" t="s">
        <v>367</v>
      </c>
      <c r="L273" s="55">
        <f>'Расчет субсидий'!P273-1</f>
        <v>-0.72714182865370769</v>
      </c>
      <c r="M273" s="55">
        <f>L273*'Расчет субсидий'!Q273</f>
        <v>-14.542836573074155</v>
      </c>
      <c r="N273" s="56">
        <f t="shared" si="89"/>
        <v>-13.975016038026533</v>
      </c>
      <c r="O273" s="55">
        <f>'Расчет субсидий'!T273-1</f>
        <v>1.2499999999999956E-2</v>
      </c>
      <c r="P273" s="55">
        <f>O273*'Расчет субсидий'!U273</f>
        <v>0.31249999999999889</v>
      </c>
      <c r="Q273" s="56">
        <f t="shared" si="90"/>
        <v>0.30029853460425099</v>
      </c>
      <c r="R273" s="55">
        <f>'Расчет субсидий'!X273-1</f>
        <v>8.3333333333333481E-2</v>
      </c>
      <c r="S273" s="55">
        <f>R273*'Расчет субсидий'!Y273</f>
        <v>2.083333333333337</v>
      </c>
      <c r="T273" s="56">
        <f t="shared" si="91"/>
        <v>2.0019902306950175</v>
      </c>
      <c r="U273" s="55">
        <f t="shared" si="79"/>
        <v>-12.147003239740819</v>
      </c>
    </row>
    <row r="274" spans="1:21" ht="15" customHeight="1">
      <c r="A274" s="33" t="s">
        <v>270</v>
      </c>
      <c r="B274" s="53">
        <f>'Расчет субсидий'!AD274</f>
        <v>-8.7000000000000028</v>
      </c>
      <c r="C274" s="55">
        <f>'Расчет субсидий'!D274-1</f>
        <v>-1</v>
      </c>
      <c r="D274" s="55">
        <f>C274*'Расчет субсидий'!E274</f>
        <v>0</v>
      </c>
      <c r="E274" s="56">
        <f t="shared" si="88"/>
        <v>0</v>
      </c>
      <c r="F274" s="27" t="s">
        <v>367</v>
      </c>
      <c r="G274" s="27" t="s">
        <v>367</v>
      </c>
      <c r="H274" s="27" t="s">
        <v>367</v>
      </c>
      <c r="I274" s="27" t="s">
        <v>367</v>
      </c>
      <c r="J274" s="27" t="s">
        <v>367</v>
      </c>
      <c r="K274" s="27" t="s">
        <v>367</v>
      </c>
      <c r="L274" s="55">
        <f>'Расчет субсидий'!P274-1</f>
        <v>-0.30720480320213484</v>
      </c>
      <c r="M274" s="55">
        <f>L274*'Расчет субсидий'!Q274</f>
        <v>-6.1440960640426967</v>
      </c>
      <c r="N274" s="56">
        <f t="shared" si="89"/>
        <v>-7.1486647237256893</v>
      </c>
      <c r="O274" s="55">
        <f>'Расчет субсидий'!T274-1</f>
        <v>-6.6666666666666763E-2</v>
      </c>
      <c r="P274" s="55">
        <f>O274*'Расчет субсидий'!U274</f>
        <v>-1.3333333333333353</v>
      </c>
      <c r="Q274" s="56">
        <f t="shared" si="90"/>
        <v>-1.5513352762743138</v>
      </c>
      <c r="R274" s="55">
        <f>'Расчет субсидий'!X274-1</f>
        <v>0</v>
      </c>
      <c r="S274" s="55">
        <f>R274*'Расчет субсидий'!Y274</f>
        <v>0</v>
      </c>
      <c r="T274" s="56">
        <f t="shared" si="91"/>
        <v>0</v>
      </c>
      <c r="U274" s="55">
        <f t="shared" si="79"/>
        <v>-7.4774293973760315</v>
      </c>
    </row>
    <row r="275" spans="1:21" ht="15" customHeight="1">
      <c r="A275" s="33" t="s">
        <v>271</v>
      </c>
      <c r="B275" s="53">
        <f>'Расчет субсидий'!AD275</f>
        <v>-3.0909090909090935</v>
      </c>
      <c r="C275" s="55">
        <f>'Расчет субсидий'!D275-1</f>
        <v>-0.10928672771830261</v>
      </c>
      <c r="D275" s="55">
        <f>C275*'Расчет субсидий'!E275</f>
        <v>-1.0928672771830261</v>
      </c>
      <c r="E275" s="56">
        <f t="shared" si="88"/>
        <v>-1.192275472969613</v>
      </c>
      <c r="F275" s="27" t="s">
        <v>367</v>
      </c>
      <c r="G275" s="27" t="s">
        <v>367</v>
      </c>
      <c r="H275" s="27" t="s">
        <v>367</v>
      </c>
      <c r="I275" s="27" t="s">
        <v>367</v>
      </c>
      <c r="J275" s="27" t="s">
        <v>367</v>
      </c>
      <c r="K275" s="27" t="s">
        <v>367</v>
      </c>
      <c r="L275" s="55">
        <f>'Расчет субсидий'!P275-1</f>
        <v>-8.7016574585635276E-2</v>
      </c>
      <c r="M275" s="55">
        <f>L275*'Расчет субсидий'!Q275</f>
        <v>-1.7403314917127055</v>
      </c>
      <c r="N275" s="56">
        <f t="shared" si="89"/>
        <v>-1.8986336179394807</v>
      </c>
      <c r="O275" s="55">
        <f>'Расчет субсидий'!T275-1</f>
        <v>0</v>
      </c>
      <c r="P275" s="55">
        <f>O275*'Расчет субсидий'!U275</f>
        <v>0</v>
      </c>
      <c r="Q275" s="56">
        <f t="shared" si="90"/>
        <v>0</v>
      </c>
      <c r="R275" s="55">
        <f>'Расчет субсидий'!X275-1</f>
        <v>0</v>
      </c>
      <c r="S275" s="55">
        <f>R275*'Расчет субсидий'!Y275</f>
        <v>0</v>
      </c>
      <c r="T275" s="56">
        <f t="shared" si="91"/>
        <v>0</v>
      </c>
      <c r="U275" s="55">
        <f t="shared" si="79"/>
        <v>-2.8331987688957314</v>
      </c>
    </row>
    <row r="276" spans="1:21" ht="15" customHeight="1">
      <c r="A276" s="33" t="s">
        <v>272</v>
      </c>
      <c r="B276" s="53">
        <f>'Расчет субсидий'!AD276</f>
        <v>-13.718181818181819</v>
      </c>
      <c r="C276" s="55">
        <f>'Расчет субсидий'!D276-1</f>
        <v>-0.22472810532341148</v>
      </c>
      <c r="D276" s="55">
        <f>C276*'Расчет субсидий'!E276</f>
        <v>-2.247281053234115</v>
      </c>
      <c r="E276" s="56">
        <f t="shared" si="88"/>
        <v>-1.4509437705267332</v>
      </c>
      <c r="F276" s="27" t="s">
        <v>367</v>
      </c>
      <c r="G276" s="27" t="s">
        <v>367</v>
      </c>
      <c r="H276" s="27" t="s">
        <v>367</v>
      </c>
      <c r="I276" s="27" t="s">
        <v>367</v>
      </c>
      <c r="J276" s="27" t="s">
        <v>367</v>
      </c>
      <c r="K276" s="27" t="s">
        <v>367</v>
      </c>
      <c r="L276" s="55">
        <f>'Расчет субсидий'!P276-1</f>
        <v>0.30000000000000004</v>
      </c>
      <c r="M276" s="55">
        <f>L276*'Расчет субсидий'!Q276</f>
        <v>6.0000000000000009</v>
      </c>
      <c r="N276" s="56">
        <f t="shared" si="89"/>
        <v>3.8738646466279225</v>
      </c>
      <c r="O276" s="55">
        <f>'Расчет субсидий'!T276-1</f>
        <v>0</v>
      </c>
      <c r="P276" s="55">
        <f>O276*'Расчет субсидий'!U276</f>
        <v>0</v>
      </c>
      <c r="Q276" s="56">
        <f t="shared" si="90"/>
        <v>0</v>
      </c>
      <c r="R276" s="55">
        <f>'Расчет субсидий'!X276-1</f>
        <v>-1</v>
      </c>
      <c r="S276" s="55">
        <f>R276*'Расчет субсидий'!Y276</f>
        <v>-25</v>
      </c>
      <c r="T276" s="56">
        <f t="shared" si="91"/>
        <v>-16.14110269428301</v>
      </c>
      <c r="U276" s="55">
        <f t="shared" si="79"/>
        <v>-21.247281053234115</v>
      </c>
    </row>
    <row r="277" spans="1:21" ht="15" customHeight="1">
      <c r="A277" s="33" t="s">
        <v>273</v>
      </c>
      <c r="B277" s="53">
        <f>'Расчет субсидий'!AD277</f>
        <v>11.38181818181819</v>
      </c>
      <c r="C277" s="55">
        <f>'Расчет субсидий'!D277-1</f>
        <v>-0.32652206293055297</v>
      </c>
      <c r="D277" s="55">
        <f>C277*'Расчет субсидий'!E277</f>
        <v>-3.2652206293055297</v>
      </c>
      <c r="E277" s="56">
        <f t="shared" si="88"/>
        <v>-3.2514918609496588</v>
      </c>
      <c r="F277" s="27" t="s">
        <v>367</v>
      </c>
      <c r="G277" s="27" t="s">
        <v>367</v>
      </c>
      <c r="H277" s="27" t="s">
        <v>367</v>
      </c>
      <c r="I277" s="27" t="s">
        <v>367</v>
      </c>
      <c r="J277" s="27" t="s">
        <v>367</v>
      </c>
      <c r="K277" s="27" t="s">
        <v>367</v>
      </c>
      <c r="L277" s="55">
        <f>'Расчет субсидий'!P277-1</f>
        <v>0.22225481209899178</v>
      </c>
      <c r="M277" s="55">
        <f>L277*'Расчет субсидий'!Q277</f>
        <v>4.4450962419798357</v>
      </c>
      <c r="N277" s="56">
        <f t="shared" si="89"/>
        <v>4.4264066330517338</v>
      </c>
      <c r="O277" s="55">
        <f>'Расчет субсидий'!T277-1</f>
        <v>-5.0000000000000044E-2</v>
      </c>
      <c r="P277" s="55">
        <f>O277*'Расчет субсидий'!U277</f>
        <v>-0.25000000000000022</v>
      </c>
      <c r="Q277" s="56">
        <f t="shared" si="90"/>
        <v>-0.24894886365161276</v>
      </c>
      <c r="R277" s="55">
        <f>'Расчет субсидий'!X277-1</f>
        <v>0.23333333333333339</v>
      </c>
      <c r="S277" s="55">
        <f>R277*'Расчет субсидий'!Y277</f>
        <v>10.500000000000004</v>
      </c>
      <c r="T277" s="56">
        <f t="shared" si="91"/>
        <v>10.455852273367729</v>
      </c>
      <c r="U277" s="55">
        <f t="shared" si="79"/>
        <v>11.429875612674309</v>
      </c>
    </row>
    <row r="278" spans="1:21" ht="15" customHeight="1">
      <c r="A278" s="33" t="s">
        <v>274</v>
      </c>
      <c r="B278" s="53">
        <f>'Расчет субсидий'!AD278</f>
        <v>0</v>
      </c>
      <c r="C278" s="55">
        <f>'Расчет субсидий'!D278-1</f>
        <v>-5.8529375967172559E-2</v>
      </c>
      <c r="D278" s="55">
        <f>C278*'Расчет субсидий'!E278</f>
        <v>-0.58529375967172559</v>
      </c>
      <c r="E278" s="56">
        <f t="shared" si="88"/>
        <v>0</v>
      </c>
      <c r="F278" s="27" t="s">
        <v>367</v>
      </c>
      <c r="G278" s="27" t="s">
        <v>367</v>
      </c>
      <c r="H278" s="27" t="s">
        <v>367</v>
      </c>
      <c r="I278" s="27" t="s">
        <v>367</v>
      </c>
      <c r="J278" s="27" t="s">
        <v>367</v>
      </c>
      <c r="K278" s="27" t="s">
        <v>367</v>
      </c>
      <c r="L278" s="55">
        <f>'Расчет субсидий'!P278-1</f>
        <v>0.24468132614921601</v>
      </c>
      <c r="M278" s="55">
        <f>L278*'Расчет субсидий'!Q278</f>
        <v>4.8936265229843201</v>
      </c>
      <c r="N278" s="56">
        <f t="shared" si="89"/>
        <v>0</v>
      </c>
      <c r="O278" s="55">
        <f>'Расчет субсидий'!T278-1</f>
        <v>0</v>
      </c>
      <c r="P278" s="55">
        <f>O278*'Расчет субсидий'!U278</f>
        <v>0</v>
      </c>
      <c r="Q278" s="56">
        <f t="shared" si="90"/>
        <v>0</v>
      </c>
      <c r="R278" s="55">
        <f>'Расчет субсидий'!X278-1</f>
        <v>-1</v>
      </c>
      <c r="S278" s="55">
        <f>R278*'Расчет субсидий'!Y278</f>
        <v>-40</v>
      </c>
      <c r="T278" s="56">
        <f t="shared" si="91"/>
        <v>0</v>
      </c>
      <c r="U278" s="55">
        <f t="shared" si="79"/>
        <v>-35.691667236687408</v>
      </c>
    </row>
    <row r="279" spans="1:21" ht="15" customHeight="1">
      <c r="A279" s="33" t="s">
        <v>167</v>
      </c>
      <c r="B279" s="53">
        <f>'Расчет субсидий'!AD279</f>
        <v>7.7909090909090963</v>
      </c>
      <c r="C279" s="55">
        <f>'Расчет субсидий'!D279-1</f>
        <v>-1</v>
      </c>
      <c r="D279" s="55">
        <f>C279*'Расчет субсидий'!E279</f>
        <v>0</v>
      </c>
      <c r="E279" s="56">
        <f t="shared" si="88"/>
        <v>0</v>
      </c>
      <c r="F279" s="27" t="s">
        <v>367</v>
      </c>
      <c r="G279" s="27" t="s">
        <v>367</v>
      </c>
      <c r="H279" s="27" t="s">
        <v>367</v>
      </c>
      <c r="I279" s="27" t="s">
        <v>367</v>
      </c>
      <c r="J279" s="27" t="s">
        <v>367</v>
      </c>
      <c r="K279" s="27" t="s">
        <v>367</v>
      </c>
      <c r="L279" s="55">
        <f>'Расчет субсидий'!P279-1</f>
        <v>0.30000000000000004</v>
      </c>
      <c r="M279" s="55">
        <f>L279*'Расчет субсидий'!Q279</f>
        <v>6.0000000000000009</v>
      </c>
      <c r="N279" s="56">
        <f t="shared" si="89"/>
        <v>6.7003563066273077</v>
      </c>
      <c r="O279" s="55">
        <f>'Расчет субсидий'!T279-1</f>
        <v>3.90625E-2</v>
      </c>
      <c r="P279" s="55">
        <f>O279*'Расчет субсидий'!U279</f>
        <v>0.9765625</v>
      </c>
      <c r="Q279" s="56">
        <f t="shared" si="90"/>
        <v>1.0905527842817884</v>
      </c>
      <c r="R279" s="55">
        <f>'Расчет субсидий'!X279-1</f>
        <v>0</v>
      </c>
      <c r="S279" s="55">
        <f>R279*'Расчет субсидий'!Y279</f>
        <v>0</v>
      </c>
      <c r="T279" s="56">
        <f t="shared" si="91"/>
        <v>0</v>
      </c>
      <c r="U279" s="55">
        <f t="shared" si="79"/>
        <v>6.9765625000000009</v>
      </c>
    </row>
    <row r="280" spans="1:21" ht="15" customHeight="1">
      <c r="A280" s="32" t="s">
        <v>275</v>
      </c>
      <c r="B280" s="57"/>
      <c r="C280" s="58"/>
      <c r="D280" s="58"/>
      <c r="E280" s="59"/>
      <c r="F280" s="58"/>
      <c r="G280" s="58"/>
      <c r="H280" s="59"/>
      <c r="I280" s="59"/>
      <c r="J280" s="59"/>
      <c r="K280" s="59"/>
      <c r="L280" s="58"/>
      <c r="M280" s="58"/>
      <c r="N280" s="59"/>
      <c r="O280" s="58"/>
      <c r="P280" s="58"/>
      <c r="Q280" s="59"/>
      <c r="R280" s="58"/>
      <c r="S280" s="58"/>
      <c r="T280" s="59"/>
      <c r="U280" s="59"/>
    </row>
    <row r="281" spans="1:21" ht="15" customHeight="1">
      <c r="A281" s="33" t="s">
        <v>71</v>
      </c>
      <c r="B281" s="53">
        <f>'Расчет субсидий'!AD281</f>
        <v>0.76363636363636545</v>
      </c>
      <c r="C281" s="55">
        <f>'Расчет субсидий'!D281-1</f>
        <v>6.3884794194353001E-2</v>
      </c>
      <c r="D281" s="55">
        <f>C281*'Расчет субсидий'!E281</f>
        <v>0.63884794194353001</v>
      </c>
      <c r="E281" s="56">
        <f t="shared" ref="E281:E304" si="92">$B281*D281/$U281</f>
        <v>0.44863032150073356</v>
      </c>
      <c r="F281" s="27" t="s">
        <v>367</v>
      </c>
      <c r="G281" s="27" t="s">
        <v>367</v>
      </c>
      <c r="H281" s="27" t="s">
        <v>367</v>
      </c>
      <c r="I281" s="27" t="s">
        <v>367</v>
      </c>
      <c r="J281" s="27" t="s">
        <v>367</v>
      </c>
      <c r="K281" s="27" t="s">
        <v>367</v>
      </c>
      <c r="L281" s="55">
        <f>'Расчет субсидий'!P281-1</f>
        <v>-0.4473242588103673</v>
      </c>
      <c r="M281" s="55">
        <f>L281*'Расчет субсидий'!Q281</f>
        <v>-8.9464851762073465</v>
      </c>
      <c r="N281" s="56">
        <f t="shared" ref="N281:N304" si="93">$B281*M281/$U281</f>
        <v>-6.2826601721419193</v>
      </c>
      <c r="O281" s="55">
        <f>'Расчет субсидий'!T281-1</f>
        <v>0</v>
      </c>
      <c r="P281" s="55">
        <f>O281*'Расчет субсидий'!U281</f>
        <v>0</v>
      </c>
      <c r="Q281" s="56">
        <f t="shared" ref="Q281:Q304" si="94">$B281*P281/$U281</f>
        <v>0</v>
      </c>
      <c r="R281" s="55">
        <f>'Расчет субсидий'!X281-1</f>
        <v>0.20877894736842095</v>
      </c>
      <c r="S281" s="55">
        <f>R281*'Расчет субсидий'!Y281</f>
        <v>9.3950526315789435</v>
      </c>
      <c r="T281" s="56">
        <f t="shared" ref="T281:T304" si="95">$B281*S281/$U281</f>
        <v>6.5976662142775515</v>
      </c>
      <c r="U281" s="55">
        <f t="shared" si="79"/>
        <v>1.0874153973151266</v>
      </c>
    </row>
    <row r="282" spans="1:21" ht="15" customHeight="1">
      <c r="A282" s="33" t="s">
        <v>276</v>
      </c>
      <c r="B282" s="53">
        <f>'Расчет субсидий'!AD282</f>
        <v>-5.1000000000000014</v>
      </c>
      <c r="C282" s="55">
        <f>'Расчет субсидий'!D282-1</f>
        <v>0</v>
      </c>
      <c r="D282" s="55">
        <f>C282*'Расчет субсидий'!E282</f>
        <v>0</v>
      </c>
      <c r="E282" s="56">
        <f t="shared" si="92"/>
        <v>0</v>
      </c>
      <c r="F282" s="27" t="s">
        <v>367</v>
      </c>
      <c r="G282" s="27" t="s">
        <v>367</v>
      </c>
      <c r="H282" s="27" t="s">
        <v>367</v>
      </c>
      <c r="I282" s="27" t="s">
        <v>367</v>
      </c>
      <c r="J282" s="27" t="s">
        <v>367</v>
      </c>
      <c r="K282" s="27" t="s">
        <v>367</v>
      </c>
      <c r="L282" s="55">
        <f>'Расчет субсидий'!P282-1</f>
        <v>-0.40259740259740262</v>
      </c>
      <c r="M282" s="55">
        <f>L282*'Расчет субсидий'!Q282</f>
        <v>-8.0519480519480524</v>
      </c>
      <c r="N282" s="56">
        <f t="shared" si="93"/>
        <v>-5.1000000000000014</v>
      </c>
      <c r="O282" s="55">
        <f>'Расчет субсидий'!T282-1</f>
        <v>0</v>
      </c>
      <c r="P282" s="55">
        <f>O282*'Расчет субсидий'!U282</f>
        <v>0</v>
      </c>
      <c r="Q282" s="56">
        <f t="shared" si="94"/>
        <v>0</v>
      </c>
      <c r="R282" s="55">
        <f>'Расчет субсидий'!X282-1</f>
        <v>0</v>
      </c>
      <c r="S282" s="55">
        <f>R282*'Расчет субсидий'!Y282</f>
        <v>0</v>
      </c>
      <c r="T282" s="56">
        <f t="shared" si="95"/>
        <v>0</v>
      </c>
      <c r="U282" s="55">
        <f t="shared" si="79"/>
        <v>-8.0519480519480524</v>
      </c>
    </row>
    <row r="283" spans="1:21" ht="15" customHeight="1">
      <c r="A283" s="33" t="s">
        <v>277</v>
      </c>
      <c r="B283" s="53">
        <f>'Расчет субсидий'!AD283</f>
        <v>3.7363636363636346</v>
      </c>
      <c r="C283" s="55">
        <f>'Расчет субсидий'!D283-1</f>
        <v>-1</v>
      </c>
      <c r="D283" s="55">
        <f>C283*'Расчет субсидий'!E283</f>
        <v>0</v>
      </c>
      <c r="E283" s="56">
        <f t="shared" si="92"/>
        <v>0</v>
      </c>
      <c r="F283" s="27" t="s">
        <v>367</v>
      </c>
      <c r="G283" s="27" t="s">
        <v>367</v>
      </c>
      <c r="H283" s="27" t="s">
        <v>367</v>
      </c>
      <c r="I283" s="27" t="s">
        <v>367</v>
      </c>
      <c r="J283" s="27" t="s">
        <v>367</v>
      </c>
      <c r="K283" s="27" t="s">
        <v>367</v>
      </c>
      <c r="L283" s="55">
        <f>'Расчет субсидий'!P283-1</f>
        <v>0.30000000000000004</v>
      </c>
      <c r="M283" s="55">
        <f>L283*'Расчет субсидий'!Q283</f>
        <v>6.0000000000000009</v>
      </c>
      <c r="N283" s="56">
        <f t="shared" si="93"/>
        <v>3.7363636363636346</v>
      </c>
      <c r="O283" s="55">
        <f>'Расчет субсидий'!T283-1</f>
        <v>0</v>
      </c>
      <c r="P283" s="55">
        <f>O283*'Расчет субсидий'!U283</f>
        <v>0</v>
      </c>
      <c r="Q283" s="56">
        <f t="shared" si="94"/>
        <v>0</v>
      </c>
      <c r="R283" s="55">
        <f>'Расчет субсидий'!X283-1</f>
        <v>0</v>
      </c>
      <c r="S283" s="55">
        <f>R283*'Расчет субсидий'!Y283</f>
        <v>0</v>
      </c>
      <c r="T283" s="56">
        <f t="shared" si="95"/>
        <v>0</v>
      </c>
      <c r="U283" s="55">
        <f t="shared" si="79"/>
        <v>6.0000000000000009</v>
      </c>
    </row>
    <row r="284" spans="1:21" ht="15" customHeight="1">
      <c r="A284" s="33" t="s">
        <v>53</v>
      </c>
      <c r="B284" s="53">
        <f>'Расчет субсидий'!AD284</f>
        <v>-0.53636363636363704</v>
      </c>
      <c r="C284" s="55">
        <f>'Расчет субсидий'!D284-1</f>
        <v>-0.36968183917760455</v>
      </c>
      <c r="D284" s="55">
        <f>C284*'Расчет субсидий'!E284</f>
        <v>-3.6968183917760458</v>
      </c>
      <c r="E284" s="56">
        <f t="shared" si="92"/>
        <v>-0.23855170957953989</v>
      </c>
      <c r="F284" s="27" t="s">
        <v>367</v>
      </c>
      <c r="G284" s="27" t="s">
        <v>367</v>
      </c>
      <c r="H284" s="27" t="s">
        <v>367</v>
      </c>
      <c r="I284" s="27" t="s">
        <v>367</v>
      </c>
      <c r="J284" s="27" t="s">
        <v>367</v>
      </c>
      <c r="K284" s="27" t="s">
        <v>367</v>
      </c>
      <c r="L284" s="55">
        <f>'Расчет субсидий'!P284-1</f>
        <v>-0.10825848212662292</v>
      </c>
      <c r="M284" s="55">
        <f>L284*'Расчет субсидий'!Q284</f>
        <v>-2.1651696425324585</v>
      </c>
      <c r="N284" s="56">
        <f t="shared" si="93"/>
        <v>-0.13971606528058228</v>
      </c>
      <c r="O284" s="55">
        <f>'Расчет субсидий'!T284-1</f>
        <v>-6.9999999999999951E-2</v>
      </c>
      <c r="P284" s="55">
        <f>O284*'Расчет субсидий'!U284</f>
        <v>-2.4499999999999984</v>
      </c>
      <c r="Q284" s="56">
        <f t="shared" si="94"/>
        <v>-0.15809586150351487</v>
      </c>
      <c r="R284" s="55">
        <f>'Расчет субсидий'!X284-1</f>
        <v>0</v>
      </c>
      <c r="S284" s="55">
        <f>R284*'Расчет субсидий'!Y284</f>
        <v>0</v>
      </c>
      <c r="T284" s="56">
        <f t="shared" si="95"/>
        <v>0</v>
      </c>
      <c r="U284" s="55">
        <f t="shared" si="79"/>
        <v>-8.3119880343085022</v>
      </c>
    </row>
    <row r="285" spans="1:21" ht="15" customHeight="1">
      <c r="A285" s="33" t="s">
        <v>278</v>
      </c>
      <c r="B285" s="53">
        <f>'Расчет субсидий'!AD285</f>
        <v>-28.81818181818182</v>
      </c>
      <c r="C285" s="55">
        <f>'Расчет субсидий'!D285-1</f>
        <v>-7.4576271186440724E-2</v>
      </c>
      <c r="D285" s="55">
        <f>C285*'Расчет субсидий'!E285</f>
        <v>-0.74576271186440724</v>
      </c>
      <c r="E285" s="56">
        <f t="shared" si="92"/>
        <v>-0.49241357294170318</v>
      </c>
      <c r="F285" s="27" t="s">
        <v>367</v>
      </c>
      <c r="G285" s="27" t="s">
        <v>367</v>
      </c>
      <c r="H285" s="27" t="s">
        <v>367</v>
      </c>
      <c r="I285" s="27" t="s">
        <v>367</v>
      </c>
      <c r="J285" s="27" t="s">
        <v>367</v>
      </c>
      <c r="K285" s="27" t="s">
        <v>367</v>
      </c>
      <c r="L285" s="55">
        <f>'Расчет субсидий'!P285-1</f>
        <v>-0.39497557571528263</v>
      </c>
      <c r="M285" s="55">
        <f>L285*'Расчет субсидий'!Q285</f>
        <v>-7.8995115143056527</v>
      </c>
      <c r="N285" s="56">
        <f t="shared" si="93"/>
        <v>-5.2159039696806531</v>
      </c>
      <c r="O285" s="55">
        <f>'Расчет субсидий'!T285-1</f>
        <v>-1</v>
      </c>
      <c r="P285" s="55">
        <f>O285*'Расчет субсидий'!U285</f>
        <v>-35</v>
      </c>
      <c r="Q285" s="56">
        <f t="shared" si="94"/>
        <v>-23.109864275559467</v>
      </c>
      <c r="R285" s="55">
        <f>'Расчет субсидий'!X285-1</f>
        <v>0</v>
      </c>
      <c r="S285" s="55">
        <f>R285*'Расчет субсидий'!Y285</f>
        <v>0</v>
      </c>
      <c r="T285" s="56">
        <f t="shared" si="95"/>
        <v>0</v>
      </c>
      <c r="U285" s="55">
        <f t="shared" si="79"/>
        <v>-43.645274226170059</v>
      </c>
    </row>
    <row r="286" spans="1:21" ht="15" customHeight="1">
      <c r="A286" s="33" t="s">
        <v>279</v>
      </c>
      <c r="B286" s="53">
        <f>'Расчет субсидий'!AD286</f>
        <v>-20.081818181818193</v>
      </c>
      <c r="C286" s="55">
        <f>'Расчет субсидий'!D286-1</f>
        <v>-1</v>
      </c>
      <c r="D286" s="55">
        <f>C286*'Расчет субсидий'!E286</f>
        <v>0</v>
      </c>
      <c r="E286" s="56">
        <f t="shared" si="92"/>
        <v>0</v>
      </c>
      <c r="F286" s="27" t="s">
        <v>367</v>
      </c>
      <c r="G286" s="27" t="s">
        <v>367</v>
      </c>
      <c r="H286" s="27" t="s">
        <v>367</v>
      </c>
      <c r="I286" s="27" t="s">
        <v>367</v>
      </c>
      <c r="J286" s="27" t="s">
        <v>367</v>
      </c>
      <c r="K286" s="27" t="s">
        <v>367</v>
      </c>
      <c r="L286" s="55">
        <f>'Расчет субсидий'!P286-1</f>
        <v>-0.29400000000000004</v>
      </c>
      <c r="M286" s="55">
        <f>L286*'Расчет субсидий'!Q286</f>
        <v>-5.8800000000000008</v>
      </c>
      <c r="N286" s="56">
        <f t="shared" si="93"/>
        <v>-7.0701192059159776</v>
      </c>
      <c r="O286" s="55">
        <f>'Расчет субсидий'!T286-1</f>
        <v>-0.36071428571428577</v>
      </c>
      <c r="P286" s="55">
        <f>O286*'Расчет субсидий'!U286</f>
        <v>-10.821428571428573</v>
      </c>
      <c r="Q286" s="56">
        <f t="shared" si="94"/>
        <v>-13.011698975902219</v>
      </c>
      <c r="R286" s="55">
        <f>'Расчет субсидий'!X286-1</f>
        <v>0</v>
      </c>
      <c r="S286" s="55">
        <f>R286*'Расчет субсидий'!Y286</f>
        <v>0</v>
      </c>
      <c r="T286" s="56">
        <f t="shared" si="95"/>
        <v>0</v>
      </c>
      <c r="U286" s="55">
        <f t="shared" si="79"/>
        <v>-16.701428571428572</v>
      </c>
    </row>
    <row r="287" spans="1:21" ht="15" customHeight="1">
      <c r="A287" s="33" t="s">
        <v>280</v>
      </c>
      <c r="B287" s="53">
        <f>'Расчет субсидий'!AD287</f>
        <v>-0.72727272727272663</v>
      </c>
      <c r="C287" s="55">
        <f>'Расчет субсидий'!D287-1</f>
        <v>-1</v>
      </c>
      <c r="D287" s="55">
        <f>C287*'Расчет субсидий'!E287</f>
        <v>0</v>
      </c>
      <c r="E287" s="56">
        <f t="shared" si="92"/>
        <v>0</v>
      </c>
      <c r="F287" s="27" t="s">
        <v>367</v>
      </c>
      <c r="G287" s="27" t="s">
        <v>367</v>
      </c>
      <c r="H287" s="27" t="s">
        <v>367</v>
      </c>
      <c r="I287" s="27" t="s">
        <v>367</v>
      </c>
      <c r="J287" s="27" t="s">
        <v>367</v>
      </c>
      <c r="K287" s="27" t="s">
        <v>367</v>
      </c>
      <c r="L287" s="55">
        <f>'Расчет субсидий'!P287-1</f>
        <v>-0.24909145070002969</v>
      </c>
      <c r="M287" s="55">
        <f>L287*'Расчет субсидий'!Q287</f>
        <v>-4.9818290140005939</v>
      </c>
      <c r="N287" s="56">
        <f t="shared" si="93"/>
        <v>-0.72727272727272663</v>
      </c>
      <c r="O287" s="55">
        <f>'Расчет субсидий'!T287-1</f>
        <v>0</v>
      </c>
      <c r="P287" s="55">
        <f>O287*'Расчет субсидий'!U287</f>
        <v>0</v>
      </c>
      <c r="Q287" s="56">
        <f t="shared" si="94"/>
        <v>0</v>
      </c>
      <c r="R287" s="55">
        <f>'Расчет субсидий'!X287-1</f>
        <v>0</v>
      </c>
      <c r="S287" s="55">
        <f>R287*'Расчет субсидий'!Y287</f>
        <v>0</v>
      </c>
      <c r="T287" s="56">
        <f t="shared" si="95"/>
        <v>0</v>
      </c>
      <c r="U287" s="55">
        <f t="shared" si="79"/>
        <v>-4.9818290140005939</v>
      </c>
    </row>
    <row r="288" spans="1:21" ht="15" customHeight="1">
      <c r="A288" s="33" t="s">
        <v>281</v>
      </c>
      <c r="B288" s="53">
        <f>'Расчет субсидий'!AD288</f>
        <v>11.663636363636357</v>
      </c>
      <c r="C288" s="55">
        <f>'Расчет субсидий'!D288-1</f>
        <v>-1</v>
      </c>
      <c r="D288" s="55">
        <f>C288*'Расчет субсидий'!E288</f>
        <v>0</v>
      </c>
      <c r="E288" s="56">
        <f t="shared" si="92"/>
        <v>0</v>
      </c>
      <c r="F288" s="27" t="s">
        <v>367</v>
      </c>
      <c r="G288" s="27" t="s">
        <v>367</v>
      </c>
      <c r="H288" s="27" t="s">
        <v>367</v>
      </c>
      <c r="I288" s="27" t="s">
        <v>367</v>
      </c>
      <c r="J288" s="27" t="s">
        <v>367</v>
      </c>
      <c r="K288" s="27" t="s">
        <v>367</v>
      </c>
      <c r="L288" s="55">
        <f>'Расчет субсидий'!P288-1</f>
        <v>0.11535688536409516</v>
      </c>
      <c r="M288" s="55">
        <f>L288*'Расчет субсидий'!Q288</f>
        <v>2.3071377072819033</v>
      </c>
      <c r="N288" s="56">
        <f t="shared" si="93"/>
        <v>3.5219838038157096</v>
      </c>
      <c r="O288" s="55">
        <f>'Расчет субсидий'!T288-1</f>
        <v>0.1333333333333333</v>
      </c>
      <c r="P288" s="55">
        <f>O288*'Расчет субсидий'!U288</f>
        <v>5.3333333333333321</v>
      </c>
      <c r="Q288" s="56">
        <f t="shared" si="94"/>
        <v>8.1416525598206473</v>
      </c>
      <c r="R288" s="55">
        <f>'Расчет субсидий'!X288-1</f>
        <v>0</v>
      </c>
      <c r="S288" s="55">
        <f>R288*'Расчет субсидий'!Y288</f>
        <v>0</v>
      </c>
      <c r="T288" s="56">
        <f t="shared" si="95"/>
        <v>0</v>
      </c>
      <c r="U288" s="55">
        <f t="shared" si="79"/>
        <v>7.6404710406152354</v>
      </c>
    </row>
    <row r="289" spans="1:21" ht="15" customHeight="1">
      <c r="A289" s="33" t="s">
        <v>282</v>
      </c>
      <c r="B289" s="53">
        <f>'Расчет субсидий'!AD289</f>
        <v>-9.1818181818181799</v>
      </c>
      <c r="C289" s="55">
        <f>'Расчет субсидий'!D289-1</f>
        <v>-1</v>
      </c>
      <c r="D289" s="55">
        <f>C289*'Расчет субсидий'!E289</f>
        <v>0</v>
      </c>
      <c r="E289" s="56">
        <f t="shared" si="92"/>
        <v>0</v>
      </c>
      <c r="F289" s="27" t="s">
        <v>367</v>
      </c>
      <c r="G289" s="27" t="s">
        <v>367</v>
      </c>
      <c r="H289" s="27" t="s">
        <v>367</v>
      </c>
      <c r="I289" s="27" t="s">
        <v>367</v>
      </c>
      <c r="J289" s="27" t="s">
        <v>367</v>
      </c>
      <c r="K289" s="27" t="s">
        <v>367</v>
      </c>
      <c r="L289" s="55">
        <f>'Расчет субсидий'!P289-1</f>
        <v>-0.68280871670702181</v>
      </c>
      <c r="M289" s="55">
        <f>L289*'Расчет субсидий'!Q289</f>
        <v>-13.656174334140436</v>
      </c>
      <c r="N289" s="56">
        <f t="shared" si="93"/>
        <v>-9.1818181818181799</v>
      </c>
      <c r="O289" s="55">
        <f>'Расчет субсидий'!T289-1</f>
        <v>0</v>
      </c>
      <c r="P289" s="55">
        <f>O289*'Расчет субсидий'!U289</f>
        <v>0</v>
      </c>
      <c r="Q289" s="56">
        <f t="shared" si="94"/>
        <v>0</v>
      </c>
      <c r="R289" s="55">
        <f>'Расчет субсидий'!X289-1</f>
        <v>0</v>
      </c>
      <c r="S289" s="55">
        <f>R289*'Расчет субсидий'!Y289</f>
        <v>0</v>
      </c>
      <c r="T289" s="56">
        <f t="shared" si="95"/>
        <v>0</v>
      </c>
      <c r="U289" s="55">
        <f t="shared" si="79"/>
        <v>-13.656174334140436</v>
      </c>
    </row>
    <row r="290" spans="1:21" ht="15" customHeight="1">
      <c r="A290" s="33" t="s">
        <v>283</v>
      </c>
      <c r="B290" s="53">
        <f>'Расчет субсидий'!AD290</f>
        <v>9.5545454545454476</v>
      </c>
      <c r="C290" s="55">
        <f>'Расчет субсидий'!D290-1</f>
        <v>0.1933649289099526</v>
      </c>
      <c r="D290" s="55">
        <f>C290*'Расчет субсидий'!E290</f>
        <v>1.933649289099526</v>
      </c>
      <c r="E290" s="56">
        <f t="shared" si="92"/>
        <v>1.3182005513489492</v>
      </c>
      <c r="F290" s="27" t="s">
        <v>367</v>
      </c>
      <c r="G290" s="27" t="s">
        <v>367</v>
      </c>
      <c r="H290" s="27" t="s">
        <v>367</v>
      </c>
      <c r="I290" s="27" t="s">
        <v>367</v>
      </c>
      <c r="J290" s="27" t="s">
        <v>367</v>
      </c>
      <c r="K290" s="27" t="s">
        <v>367</v>
      </c>
      <c r="L290" s="55">
        <f>'Расчет субсидий'!P290-1</f>
        <v>0.23855216465578422</v>
      </c>
      <c r="M290" s="55">
        <f>L290*'Расчет субсидий'!Q290</f>
        <v>4.7710432931156843</v>
      </c>
      <c r="N290" s="56">
        <f t="shared" si="93"/>
        <v>3.2524987519446156</v>
      </c>
      <c r="O290" s="55">
        <f>'Расчет субсидий'!T290-1</f>
        <v>0.20887804878048777</v>
      </c>
      <c r="P290" s="55">
        <f>O290*'Расчет субсидий'!U290</f>
        <v>7.3107317073170721</v>
      </c>
      <c r="Q290" s="56">
        <f t="shared" si="94"/>
        <v>4.9838461512518819</v>
      </c>
      <c r="R290" s="55">
        <f>'Расчет субсидий'!X290-1</f>
        <v>0</v>
      </c>
      <c r="S290" s="55">
        <f>R290*'Расчет субсидий'!Y290</f>
        <v>0</v>
      </c>
      <c r="T290" s="56">
        <f t="shared" si="95"/>
        <v>0</v>
      </c>
      <c r="U290" s="55">
        <f t="shared" si="79"/>
        <v>14.015424289532284</v>
      </c>
    </row>
    <row r="291" spans="1:21" ht="15" customHeight="1">
      <c r="A291" s="33" t="s">
        <v>284</v>
      </c>
      <c r="B291" s="53">
        <f>'Расчет субсидий'!AD291</f>
        <v>-62.36363636363636</v>
      </c>
      <c r="C291" s="55">
        <f>'Расчет субсидий'!D291-1</f>
        <v>-1</v>
      </c>
      <c r="D291" s="55">
        <f>C291*'Расчет субсидий'!E291</f>
        <v>0</v>
      </c>
      <c r="E291" s="56">
        <f t="shared" si="92"/>
        <v>0</v>
      </c>
      <c r="F291" s="27" t="s">
        <v>367</v>
      </c>
      <c r="G291" s="27" t="s">
        <v>367</v>
      </c>
      <c r="H291" s="27" t="s">
        <v>367</v>
      </c>
      <c r="I291" s="27" t="s">
        <v>367</v>
      </c>
      <c r="J291" s="27" t="s">
        <v>367</v>
      </c>
      <c r="K291" s="27" t="s">
        <v>367</v>
      </c>
      <c r="L291" s="55">
        <f>'Расчет субсидий'!P291-1</f>
        <v>-0.71169739351557537</v>
      </c>
      <c r="M291" s="55">
        <f>L291*'Расчет субсидий'!Q291</f>
        <v>-14.233947870311507</v>
      </c>
      <c r="N291" s="56">
        <f t="shared" si="93"/>
        <v>-23.46254617799563</v>
      </c>
      <c r="O291" s="55">
        <f>'Расчет субсидий'!T291-1</f>
        <v>-0.59000000000000008</v>
      </c>
      <c r="P291" s="55">
        <f>O291*'Расчет субсидий'!U291</f>
        <v>-23.6</v>
      </c>
      <c r="Q291" s="56">
        <f t="shared" si="94"/>
        <v>-38.90109018564074</v>
      </c>
      <c r="R291" s="55">
        <f>'Расчет субсидий'!X291-1</f>
        <v>0</v>
      </c>
      <c r="S291" s="55">
        <f>R291*'Расчет субсидий'!Y291</f>
        <v>0</v>
      </c>
      <c r="T291" s="56">
        <f t="shared" si="95"/>
        <v>0</v>
      </c>
      <c r="U291" s="55">
        <f t="shared" si="79"/>
        <v>-37.833947870311505</v>
      </c>
    </row>
    <row r="292" spans="1:21" ht="15" customHeight="1">
      <c r="A292" s="33" t="s">
        <v>285</v>
      </c>
      <c r="B292" s="53">
        <f>'Расчет субсидий'!AD292</f>
        <v>0.27272727272727249</v>
      </c>
      <c r="C292" s="55">
        <f>'Расчет субсидий'!D292-1</f>
        <v>-1</v>
      </c>
      <c r="D292" s="55">
        <f>C292*'Расчет субсидий'!E292</f>
        <v>0</v>
      </c>
      <c r="E292" s="56">
        <f t="shared" si="92"/>
        <v>0</v>
      </c>
      <c r="F292" s="27" t="s">
        <v>367</v>
      </c>
      <c r="G292" s="27" t="s">
        <v>367</v>
      </c>
      <c r="H292" s="27" t="s">
        <v>367</v>
      </c>
      <c r="I292" s="27" t="s">
        <v>367</v>
      </c>
      <c r="J292" s="27" t="s">
        <v>367</v>
      </c>
      <c r="K292" s="27" t="s">
        <v>367</v>
      </c>
      <c r="L292" s="55">
        <f>'Расчет субсидий'!P292-1</f>
        <v>3.1917390283970892E-2</v>
      </c>
      <c r="M292" s="55">
        <f>L292*'Расчет субсидий'!Q292</f>
        <v>0.63834780567941785</v>
      </c>
      <c r="N292" s="56">
        <f t="shared" si="93"/>
        <v>3.7460387705831266E-2</v>
      </c>
      <c r="O292" s="55">
        <f>'Расчет субсидий'!T292-1</f>
        <v>0.13363636363636355</v>
      </c>
      <c r="P292" s="55">
        <f>O292*'Расчет субсидий'!U292</f>
        <v>4.0090909090909062</v>
      </c>
      <c r="Q292" s="56">
        <f t="shared" si="94"/>
        <v>0.23526688502144122</v>
      </c>
      <c r="R292" s="55">
        <f>'Расчет субсидий'!X292-1</f>
        <v>0</v>
      </c>
      <c r="S292" s="55">
        <f>R292*'Расчет субсидий'!Y292</f>
        <v>0</v>
      </c>
      <c r="T292" s="56">
        <f t="shared" si="95"/>
        <v>0</v>
      </c>
      <c r="U292" s="55">
        <f t="shared" si="79"/>
        <v>4.647438714770324</v>
      </c>
    </row>
    <row r="293" spans="1:21" ht="15" customHeight="1">
      <c r="A293" s="33" t="s">
        <v>286</v>
      </c>
      <c r="B293" s="53">
        <f>'Расчет субсидий'!AD293</f>
        <v>-22.25454545454545</v>
      </c>
      <c r="C293" s="55">
        <f>'Расчет субсидий'!D293-1</f>
        <v>-0.14124999999999999</v>
      </c>
      <c r="D293" s="55">
        <f>C293*'Расчет субсидий'!E293</f>
        <v>-1.4124999999999999</v>
      </c>
      <c r="E293" s="56">
        <f t="shared" si="92"/>
        <v>-0.99653465074489034</v>
      </c>
      <c r="F293" s="27" t="s">
        <v>367</v>
      </c>
      <c r="G293" s="27" t="s">
        <v>367</v>
      </c>
      <c r="H293" s="27" t="s">
        <v>367</v>
      </c>
      <c r="I293" s="27" t="s">
        <v>367</v>
      </c>
      <c r="J293" s="27" t="s">
        <v>367</v>
      </c>
      <c r="K293" s="27" t="s">
        <v>367</v>
      </c>
      <c r="L293" s="55">
        <f>'Расчет субсидий'!P293-1</f>
        <v>-0.45656779661016955</v>
      </c>
      <c r="M293" s="55">
        <f>L293*'Расчет субсидий'!Q293</f>
        <v>-9.131355932203391</v>
      </c>
      <c r="N293" s="56">
        <f t="shared" si="93"/>
        <v>-6.442274403345551</v>
      </c>
      <c r="O293" s="55">
        <f>'Расчет субсидий'!T293-1</f>
        <v>-0.7</v>
      </c>
      <c r="P293" s="55">
        <f>O293*'Расчет субсидий'!U293</f>
        <v>-21</v>
      </c>
      <c r="Q293" s="56">
        <f t="shared" si="94"/>
        <v>-14.815736400455009</v>
      </c>
      <c r="R293" s="55">
        <f>'Расчет субсидий'!X293-1</f>
        <v>0</v>
      </c>
      <c r="S293" s="55">
        <f>R293*'Расчет субсидий'!Y293</f>
        <v>0</v>
      </c>
      <c r="T293" s="56">
        <f t="shared" si="95"/>
        <v>0</v>
      </c>
      <c r="U293" s="55">
        <f t="shared" si="79"/>
        <v>-31.543855932203392</v>
      </c>
    </row>
    <row r="294" spans="1:21" ht="15" customHeight="1">
      <c r="A294" s="33" t="s">
        <v>287</v>
      </c>
      <c r="B294" s="53">
        <f>'Расчет субсидий'!AD294</f>
        <v>-0.53636363636363615</v>
      </c>
      <c r="C294" s="55">
        <f>'Расчет субсидий'!D294-1</f>
        <v>-1</v>
      </c>
      <c r="D294" s="55">
        <f>C294*'Расчет субсидий'!E294</f>
        <v>0</v>
      </c>
      <c r="E294" s="56">
        <f t="shared" si="92"/>
        <v>0</v>
      </c>
      <c r="F294" s="27" t="s">
        <v>367</v>
      </c>
      <c r="G294" s="27" t="s">
        <v>367</v>
      </c>
      <c r="H294" s="27" t="s">
        <v>367</v>
      </c>
      <c r="I294" s="27" t="s">
        <v>367</v>
      </c>
      <c r="J294" s="27" t="s">
        <v>367</v>
      </c>
      <c r="K294" s="27" t="s">
        <v>367</v>
      </c>
      <c r="L294" s="55">
        <f>'Расчет субсидий'!P294-1</f>
        <v>-0.47186976298779026</v>
      </c>
      <c r="M294" s="55">
        <f>L294*'Расчет субсидий'!Q294</f>
        <v>-9.4373952597558048</v>
      </c>
      <c r="N294" s="56">
        <f t="shared" si="93"/>
        <v>-0.53636363636363615</v>
      </c>
      <c r="O294" s="55">
        <f>'Расчет субсидий'!T294-1</f>
        <v>0</v>
      </c>
      <c r="P294" s="55">
        <f>O294*'Расчет субсидий'!U294</f>
        <v>0</v>
      </c>
      <c r="Q294" s="56">
        <f t="shared" si="94"/>
        <v>0</v>
      </c>
      <c r="R294" s="55">
        <f>'Расчет субсидий'!X294-1</f>
        <v>0</v>
      </c>
      <c r="S294" s="55">
        <f>R294*'Расчет субсидий'!Y294</f>
        <v>0</v>
      </c>
      <c r="T294" s="56">
        <f t="shared" si="95"/>
        <v>0</v>
      </c>
      <c r="U294" s="55">
        <f t="shared" si="79"/>
        <v>-9.4373952597558048</v>
      </c>
    </row>
    <row r="295" spans="1:21" ht="15" customHeight="1">
      <c r="A295" s="33" t="s">
        <v>288</v>
      </c>
      <c r="B295" s="53">
        <f>'Расчет субсидий'!AD295</f>
        <v>0.45454545454545503</v>
      </c>
      <c r="C295" s="55">
        <f>'Расчет субсидий'!D295-1</f>
        <v>0.30000000000000004</v>
      </c>
      <c r="D295" s="55">
        <f>C295*'Расчет субсидий'!E295</f>
        <v>3.0000000000000004</v>
      </c>
      <c r="E295" s="56">
        <f t="shared" si="92"/>
        <v>0.44388319494608969</v>
      </c>
      <c r="F295" s="27" t="s">
        <v>367</v>
      </c>
      <c r="G295" s="27" t="s">
        <v>367</v>
      </c>
      <c r="H295" s="27" t="s">
        <v>367</v>
      </c>
      <c r="I295" s="27" t="s">
        <v>367</v>
      </c>
      <c r="J295" s="27" t="s">
        <v>367</v>
      </c>
      <c r="K295" s="27" t="s">
        <v>367</v>
      </c>
      <c r="L295" s="55">
        <f>'Расчет субсидий'!P295-1</f>
        <v>3.6030626032126367E-3</v>
      </c>
      <c r="M295" s="55">
        <f>L295*'Расчет субсидий'!Q295</f>
        <v>7.2061252064252734E-2</v>
      </c>
      <c r="N295" s="56">
        <f t="shared" si="93"/>
        <v>1.0662259599365334E-2</v>
      </c>
      <c r="O295" s="55">
        <f>'Расчет субсидий'!T295-1</f>
        <v>0</v>
      </c>
      <c r="P295" s="55">
        <f>O295*'Расчет субсидий'!U295</f>
        <v>0</v>
      </c>
      <c r="Q295" s="56">
        <f t="shared" si="94"/>
        <v>0</v>
      </c>
      <c r="R295" s="55">
        <f>'Расчет субсидий'!X295-1</f>
        <v>0</v>
      </c>
      <c r="S295" s="55">
        <f>R295*'Расчет субсидий'!Y295</f>
        <v>0</v>
      </c>
      <c r="T295" s="56">
        <f t="shared" si="95"/>
        <v>0</v>
      </c>
      <c r="U295" s="55">
        <f t="shared" si="79"/>
        <v>3.0720612520642532</v>
      </c>
    </row>
    <row r="296" spans="1:21" ht="15" customHeight="1">
      <c r="A296" s="33" t="s">
        <v>289</v>
      </c>
      <c r="B296" s="53">
        <f>'Расчет субсидий'!AD296</f>
        <v>-0.15454545454545476</v>
      </c>
      <c r="C296" s="55">
        <f>'Расчет субсидий'!D296-1</f>
        <v>-1.8830978483906913E-2</v>
      </c>
      <c r="D296" s="55">
        <f>C296*'Расчет субсидий'!E296</f>
        <v>-0.18830978483906913</v>
      </c>
      <c r="E296" s="56">
        <f t="shared" si="92"/>
        <v>-4.6288679012767798E-3</v>
      </c>
      <c r="F296" s="27" t="s">
        <v>367</v>
      </c>
      <c r="G296" s="27" t="s">
        <v>367</v>
      </c>
      <c r="H296" s="27" t="s">
        <v>367</v>
      </c>
      <c r="I296" s="27" t="s">
        <v>367</v>
      </c>
      <c r="J296" s="27" t="s">
        <v>367</v>
      </c>
      <c r="K296" s="27" t="s">
        <v>367</v>
      </c>
      <c r="L296" s="55">
        <f>'Расчет субсидий'!P296-1</f>
        <v>-0.30494238307152743</v>
      </c>
      <c r="M296" s="55">
        <f>L296*'Расчет субсидий'!Q296</f>
        <v>-6.0988476614305487</v>
      </c>
      <c r="N296" s="56">
        <f t="shared" si="93"/>
        <v>-0.14991658664417798</v>
      </c>
      <c r="O296" s="55">
        <f>'Расчет субсидий'!T296-1</f>
        <v>0</v>
      </c>
      <c r="P296" s="55">
        <f>O296*'Расчет субсидий'!U296</f>
        <v>0</v>
      </c>
      <c r="Q296" s="56">
        <f t="shared" si="94"/>
        <v>0</v>
      </c>
      <c r="R296" s="55">
        <f>'Расчет субсидий'!X296-1</f>
        <v>0</v>
      </c>
      <c r="S296" s="55">
        <f>R296*'Расчет субсидий'!Y296</f>
        <v>0</v>
      </c>
      <c r="T296" s="56">
        <f t="shared" si="95"/>
        <v>0</v>
      </c>
      <c r="U296" s="55">
        <f t="shared" si="79"/>
        <v>-6.2871574462696174</v>
      </c>
    </row>
    <row r="297" spans="1:21" ht="15" customHeight="1">
      <c r="A297" s="33" t="s">
        <v>290</v>
      </c>
      <c r="B297" s="53">
        <f>'Расчет субсидий'!AD297</f>
        <v>-9.0909090909090828E-2</v>
      </c>
      <c r="C297" s="55">
        <f>'Расчет субсидий'!D297-1</f>
        <v>0.30000000000000004</v>
      </c>
      <c r="D297" s="55">
        <f>C297*'Расчет субсидий'!E297</f>
        <v>3.0000000000000004</v>
      </c>
      <c r="E297" s="56">
        <f t="shared" si="92"/>
        <v>8.9209855564995708E-2</v>
      </c>
      <c r="F297" s="27" t="s">
        <v>367</v>
      </c>
      <c r="G297" s="27" t="s">
        <v>367</v>
      </c>
      <c r="H297" s="27" t="s">
        <v>367</v>
      </c>
      <c r="I297" s="27" t="s">
        <v>367</v>
      </c>
      <c r="J297" s="27" t="s">
        <v>367</v>
      </c>
      <c r="K297" s="27" t="s">
        <v>367</v>
      </c>
      <c r="L297" s="55">
        <f>'Расчет субсидий'!P297-1</f>
        <v>-0.30285714285714282</v>
      </c>
      <c r="M297" s="55">
        <f>L297*'Расчет субсидий'!Q297</f>
        <v>-6.0571428571428569</v>
      </c>
      <c r="N297" s="56">
        <f t="shared" si="93"/>
        <v>-0.18011894647408655</v>
      </c>
      <c r="O297" s="55">
        <f>'Расчет субсидий'!T297-1</f>
        <v>0</v>
      </c>
      <c r="P297" s="55">
        <f>O297*'Расчет субсидий'!U297</f>
        <v>0</v>
      </c>
      <c r="Q297" s="56">
        <f t="shared" si="94"/>
        <v>0</v>
      </c>
      <c r="R297" s="55">
        <f>'Расчет субсидий'!X297-1</f>
        <v>0</v>
      </c>
      <c r="S297" s="55">
        <f>R297*'Расчет субсидий'!Y297</f>
        <v>0</v>
      </c>
      <c r="T297" s="56">
        <f t="shared" si="95"/>
        <v>0</v>
      </c>
      <c r="U297" s="55">
        <f t="shared" ref="U297:U359" si="96">D297+M297+P297+S297</f>
        <v>-3.0571428571428565</v>
      </c>
    </row>
    <row r="298" spans="1:21" ht="15" customHeight="1">
      <c r="A298" s="33" t="s">
        <v>291</v>
      </c>
      <c r="B298" s="53">
        <f>'Расчет субсидий'!AD298</f>
        <v>-2.8909090909090907</v>
      </c>
      <c r="C298" s="55">
        <f>'Расчет субсидий'!D298-1</f>
        <v>-1</v>
      </c>
      <c r="D298" s="55">
        <f>C298*'Расчет субсидий'!E298</f>
        <v>0</v>
      </c>
      <c r="E298" s="56">
        <f t="shared" si="92"/>
        <v>0</v>
      </c>
      <c r="F298" s="27" t="s">
        <v>367</v>
      </c>
      <c r="G298" s="27" t="s">
        <v>367</v>
      </c>
      <c r="H298" s="27" t="s">
        <v>367</v>
      </c>
      <c r="I298" s="27" t="s">
        <v>367</v>
      </c>
      <c r="J298" s="27" t="s">
        <v>367</v>
      </c>
      <c r="K298" s="27" t="s">
        <v>367</v>
      </c>
      <c r="L298" s="55">
        <f>'Расчет субсидий'!P298-1</f>
        <v>-0.24432809773123909</v>
      </c>
      <c r="M298" s="55">
        <f>L298*'Расчет субсидий'!Q298</f>
        <v>-4.8865619546247814</v>
      </c>
      <c r="N298" s="56">
        <f t="shared" si="93"/>
        <v>-2.8909090909090907</v>
      </c>
      <c r="O298" s="55">
        <f>'Расчет субсидий'!T298-1</f>
        <v>0</v>
      </c>
      <c r="P298" s="55">
        <f>O298*'Расчет субсидий'!U298</f>
        <v>0</v>
      </c>
      <c r="Q298" s="56">
        <f t="shared" si="94"/>
        <v>0</v>
      </c>
      <c r="R298" s="55">
        <f>'Расчет субсидий'!X298-1</f>
        <v>0</v>
      </c>
      <c r="S298" s="55">
        <f>R298*'Расчет субсидий'!Y298</f>
        <v>0</v>
      </c>
      <c r="T298" s="56">
        <f t="shared" si="95"/>
        <v>0</v>
      </c>
      <c r="U298" s="55">
        <f t="shared" si="96"/>
        <v>-4.8865619546247814</v>
      </c>
    </row>
    <row r="299" spans="1:21" ht="15" customHeight="1">
      <c r="A299" s="33" t="s">
        <v>292</v>
      </c>
      <c r="B299" s="53">
        <f>'Расчет субсидий'!AD299</f>
        <v>-14.290909090909096</v>
      </c>
      <c r="C299" s="55">
        <f>'Расчет субсидий'!D299-1</f>
        <v>-0.56944444444444442</v>
      </c>
      <c r="D299" s="55">
        <f>C299*'Расчет субсидий'!E299</f>
        <v>-5.6944444444444446</v>
      </c>
      <c r="E299" s="56">
        <f t="shared" si="92"/>
        <v>-4.7602437605455163</v>
      </c>
      <c r="F299" s="27" t="s">
        <v>367</v>
      </c>
      <c r="G299" s="27" t="s">
        <v>367</v>
      </c>
      <c r="H299" s="27" t="s">
        <v>367</v>
      </c>
      <c r="I299" s="27" t="s">
        <v>367</v>
      </c>
      <c r="J299" s="27" t="s">
        <v>367</v>
      </c>
      <c r="K299" s="27" t="s">
        <v>367</v>
      </c>
      <c r="L299" s="55">
        <f>'Расчет субсидий'!P299-1</f>
        <v>-0.57005320496579681</v>
      </c>
      <c r="M299" s="55">
        <f>L299*'Расчет субсидий'!Q299</f>
        <v>-11.401064099315937</v>
      </c>
      <c r="N299" s="56">
        <f t="shared" si="93"/>
        <v>-9.5306653303635809</v>
      </c>
      <c r="O299" s="55">
        <f>'Расчет субсидий'!T299-1</f>
        <v>0</v>
      </c>
      <c r="P299" s="55">
        <f>O299*'Расчет субсидий'!U299</f>
        <v>0</v>
      </c>
      <c r="Q299" s="56">
        <f t="shared" si="94"/>
        <v>0</v>
      </c>
      <c r="R299" s="55">
        <f>'Расчет субсидий'!X299-1</f>
        <v>0</v>
      </c>
      <c r="S299" s="55">
        <f>R299*'Расчет субсидий'!Y299</f>
        <v>0</v>
      </c>
      <c r="T299" s="56">
        <f t="shared" si="95"/>
        <v>0</v>
      </c>
      <c r="U299" s="55">
        <f t="shared" si="96"/>
        <v>-17.095508543760381</v>
      </c>
    </row>
    <row r="300" spans="1:21" ht="15" customHeight="1">
      <c r="A300" s="33" t="s">
        <v>293</v>
      </c>
      <c r="B300" s="53">
        <f>'Расчет субсидий'!AD300</f>
        <v>-25.718181818181819</v>
      </c>
      <c r="C300" s="55">
        <f>'Расчет субсидий'!D300-1</f>
        <v>-0.93040238450074519</v>
      </c>
      <c r="D300" s="55">
        <f>C300*'Расчет субсидий'!E300</f>
        <v>-9.3040238450074515</v>
      </c>
      <c r="E300" s="56">
        <f t="shared" si="92"/>
        <v>-12.660847484748501</v>
      </c>
      <c r="F300" s="27" t="s">
        <v>367</v>
      </c>
      <c r="G300" s="27" t="s">
        <v>367</v>
      </c>
      <c r="H300" s="27" t="s">
        <v>367</v>
      </c>
      <c r="I300" s="27" t="s">
        <v>367</v>
      </c>
      <c r="J300" s="27" t="s">
        <v>367</v>
      </c>
      <c r="K300" s="27" t="s">
        <v>367</v>
      </c>
      <c r="L300" s="55">
        <f>'Расчет субсидий'!P300-1</f>
        <v>-0.68491228070175447</v>
      </c>
      <c r="M300" s="55">
        <f>L300*'Расчет субсидий'!Q300</f>
        <v>-13.698245614035089</v>
      </c>
      <c r="N300" s="56">
        <f t="shared" si="93"/>
        <v>-18.640472274905743</v>
      </c>
      <c r="O300" s="55">
        <f>'Расчет субсидий'!T300-1</f>
        <v>0.20514285714285707</v>
      </c>
      <c r="P300" s="55">
        <f>O300*'Расчет субсидий'!U300</f>
        <v>4.1028571428571414</v>
      </c>
      <c r="Q300" s="56">
        <f t="shared" si="94"/>
        <v>5.5831379414724251</v>
      </c>
      <c r="R300" s="55">
        <f>'Расчет субсидий'!X300-1</f>
        <v>0</v>
      </c>
      <c r="S300" s="55">
        <f>R300*'Расчет субсидий'!Y300</f>
        <v>0</v>
      </c>
      <c r="T300" s="56">
        <f t="shared" si="95"/>
        <v>0</v>
      </c>
      <c r="U300" s="55">
        <f t="shared" si="96"/>
        <v>-18.899412316185398</v>
      </c>
    </row>
    <row r="301" spans="1:21" ht="15" customHeight="1">
      <c r="A301" s="33" t="s">
        <v>294</v>
      </c>
      <c r="B301" s="53">
        <f>'Расчет субсидий'!AD301</f>
        <v>-0.45454545454545414</v>
      </c>
      <c r="C301" s="55">
        <f>'Расчет субсидий'!D301-1</f>
        <v>0.27004119759423673</v>
      </c>
      <c r="D301" s="55">
        <f>C301*'Расчет субсидий'!E301</f>
        <v>2.7004119759423673</v>
      </c>
      <c r="E301" s="56">
        <f t="shared" si="92"/>
        <v>0.17257101180538231</v>
      </c>
      <c r="F301" s="27" t="s">
        <v>367</v>
      </c>
      <c r="G301" s="27" t="s">
        <v>367</v>
      </c>
      <c r="H301" s="27" t="s">
        <v>367</v>
      </c>
      <c r="I301" s="27" t="s">
        <v>367</v>
      </c>
      <c r="J301" s="27" t="s">
        <v>367</v>
      </c>
      <c r="K301" s="27" t="s">
        <v>367</v>
      </c>
      <c r="L301" s="55">
        <f>'Расчет субсидий'!P301-1</f>
        <v>-0.49065969954278255</v>
      </c>
      <c r="M301" s="55">
        <f>L301*'Расчет субсидий'!Q301</f>
        <v>-9.8131939908556518</v>
      </c>
      <c r="N301" s="56">
        <f t="shared" si="93"/>
        <v>-0.62711646635083651</v>
      </c>
      <c r="O301" s="55">
        <f>'Расчет субсидий'!T301-1</f>
        <v>0</v>
      </c>
      <c r="P301" s="55">
        <f>O301*'Расчет субсидий'!U301</f>
        <v>0</v>
      </c>
      <c r="Q301" s="56">
        <f t="shared" si="94"/>
        <v>0</v>
      </c>
      <c r="R301" s="55">
        <f>'Расчет субсидий'!X301-1</f>
        <v>0</v>
      </c>
      <c r="S301" s="55">
        <f>R301*'Расчет субсидий'!Y301</f>
        <v>0</v>
      </c>
      <c r="T301" s="56">
        <f t="shared" si="95"/>
        <v>0</v>
      </c>
      <c r="U301" s="55">
        <f t="shared" si="96"/>
        <v>-7.1127820149132841</v>
      </c>
    </row>
    <row r="302" spans="1:21" ht="15" customHeight="1">
      <c r="A302" s="33" t="s">
        <v>295</v>
      </c>
      <c r="B302" s="53">
        <f>'Расчет субсидий'!AD302</f>
        <v>2.9272727272727295</v>
      </c>
      <c r="C302" s="55">
        <f>'Расчет субсидий'!D302-1</f>
        <v>0.16233460369117458</v>
      </c>
      <c r="D302" s="55">
        <f>C302*'Расчет субсидий'!E302</f>
        <v>1.6233460369117458</v>
      </c>
      <c r="E302" s="56">
        <f t="shared" si="92"/>
        <v>1.1270488163609778</v>
      </c>
      <c r="F302" s="27" t="s">
        <v>367</v>
      </c>
      <c r="G302" s="27" t="s">
        <v>367</v>
      </c>
      <c r="H302" s="27" t="s">
        <v>367</v>
      </c>
      <c r="I302" s="27" t="s">
        <v>367</v>
      </c>
      <c r="J302" s="27" t="s">
        <v>367</v>
      </c>
      <c r="K302" s="27" t="s">
        <v>367</v>
      </c>
      <c r="L302" s="55">
        <f>'Расчет субсидий'!P302-1</f>
        <v>-0.22585227272727282</v>
      </c>
      <c r="M302" s="55">
        <f>L302*'Расчет субсидий'!Q302</f>
        <v>-4.5170454545454568</v>
      </c>
      <c r="N302" s="56">
        <f t="shared" si="93"/>
        <v>-3.1360724190876645</v>
      </c>
      <c r="O302" s="55">
        <f>'Расчет субсидий'!T302-1</f>
        <v>0.23699999999999988</v>
      </c>
      <c r="P302" s="55">
        <f>O302*'Расчет субсидий'!U302</f>
        <v>7.1099999999999959</v>
      </c>
      <c r="Q302" s="56">
        <f t="shared" si="94"/>
        <v>4.9362963299994158</v>
      </c>
      <c r="R302" s="55">
        <f>'Расчет субсидий'!X302-1</f>
        <v>0</v>
      </c>
      <c r="S302" s="55">
        <f>R302*'Расчет субсидий'!Y302</f>
        <v>0</v>
      </c>
      <c r="T302" s="56">
        <f t="shared" si="95"/>
        <v>0</v>
      </c>
      <c r="U302" s="55">
        <f t="shared" si="96"/>
        <v>4.2163005823662854</v>
      </c>
    </row>
    <row r="303" spans="1:21" ht="15" customHeight="1">
      <c r="A303" s="33" t="s">
        <v>296</v>
      </c>
      <c r="B303" s="53">
        <f>'Расчет субсидий'!AD303</f>
        <v>-1.1181818181818173</v>
      </c>
      <c r="C303" s="55">
        <f>'Расчет субсидий'!D303-1</f>
        <v>0.21140301812037521</v>
      </c>
      <c r="D303" s="55">
        <f>C303*'Расчет субсидий'!E303</f>
        <v>2.1140301812037521</v>
      </c>
      <c r="E303" s="56">
        <f t="shared" si="92"/>
        <v>1.0621617395127869</v>
      </c>
      <c r="F303" s="27" t="s">
        <v>367</v>
      </c>
      <c r="G303" s="27" t="s">
        <v>367</v>
      </c>
      <c r="H303" s="27" t="s">
        <v>367</v>
      </c>
      <c r="I303" s="27" t="s">
        <v>367</v>
      </c>
      <c r="J303" s="27" t="s">
        <v>367</v>
      </c>
      <c r="K303" s="27" t="s">
        <v>367</v>
      </c>
      <c r="L303" s="55">
        <f>'Расчет субсидий'!P303-1</f>
        <v>-0.35197788175244582</v>
      </c>
      <c r="M303" s="55">
        <f>L303*'Расчет субсидий'!Q303</f>
        <v>-7.0395576350489169</v>
      </c>
      <c r="N303" s="56">
        <f t="shared" si="93"/>
        <v>-3.5369167618915007</v>
      </c>
      <c r="O303" s="55">
        <f>'Расчет субсидий'!T303-1</f>
        <v>8.9999999999999858E-2</v>
      </c>
      <c r="P303" s="55">
        <f>O303*'Расчет субсидий'!U303</f>
        <v>2.6999999999999957</v>
      </c>
      <c r="Q303" s="56">
        <f t="shared" si="94"/>
        <v>1.3565732041968965</v>
      </c>
      <c r="R303" s="55">
        <f>'Расчет субсидий'!X303-1</f>
        <v>0</v>
      </c>
      <c r="S303" s="55">
        <f>R303*'Расчет субсидий'!Y303</f>
        <v>0</v>
      </c>
      <c r="T303" s="56">
        <f t="shared" si="95"/>
        <v>0</v>
      </c>
      <c r="U303" s="55">
        <f t="shared" si="96"/>
        <v>-2.225527453845169</v>
      </c>
    </row>
    <row r="304" spans="1:21" ht="15" customHeight="1">
      <c r="A304" s="33" t="s">
        <v>297</v>
      </c>
      <c r="B304" s="53">
        <f>'Расчет субсидий'!AD304</f>
        <v>-75.709090909090904</v>
      </c>
      <c r="C304" s="55">
        <f>'Расчет субсидий'!D304-1</f>
        <v>-0.84791697819780487</v>
      </c>
      <c r="D304" s="55">
        <f>C304*'Расчет субсидий'!E304</f>
        <v>-8.4791697819780492</v>
      </c>
      <c r="E304" s="56">
        <f t="shared" si="92"/>
        <v>-13.135162972295095</v>
      </c>
      <c r="F304" s="27" t="s">
        <v>367</v>
      </c>
      <c r="G304" s="27" t="s">
        <v>367</v>
      </c>
      <c r="H304" s="27" t="s">
        <v>367</v>
      </c>
      <c r="I304" s="27" t="s">
        <v>367</v>
      </c>
      <c r="J304" s="27" t="s">
        <v>367</v>
      </c>
      <c r="K304" s="27" t="s">
        <v>367</v>
      </c>
      <c r="L304" s="55">
        <f>'Расчет субсидий'!P304-1</f>
        <v>-0.26967406122196058</v>
      </c>
      <c r="M304" s="55">
        <f>L304*'Расчет субсидий'!Q304</f>
        <v>-5.3934812244392116</v>
      </c>
      <c r="N304" s="56">
        <f t="shared" si="93"/>
        <v>-8.3550933278394588</v>
      </c>
      <c r="O304" s="55">
        <f>'Расчет субсидий'!T304-1</f>
        <v>-1</v>
      </c>
      <c r="P304" s="55">
        <f>O304*'Расчет субсидий'!U304</f>
        <v>-35</v>
      </c>
      <c r="Q304" s="56">
        <f t="shared" si="94"/>
        <v>-54.218834608956357</v>
      </c>
      <c r="R304" s="55">
        <f>'Расчет субсидий'!X304-1</f>
        <v>0</v>
      </c>
      <c r="S304" s="55">
        <f>R304*'Расчет субсидий'!Y304</f>
        <v>0</v>
      </c>
      <c r="T304" s="56">
        <f t="shared" si="95"/>
        <v>0</v>
      </c>
      <c r="U304" s="55">
        <f t="shared" si="96"/>
        <v>-48.872651006417257</v>
      </c>
    </row>
    <row r="305" spans="1:21" ht="15" customHeight="1">
      <c r="A305" s="32" t="s">
        <v>298</v>
      </c>
      <c r="B305" s="57"/>
      <c r="C305" s="58"/>
      <c r="D305" s="58"/>
      <c r="E305" s="59"/>
      <c r="F305" s="58"/>
      <c r="G305" s="58"/>
      <c r="H305" s="59"/>
      <c r="I305" s="59"/>
      <c r="J305" s="59"/>
      <c r="K305" s="59"/>
      <c r="L305" s="58"/>
      <c r="M305" s="58"/>
      <c r="N305" s="59"/>
      <c r="O305" s="58"/>
      <c r="P305" s="58"/>
      <c r="Q305" s="59"/>
      <c r="R305" s="58"/>
      <c r="S305" s="58"/>
      <c r="T305" s="59"/>
      <c r="U305" s="59"/>
    </row>
    <row r="306" spans="1:21" ht="15" customHeight="1">
      <c r="A306" s="33" t="s">
        <v>299</v>
      </c>
      <c r="B306" s="53">
        <f>'Расчет субсидий'!AD306</f>
        <v>5.4545454545454675E-2</v>
      </c>
      <c r="C306" s="55">
        <f>'Расчет субсидий'!D306-1</f>
        <v>-7.2477962781586691E-2</v>
      </c>
      <c r="D306" s="55">
        <f>C306*'Расчет субсидий'!E306</f>
        <v>-0.72477962781586691</v>
      </c>
      <c r="E306" s="56">
        <f t="shared" ref="E306:E320" si="97">$B306*D306/$U306</f>
        <v>-2.2334985034292546E-2</v>
      </c>
      <c r="F306" s="27" t="s">
        <v>367</v>
      </c>
      <c r="G306" s="27" t="s">
        <v>367</v>
      </c>
      <c r="H306" s="27" t="s">
        <v>367</v>
      </c>
      <c r="I306" s="27" t="s">
        <v>367</v>
      </c>
      <c r="J306" s="27" t="s">
        <v>367</v>
      </c>
      <c r="K306" s="27" t="s">
        <v>367</v>
      </c>
      <c r="L306" s="55">
        <f>'Расчет субсидий'!P306-1</f>
        <v>0.12474012474012475</v>
      </c>
      <c r="M306" s="55">
        <f>L306*'Расчет субсидий'!Q306</f>
        <v>2.4948024948024949</v>
      </c>
      <c r="N306" s="56">
        <f t="shared" ref="N306:N320" si="98">$B306*M306/$U306</f>
        <v>7.6880439579747231E-2</v>
      </c>
      <c r="O306" s="55">
        <f>'Расчет субсидий'!T306-1</f>
        <v>0</v>
      </c>
      <c r="P306" s="55">
        <f>O306*'Расчет субсидий'!U306</f>
        <v>0</v>
      </c>
      <c r="Q306" s="56">
        <f t="shared" ref="Q306:Q320" si="99">$B306*P306/$U306</f>
        <v>0</v>
      </c>
      <c r="R306" s="55">
        <f>'Расчет субсидий'!X306-1</f>
        <v>0</v>
      </c>
      <c r="S306" s="55">
        <f>R306*'Расчет субсидий'!Y306</f>
        <v>0</v>
      </c>
      <c r="T306" s="56">
        <f t="shared" ref="T306:T320" si="100">$B306*S306/$U306</f>
        <v>0</v>
      </c>
      <c r="U306" s="55">
        <f t="shared" si="96"/>
        <v>1.770022866986628</v>
      </c>
    </row>
    <row r="307" spans="1:21" ht="15" customHeight="1">
      <c r="A307" s="33" t="s">
        <v>300</v>
      </c>
      <c r="B307" s="53">
        <f>'Расчет субсидий'!AD307</f>
        <v>0.68181818181818166</v>
      </c>
      <c r="C307" s="55">
        <f>'Расчет субсидий'!D307-1</f>
        <v>3.2743245041928493E-3</v>
      </c>
      <c r="D307" s="55">
        <f>C307*'Расчет субсидий'!E307</f>
        <v>3.2743245041928493E-2</v>
      </c>
      <c r="E307" s="56">
        <f t="shared" si="97"/>
        <v>3.363169984508954E-3</v>
      </c>
      <c r="F307" s="27" t="s">
        <v>367</v>
      </c>
      <c r="G307" s="27" t="s">
        <v>367</v>
      </c>
      <c r="H307" s="27" t="s">
        <v>367</v>
      </c>
      <c r="I307" s="27" t="s">
        <v>367</v>
      </c>
      <c r="J307" s="27" t="s">
        <v>367</v>
      </c>
      <c r="K307" s="27" t="s">
        <v>367</v>
      </c>
      <c r="L307" s="55">
        <f>'Расчет субсидий'!P307-1</f>
        <v>-1.14358322744601E-2</v>
      </c>
      <c r="M307" s="55">
        <f>L307*'Расчет субсидий'!Q307</f>
        <v>-0.22871664548920201</v>
      </c>
      <c r="N307" s="56">
        <f t="shared" si="98"/>
        <v>-2.3492264009931336E-2</v>
      </c>
      <c r="O307" s="55">
        <f>'Расчет субсидий'!T307-1</f>
        <v>7.575757575757569E-2</v>
      </c>
      <c r="P307" s="55">
        <f>O307*'Расчет субсидий'!U307</f>
        <v>1.1363636363636354</v>
      </c>
      <c r="Q307" s="56">
        <f t="shared" si="99"/>
        <v>0.11671977131196806</v>
      </c>
      <c r="R307" s="55">
        <f>'Расчет субсидий'!X307-1</f>
        <v>0.16279069767441867</v>
      </c>
      <c r="S307" s="55">
        <f>R307*'Расчет субсидий'!Y307</f>
        <v>5.6976744186046533</v>
      </c>
      <c r="T307" s="56">
        <f t="shared" si="100"/>
        <v>0.58522750453163597</v>
      </c>
      <c r="U307" s="55">
        <f t="shared" si="96"/>
        <v>6.6380646545210151</v>
      </c>
    </row>
    <row r="308" spans="1:21" ht="15" customHeight="1">
      <c r="A308" s="33" t="s">
        <v>301</v>
      </c>
      <c r="B308" s="53">
        <f>'Расчет субсидий'!AD308</f>
        <v>4.5727272727272705</v>
      </c>
      <c r="C308" s="55">
        <f>'Расчет субсидий'!D308-1</f>
        <v>-2.5052192066805867E-2</v>
      </c>
      <c r="D308" s="55">
        <f>C308*'Расчет субсидий'!E308</f>
        <v>-0.25052192066805867</v>
      </c>
      <c r="E308" s="56">
        <f t="shared" si="97"/>
        <v>-0.18177157659274348</v>
      </c>
      <c r="F308" s="27" t="s">
        <v>367</v>
      </c>
      <c r="G308" s="27" t="s">
        <v>367</v>
      </c>
      <c r="H308" s="27" t="s">
        <v>367</v>
      </c>
      <c r="I308" s="27" t="s">
        <v>367</v>
      </c>
      <c r="J308" s="27" t="s">
        <v>367</v>
      </c>
      <c r="K308" s="27" t="s">
        <v>367</v>
      </c>
      <c r="L308" s="55">
        <f>'Расчет субсидий'!P308-1</f>
        <v>-7.5218959299330201E-2</v>
      </c>
      <c r="M308" s="55">
        <f>L308*'Расчет субсидий'!Q308</f>
        <v>-1.504379185986604</v>
      </c>
      <c r="N308" s="56">
        <f t="shared" si="98"/>
        <v>-1.0915347275834537</v>
      </c>
      <c r="O308" s="55">
        <f>'Расчет субсидий'!T308-1</f>
        <v>0</v>
      </c>
      <c r="P308" s="55">
        <f>O308*'Расчет субсидий'!U308</f>
        <v>0</v>
      </c>
      <c r="Q308" s="56">
        <f t="shared" si="99"/>
        <v>0</v>
      </c>
      <c r="R308" s="55">
        <f>'Расчет субсидий'!X308-1</f>
        <v>0.20142857142857129</v>
      </c>
      <c r="S308" s="55">
        <f>R308*'Расчет субсидий'!Y308</f>
        <v>8.0571428571428516</v>
      </c>
      <c r="T308" s="56">
        <f t="shared" si="100"/>
        <v>5.8460335769034675</v>
      </c>
      <c r="U308" s="55">
        <f t="shared" si="96"/>
        <v>6.3022417504881894</v>
      </c>
    </row>
    <row r="309" spans="1:21" ht="15" customHeight="1">
      <c r="A309" s="33" t="s">
        <v>302</v>
      </c>
      <c r="B309" s="53">
        <f>'Расчет субсидий'!AD309</f>
        <v>4.5090909090909008</v>
      </c>
      <c r="C309" s="55">
        <f>'Расчет субсидий'!D309-1</f>
        <v>-0.13024475524475521</v>
      </c>
      <c r="D309" s="55">
        <f>C309*'Расчет субсидий'!E309</f>
        <v>-1.3024475524475521</v>
      </c>
      <c r="E309" s="56">
        <f t="shared" si="97"/>
        <v>-1.3175065212151607</v>
      </c>
      <c r="F309" s="27" t="s">
        <v>367</v>
      </c>
      <c r="G309" s="27" t="s">
        <v>367</v>
      </c>
      <c r="H309" s="27" t="s">
        <v>367</v>
      </c>
      <c r="I309" s="27" t="s">
        <v>367</v>
      </c>
      <c r="J309" s="27" t="s">
        <v>367</v>
      </c>
      <c r="K309" s="27" t="s">
        <v>367</v>
      </c>
      <c r="L309" s="55">
        <f>'Расчет субсидий'!P309-1</f>
        <v>0.30000000000000004</v>
      </c>
      <c r="M309" s="55">
        <f>L309*'Расчет субсидий'!Q309</f>
        <v>6.0000000000000009</v>
      </c>
      <c r="N309" s="56">
        <f t="shared" si="98"/>
        <v>6.0693723232354815</v>
      </c>
      <c r="O309" s="55">
        <f>'Расчет субсидий'!T309-1</f>
        <v>-1.2000000000000011E-2</v>
      </c>
      <c r="P309" s="55">
        <f>O309*'Расчет субсидий'!U309</f>
        <v>-0.24000000000000021</v>
      </c>
      <c r="Q309" s="56">
        <f t="shared" si="99"/>
        <v>-0.24277489292941945</v>
      </c>
      <c r="R309" s="55">
        <f>'Расчет субсидий'!X309-1</f>
        <v>0</v>
      </c>
      <c r="S309" s="55">
        <f>R309*'Расчет субсидий'!Y309</f>
        <v>0</v>
      </c>
      <c r="T309" s="56">
        <f t="shared" si="100"/>
        <v>0</v>
      </c>
      <c r="U309" s="55">
        <f t="shared" si="96"/>
        <v>4.4575524475524482</v>
      </c>
    </row>
    <row r="310" spans="1:21" ht="15" customHeight="1">
      <c r="A310" s="33" t="s">
        <v>303</v>
      </c>
      <c r="B310" s="53">
        <f>'Расчет субсидий'!AD310</f>
        <v>12.345454545454544</v>
      </c>
      <c r="C310" s="55">
        <f>'Расчет субсидий'!D310-1</f>
        <v>-1</v>
      </c>
      <c r="D310" s="55">
        <f>C310*'Расчет субсидий'!E310</f>
        <v>0</v>
      </c>
      <c r="E310" s="56">
        <f t="shared" si="97"/>
        <v>0</v>
      </c>
      <c r="F310" s="27" t="s">
        <v>367</v>
      </c>
      <c r="G310" s="27" t="s">
        <v>367</v>
      </c>
      <c r="H310" s="27" t="s">
        <v>367</v>
      </c>
      <c r="I310" s="27" t="s">
        <v>367</v>
      </c>
      <c r="J310" s="27" t="s">
        <v>367</v>
      </c>
      <c r="K310" s="27" t="s">
        <v>367</v>
      </c>
      <c r="L310" s="55">
        <f>'Расчет субсидий'!P310-1</f>
        <v>0.29578947368421038</v>
      </c>
      <c r="M310" s="55">
        <f>L310*'Расчет субсидий'!Q310</f>
        <v>5.9157894736842076</v>
      </c>
      <c r="N310" s="56">
        <f t="shared" si="98"/>
        <v>4.6928170071941455</v>
      </c>
      <c r="O310" s="55">
        <f>'Расчет субсидий'!T310-1</f>
        <v>0.18095238095238098</v>
      </c>
      <c r="P310" s="55">
        <f>O310*'Расчет субсидий'!U310</f>
        <v>3.6190476190476195</v>
      </c>
      <c r="Q310" s="56">
        <f t="shared" si="99"/>
        <v>2.8708811042146882</v>
      </c>
      <c r="R310" s="55">
        <f>'Расчет субсидий'!X310-1</f>
        <v>0.20093023255813947</v>
      </c>
      <c r="S310" s="55">
        <f>R310*'Расчет субсидий'!Y310</f>
        <v>6.027906976744184</v>
      </c>
      <c r="T310" s="56">
        <f t="shared" si="100"/>
        <v>4.781756434045711</v>
      </c>
      <c r="U310" s="55">
        <f t="shared" si="96"/>
        <v>15.562744069476011</v>
      </c>
    </row>
    <row r="311" spans="1:21" ht="15" customHeight="1">
      <c r="A311" s="33" t="s">
        <v>304</v>
      </c>
      <c r="B311" s="53">
        <f>'Расчет субсидий'!AD311</f>
        <v>-2.3909090909090907</v>
      </c>
      <c r="C311" s="55">
        <f>'Расчет субсидий'!D311-1</f>
        <v>-0.1105666666666667</v>
      </c>
      <c r="D311" s="55">
        <f>C311*'Расчет субсидий'!E311</f>
        <v>-1.105666666666667</v>
      </c>
      <c r="E311" s="56">
        <f t="shared" si="97"/>
        <v>-0.54664820068310138</v>
      </c>
      <c r="F311" s="27" t="s">
        <v>367</v>
      </c>
      <c r="G311" s="27" t="s">
        <v>367</v>
      </c>
      <c r="H311" s="27" t="s">
        <v>367</v>
      </c>
      <c r="I311" s="27" t="s">
        <v>367</v>
      </c>
      <c r="J311" s="27" t="s">
        <v>367</v>
      </c>
      <c r="K311" s="27" t="s">
        <v>367</v>
      </c>
      <c r="L311" s="55">
        <f>'Расчет субсидий'!P311-1</f>
        <v>-5.7941376959781854E-2</v>
      </c>
      <c r="M311" s="55">
        <f>L311*'Расчет субсидий'!Q311</f>
        <v>-1.1588275391956371</v>
      </c>
      <c r="N311" s="56">
        <f t="shared" si="98"/>
        <v>-0.57293125342477025</v>
      </c>
      <c r="O311" s="55">
        <f>'Расчет субсидий'!T311-1</f>
        <v>-0.4285714285714286</v>
      </c>
      <c r="P311" s="55">
        <f>O311*'Расчет субсидий'!U311</f>
        <v>-8.571428571428573</v>
      </c>
      <c r="Q311" s="56">
        <f t="shared" si="99"/>
        <v>-4.237765456004059</v>
      </c>
      <c r="R311" s="55">
        <f>'Расчет субсидий'!X311-1</f>
        <v>0.19999999999999996</v>
      </c>
      <c r="S311" s="55">
        <f>R311*'Расчет субсидий'!Y311</f>
        <v>5.9999999999999982</v>
      </c>
      <c r="T311" s="56">
        <f t="shared" si="100"/>
        <v>2.9664358192028399</v>
      </c>
      <c r="U311" s="55">
        <f t="shared" si="96"/>
        <v>-4.8359227772908788</v>
      </c>
    </row>
    <row r="312" spans="1:21" ht="15" customHeight="1">
      <c r="A312" s="33" t="s">
        <v>305</v>
      </c>
      <c r="B312" s="53">
        <f>'Расчет субсидий'!AD312</f>
        <v>6.3272727272727209</v>
      </c>
      <c r="C312" s="55">
        <f>'Расчет субсидий'!D312-1</f>
        <v>0.20564999999999989</v>
      </c>
      <c r="D312" s="55">
        <f>C312*'Расчет субсидий'!E312</f>
        <v>2.0564999999999989</v>
      </c>
      <c r="E312" s="56">
        <f t="shared" si="97"/>
        <v>1.615097916419828</v>
      </c>
      <c r="F312" s="27" t="s">
        <v>367</v>
      </c>
      <c r="G312" s="27" t="s">
        <v>367</v>
      </c>
      <c r="H312" s="27" t="s">
        <v>367</v>
      </c>
      <c r="I312" s="27" t="s">
        <v>367</v>
      </c>
      <c r="J312" s="27" t="s">
        <v>367</v>
      </c>
      <c r="K312" s="27" t="s">
        <v>367</v>
      </c>
      <c r="L312" s="55">
        <f>'Расчет субсидий'!P312-1</f>
        <v>0.30000000000000004</v>
      </c>
      <c r="M312" s="55">
        <f>L312*'Расчет субсидий'!Q312</f>
        <v>6.0000000000000009</v>
      </c>
      <c r="N312" s="56">
        <f t="shared" si="98"/>
        <v>4.7121748108528934</v>
      </c>
      <c r="O312" s="55">
        <f>'Расчет субсидий'!T312-1</f>
        <v>0</v>
      </c>
      <c r="P312" s="55">
        <f>O312*'Расчет субсидий'!U312</f>
        <v>0</v>
      </c>
      <c r="Q312" s="56">
        <f t="shared" si="99"/>
        <v>0</v>
      </c>
      <c r="R312" s="55">
        <f>'Расчет субсидий'!X312-1</f>
        <v>0</v>
      </c>
      <c r="S312" s="55">
        <f>R312*'Расчет субсидий'!Y312</f>
        <v>0</v>
      </c>
      <c r="T312" s="56">
        <f t="shared" si="100"/>
        <v>0</v>
      </c>
      <c r="U312" s="55">
        <f t="shared" si="96"/>
        <v>8.0564999999999998</v>
      </c>
    </row>
    <row r="313" spans="1:21" ht="15" customHeight="1">
      <c r="A313" s="33" t="s">
        <v>306</v>
      </c>
      <c r="B313" s="53">
        <f>'Расчет субсидий'!AD313</f>
        <v>-4.7909090909090963</v>
      </c>
      <c r="C313" s="55">
        <f>'Расчет субсидий'!D313-1</f>
        <v>0.30000000000000004</v>
      </c>
      <c r="D313" s="55">
        <f>C313*'Расчет субсидий'!E313</f>
        <v>3.0000000000000004</v>
      </c>
      <c r="E313" s="56">
        <f t="shared" si="97"/>
        <v>2.0297719300317736</v>
      </c>
      <c r="F313" s="27" t="s">
        <v>367</v>
      </c>
      <c r="G313" s="27" t="s">
        <v>367</v>
      </c>
      <c r="H313" s="27" t="s">
        <v>367</v>
      </c>
      <c r="I313" s="27" t="s">
        <v>367</v>
      </c>
      <c r="J313" s="27" t="s">
        <v>367</v>
      </c>
      <c r="K313" s="27" t="s">
        <v>367</v>
      </c>
      <c r="L313" s="55">
        <f>'Расчет субсидий'!P313-1</f>
        <v>-0.80404783808647651</v>
      </c>
      <c r="M313" s="55">
        <f>L313*'Расчет субсидий'!Q313</f>
        <v>-16.080956761729531</v>
      </c>
      <c r="N313" s="56">
        <f t="shared" si="98"/>
        <v>-10.880224881004414</v>
      </c>
      <c r="O313" s="55">
        <f>'Расчет субсидий'!T313-1</f>
        <v>0.19999999999999996</v>
      </c>
      <c r="P313" s="55">
        <f>O313*'Расчет субсидий'!U313</f>
        <v>5.9999999999999982</v>
      </c>
      <c r="Q313" s="56">
        <f t="shared" si="99"/>
        <v>4.0595438600635454</v>
      </c>
      <c r="R313" s="55">
        <f>'Расчет субсидий'!X313-1</f>
        <v>0</v>
      </c>
      <c r="S313" s="55">
        <f>R313*'Расчет субсидий'!Y313</f>
        <v>0</v>
      </c>
      <c r="T313" s="56">
        <f t="shared" si="100"/>
        <v>0</v>
      </c>
      <c r="U313" s="55">
        <f t="shared" si="96"/>
        <v>-7.0809567617295333</v>
      </c>
    </row>
    <row r="314" spans="1:21" ht="15" customHeight="1">
      <c r="A314" s="33" t="s">
        <v>307</v>
      </c>
      <c r="B314" s="53">
        <f>'Расчет субсидий'!AD314</f>
        <v>-9.5545454545454476</v>
      </c>
      <c r="C314" s="55">
        <f>'Расчет субсидий'!D314-1</f>
        <v>-1</v>
      </c>
      <c r="D314" s="55">
        <f>C314*'Расчет субсидий'!E314</f>
        <v>0</v>
      </c>
      <c r="E314" s="56">
        <f t="shared" si="97"/>
        <v>0</v>
      </c>
      <c r="F314" s="27" t="s">
        <v>367</v>
      </c>
      <c r="G314" s="27" t="s">
        <v>367</v>
      </c>
      <c r="H314" s="27" t="s">
        <v>367</v>
      </c>
      <c r="I314" s="27" t="s">
        <v>367</v>
      </c>
      <c r="J314" s="27" t="s">
        <v>367</v>
      </c>
      <c r="K314" s="27" t="s">
        <v>367</v>
      </c>
      <c r="L314" s="55">
        <f>'Расчет субсидий'!P314-1</f>
        <v>-0.49707357859531776</v>
      </c>
      <c r="M314" s="55">
        <f>L314*'Расчет субсидий'!Q314</f>
        <v>-9.9414715719063551</v>
      </c>
      <c r="N314" s="56">
        <f t="shared" si="98"/>
        <v>-11.812047231590558</v>
      </c>
      <c r="O314" s="55">
        <f>'Расчет субсидий'!T314-1</f>
        <v>0.18999999999999995</v>
      </c>
      <c r="P314" s="55">
        <f>O314*'Расчет субсидий'!U314</f>
        <v>1.8999999999999995</v>
      </c>
      <c r="Q314" s="56">
        <f t="shared" si="99"/>
        <v>2.2575017770451113</v>
      </c>
      <c r="R314" s="55">
        <f>'Расчет субсидий'!X314-1</f>
        <v>0</v>
      </c>
      <c r="S314" s="55">
        <f>R314*'Расчет субсидий'!Y314</f>
        <v>0</v>
      </c>
      <c r="T314" s="56">
        <f t="shared" si="100"/>
        <v>0</v>
      </c>
      <c r="U314" s="55">
        <f t="shared" si="96"/>
        <v>-8.0414715719063565</v>
      </c>
    </row>
    <row r="315" spans="1:21" ht="15" customHeight="1">
      <c r="A315" s="33" t="s">
        <v>308</v>
      </c>
      <c r="B315" s="53">
        <f>'Расчет субсидий'!AD315</f>
        <v>4.545454545454547E-2</v>
      </c>
      <c r="C315" s="55">
        <f>'Расчет субсидий'!D315-1</f>
        <v>-1</v>
      </c>
      <c r="D315" s="55">
        <f>C315*'Расчет субсидий'!E315</f>
        <v>0</v>
      </c>
      <c r="E315" s="56">
        <f t="shared" si="97"/>
        <v>0</v>
      </c>
      <c r="F315" s="27" t="s">
        <v>367</v>
      </c>
      <c r="G315" s="27" t="s">
        <v>367</v>
      </c>
      <c r="H315" s="27" t="s">
        <v>367</v>
      </c>
      <c r="I315" s="27" t="s">
        <v>367</v>
      </c>
      <c r="J315" s="27" t="s">
        <v>367</v>
      </c>
      <c r="K315" s="27" t="s">
        <v>367</v>
      </c>
      <c r="L315" s="55">
        <f>'Расчет субсидий'!P315-1</f>
        <v>-0.32616632860040573</v>
      </c>
      <c r="M315" s="55">
        <f>L315*'Расчет субсидий'!Q315</f>
        <v>-6.5233265720081146</v>
      </c>
      <c r="N315" s="56">
        <f t="shared" si="98"/>
        <v>0.89576414629441781</v>
      </c>
      <c r="O315" s="55">
        <f>'Расчет субсидий'!T315-1</f>
        <v>0.1548076923076922</v>
      </c>
      <c r="P315" s="55">
        <f>O315*'Расчет субсидий'!U315</f>
        <v>6.1923076923076881</v>
      </c>
      <c r="Q315" s="56">
        <f t="shared" si="99"/>
        <v>-0.85030960083987217</v>
      </c>
      <c r="R315" s="55">
        <f>'Расчет субсидий'!X315-1</f>
        <v>0</v>
      </c>
      <c r="S315" s="55">
        <f>R315*'Расчет субсидий'!Y315</f>
        <v>0</v>
      </c>
      <c r="T315" s="56">
        <f t="shared" si="100"/>
        <v>0</v>
      </c>
      <c r="U315" s="55">
        <f t="shared" si="96"/>
        <v>-0.33101887970042654</v>
      </c>
    </row>
    <row r="316" spans="1:21" ht="15" customHeight="1">
      <c r="A316" s="33" t="s">
        <v>309</v>
      </c>
      <c r="B316" s="53">
        <f>'Расчет субсидий'!AD316</f>
        <v>4.018181818181823</v>
      </c>
      <c r="C316" s="55">
        <f>'Расчет субсидий'!D316-1</f>
        <v>0.30000000000000004</v>
      </c>
      <c r="D316" s="55">
        <f>C316*'Расчет субсидий'!E316</f>
        <v>3.0000000000000004</v>
      </c>
      <c r="E316" s="56">
        <f t="shared" si="97"/>
        <v>2.1317081243444163</v>
      </c>
      <c r="F316" s="27" t="s">
        <v>367</v>
      </c>
      <c r="G316" s="27" t="s">
        <v>367</v>
      </c>
      <c r="H316" s="27" t="s">
        <v>367</v>
      </c>
      <c r="I316" s="27" t="s">
        <v>367</v>
      </c>
      <c r="J316" s="27" t="s">
        <v>367</v>
      </c>
      <c r="K316" s="27" t="s">
        <v>367</v>
      </c>
      <c r="L316" s="55">
        <f>'Расчет субсидий'!P316-1</f>
        <v>-0.22600619195046434</v>
      </c>
      <c r="M316" s="55">
        <f>L316*'Расчет субсидий'!Q316</f>
        <v>-4.5201238390092868</v>
      </c>
      <c r="N316" s="56">
        <f t="shared" si="98"/>
        <v>-3.2118615702196558</v>
      </c>
      <c r="O316" s="55">
        <f>'Расчет субсидий'!T316-1</f>
        <v>0</v>
      </c>
      <c r="P316" s="55">
        <f>O316*'Расчет субсидий'!U316</f>
        <v>0</v>
      </c>
      <c r="Q316" s="56">
        <f t="shared" si="99"/>
        <v>0</v>
      </c>
      <c r="R316" s="55">
        <f>'Расчет субсидий'!X316-1</f>
        <v>0.20500000000000007</v>
      </c>
      <c r="S316" s="55">
        <f>R316*'Расчет субсидий'!Y316</f>
        <v>7.1750000000000025</v>
      </c>
      <c r="T316" s="56">
        <f t="shared" si="100"/>
        <v>5.0983352640570629</v>
      </c>
      <c r="U316" s="55">
        <f t="shared" si="96"/>
        <v>5.6548761609907157</v>
      </c>
    </row>
    <row r="317" spans="1:21" ht="15" customHeight="1">
      <c r="A317" s="33" t="s">
        <v>310</v>
      </c>
      <c r="B317" s="53">
        <f>'Расчет субсидий'!AD317</f>
        <v>-10.227272727272734</v>
      </c>
      <c r="C317" s="55">
        <f>'Расчет субсидий'!D317-1</f>
        <v>3.6422764227642235E-2</v>
      </c>
      <c r="D317" s="55">
        <f>C317*'Расчет субсидий'!E317</f>
        <v>0.36422764227642235</v>
      </c>
      <c r="E317" s="56">
        <f t="shared" si="97"/>
        <v>0.46252366733838812</v>
      </c>
      <c r="F317" s="27" t="s">
        <v>367</v>
      </c>
      <c r="G317" s="27" t="s">
        <v>367</v>
      </c>
      <c r="H317" s="27" t="s">
        <v>367</v>
      </c>
      <c r="I317" s="27" t="s">
        <v>367</v>
      </c>
      <c r="J317" s="27" t="s">
        <v>367</v>
      </c>
      <c r="K317" s="27" t="s">
        <v>367</v>
      </c>
      <c r="L317" s="55">
        <f>'Расчет субсидий'!P317-1</f>
        <v>-0.61375661375661372</v>
      </c>
      <c r="M317" s="55">
        <f>L317*'Расчет субсидий'!Q317</f>
        <v>-12.275132275132275</v>
      </c>
      <c r="N317" s="56">
        <f t="shared" si="98"/>
        <v>-15.587886634505219</v>
      </c>
      <c r="O317" s="55">
        <f>'Расчет субсидий'!T317-1</f>
        <v>0.19285714285714284</v>
      </c>
      <c r="P317" s="55">
        <f>O317*'Расчет субсидий'!U317</f>
        <v>3.8571428571428568</v>
      </c>
      <c r="Q317" s="56">
        <f t="shared" si="99"/>
        <v>4.8980902398940964</v>
      </c>
      <c r="R317" s="55">
        <f>'Расчет субсидий'!X317-1</f>
        <v>0</v>
      </c>
      <c r="S317" s="55">
        <f>R317*'Расчет субсидий'!Y317</f>
        <v>0</v>
      </c>
      <c r="T317" s="56">
        <f t="shared" si="100"/>
        <v>0</v>
      </c>
      <c r="U317" s="55">
        <f t="shared" si="96"/>
        <v>-8.0537617757129958</v>
      </c>
    </row>
    <row r="318" spans="1:21" ht="15" customHeight="1">
      <c r="A318" s="33" t="s">
        <v>311</v>
      </c>
      <c r="B318" s="53">
        <f>'Расчет субсидий'!AD318</f>
        <v>-20.081818181818186</v>
      </c>
      <c r="C318" s="55">
        <f>'Расчет субсидий'!D318-1</f>
        <v>-1</v>
      </c>
      <c r="D318" s="55">
        <f>C318*'Расчет субсидий'!E318</f>
        <v>0</v>
      </c>
      <c r="E318" s="56">
        <f t="shared" si="97"/>
        <v>0</v>
      </c>
      <c r="F318" s="27" t="s">
        <v>367</v>
      </c>
      <c r="G318" s="27" t="s">
        <v>367</v>
      </c>
      <c r="H318" s="27" t="s">
        <v>367</v>
      </c>
      <c r="I318" s="27" t="s">
        <v>367</v>
      </c>
      <c r="J318" s="27" t="s">
        <v>367</v>
      </c>
      <c r="K318" s="27" t="s">
        <v>367</v>
      </c>
      <c r="L318" s="55">
        <f>'Расчет субсидий'!P318-1</f>
        <v>-0.92367906066536198</v>
      </c>
      <c r="M318" s="55">
        <f>L318*'Расчет субсидий'!Q318</f>
        <v>-18.473581213307241</v>
      </c>
      <c r="N318" s="56">
        <f t="shared" si="98"/>
        <v>-20.081818181818186</v>
      </c>
      <c r="O318" s="55">
        <f>'Расчет субсидий'!T318-1</f>
        <v>0</v>
      </c>
      <c r="P318" s="55">
        <f>O318*'Расчет субсидий'!U318</f>
        <v>0</v>
      </c>
      <c r="Q318" s="56">
        <f t="shared" si="99"/>
        <v>0</v>
      </c>
      <c r="R318" s="55">
        <f>'Расчет субсидий'!X318-1</f>
        <v>0</v>
      </c>
      <c r="S318" s="55">
        <f>R318*'Расчет субсидий'!Y318</f>
        <v>0</v>
      </c>
      <c r="T318" s="56">
        <f t="shared" si="100"/>
        <v>0</v>
      </c>
      <c r="U318" s="55">
        <f t="shared" si="96"/>
        <v>-18.473581213307241</v>
      </c>
    </row>
    <row r="319" spans="1:21" ht="15" customHeight="1">
      <c r="A319" s="33" t="s">
        <v>312</v>
      </c>
      <c r="B319" s="53">
        <f>'Расчет субсидий'!AD319</f>
        <v>14.727272727272734</v>
      </c>
      <c r="C319" s="55">
        <f>'Расчет субсидий'!D319-1</f>
        <v>-0.30865603644646922</v>
      </c>
      <c r="D319" s="55">
        <f>C319*'Расчет субсидий'!E319</f>
        <v>-3.0865603644646922</v>
      </c>
      <c r="E319" s="56">
        <f t="shared" si="97"/>
        <v>-3.318872671108974</v>
      </c>
      <c r="F319" s="27" t="s">
        <v>367</v>
      </c>
      <c r="G319" s="27" t="s">
        <v>367</v>
      </c>
      <c r="H319" s="27" t="s">
        <v>367</v>
      </c>
      <c r="I319" s="27" t="s">
        <v>367</v>
      </c>
      <c r="J319" s="27" t="s">
        <v>367</v>
      </c>
      <c r="K319" s="27" t="s">
        <v>367</v>
      </c>
      <c r="L319" s="55">
        <f>'Расчет субсидий'!P319-1</f>
        <v>0.30000000000000004</v>
      </c>
      <c r="M319" s="55">
        <f>L319*'Расчет субсидий'!Q319</f>
        <v>6.0000000000000009</v>
      </c>
      <c r="N319" s="56">
        <f t="shared" si="98"/>
        <v>6.4515945503328709</v>
      </c>
      <c r="O319" s="55">
        <f>'Расчет субсидий'!T319-1</f>
        <v>0.21207407407407408</v>
      </c>
      <c r="P319" s="55">
        <f>O319*'Расчет субсидий'!U319</f>
        <v>8.4829629629629633</v>
      </c>
      <c r="Q319" s="56">
        <f t="shared" si="99"/>
        <v>9.1214396037545722</v>
      </c>
      <c r="R319" s="55">
        <f>'Расчет субсидий'!X319-1</f>
        <v>0.22999999999999998</v>
      </c>
      <c r="S319" s="55">
        <f>R319*'Расчет субсидий'!Y319</f>
        <v>2.2999999999999998</v>
      </c>
      <c r="T319" s="56">
        <f t="shared" si="100"/>
        <v>2.4731112442942664</v>
      </c>
      <c r="U319" s="55">
        <f t="shared" si="96"/>
        <v>13.69640259849827</v>
      </c>
    </row>
    <row r="320" spans="1:21" ht="15" customHeight="1">
      <c r="A320" s="33" t="s">
        <v>313</v>
      </c>
      <c r="B320" s="53">
        <f>'Расчет субсидий'!AD320</f>
        <v>-2.7727272727272734</v>
      </c>
      <c r="C320" s="55">
        <f>'Расчет субсидий'!D320-1</f>
        <v>-1</v>
      </c>
      <c r="D320" s="55">
        <f>C320*'Расчет субсидий'!E320</f>
        <v>0</v>
      </c>
      <c r="E320" s="56">
        <f t="shared" si="97"/>
        <v>0</v>
      </c>
      <c r="F320" s="27" t="s">
        <v>367</v>
      </c>
      <c r="G320" s="27" t="s">
        <v>367</v>
      </c>
      <c r="H320" s="27" t="s">
        <v>367</v>
      </c>
      <c r="I320" s="27" t="s">
        <v>367</v>
      </c>
      <c r="J320" s="27" t="s">
        <v>367</v>
      </c>
      <c r="K320" s="27" t="s">
        <v>367</v>
      </c>
      <c r="L320" s="55">
        <f>'Расчет субсидий'!P320-1</f>
        <v>-0.27895595432300158</v>
      </c>
      <c r="M320" s="55">
        <f>L320*'Расчет субсидий'!Q320</f>
        <v>-5.5791190864600315</v>
      </c>
      <c r="N320" s="56">
        <f t="shared" si="98"/>
        <v>-2.7727272727272734</v>
      </c>
      <c r="O320" s="55">
        <f>'Расчет субсидий'!T320-1</f>
        <v>0</v>
      </c>
      <c r="P320" s="55">
        <f>O320*'Расчет субсидий'!U320</f>
        <v>0</v>
      </c>
      <c r="Q320" s="56">
        <f t="shared" si="99"/>
        <v>0</v>
      </c>
      <c r="R320" s="55">
        <f>'Расчет субсидий'!X320-1</f>
        <v>0</v>
      </c>
      <c r="S320" s="55">
        <f>R320*'Расчет субсидий'!Y320</f>
        <v>0</v>
      </c>
      <c r="T320" s="56">
        <f t="shared" si="100"/>
        <v>0</v>
      </c>
      <c r="U320" s="55">
        <f t="shared" si="96"/>
        <v>-5.5791190864600315</v>
      </c>
    </row>
    <row r="321" spans="1:21" ht="15" customHeight="1">
      <c r="A321" s="32" t="s">
        <v>314</v>
      </c>
      <c r="B321" s="57"/>
      <c r="C321" s="58"/>
      <c r="D321" s="58"/>
      <c r="E321" s="59"/>
      <c r="F321" s="58"/>
      <c r="G321" s="58"/>
      <c r="H321" s="59"/>
      <c r="I321" s="59"/>
      <c r="J321" s="59"/>
      <c r="K321" s="59"/>
      <c r="L321" s="58"/>
      <c r="M321" s="58"/>
      <c r="N321" s="59"/>
      <c r="O321" s="58"/>
      <c r="P321" s="58"/>
      <c r="Q321" s="59"/>
      <c r="R321" s="58"/>
      <c r="S321" s="58"/>
      <c r="T321" s="59"/>
      <c r="U321" s="59"/>
    </row>
    <row r="322" spans="1:21" ht="15" customHeight="1">
      <c r="A322" s="33" t="s">
        <v>315</v>
      </c>
      <c r="B322" s="53">
        <f>'Расчет субсидий'!AD322</f>
        <v>15.154545454545456</v>
      </c>
      <c r="C322" s="55">
        <f>'Расчет субсидий'!D322-1</f>
        <v>0.224390243902439</v>
      </c>
      <c r="D322" s="55">
        <f>C322*'Расчет субсидий'!E322</f>
        <v>2.24390243902439</v>
      </c>
      <c r="E322" s="56">
        <f t="shared" ref="E322:E332" si="101">$B322*D322/$U322</f>
        <v>4.2474453057399417</v>
      </c>
      <c r="F322" s="27" t="s">
        <v>367</v>
      </c>
      <c r="G322" s="27" t="s">
        <v>367</v>
      </c>
      <c r="H322" s="27" t="s">
        <v>367</v>
      </c>
      <c r="I322" s="27" t="s">
        <v>367</v>
      </c>
      <c r="J322" s="27" t="s">
        <v>367</v>
      </c>
      <c r="K322" s="27" t="s">
        <v>367</v>
      </c>
      <c r="L322" s="55">
        <f>'Расчет субсидий'!P322-1</f>
        <v>0.28810810810810805</v>
      </c>
      <c r="M322" s="55">
        <f>L322*'Расчет субсидий'!Q322</f>
        <v>5.762162162162161</v>
      </c>
      <c r="N322" s="56">
        <f t="shared" ref="N322:N332" si="102">$B322*M322/$U322</f>
        <v>10.907100148805515</v>
      </c>
      <c r="O322" s="55">
        <f>'Расчет субсидий'!T322-1</f>
        <v>0</v>
      </c>
      <c r="P322" s="55">
        <f>O322*'Расчет субсидий'!U322</f>
        <v>0</v>
      </c>
      <c r="Q322" s="56">
        <f t="shared" ref="Q322:Q332" si="103">$B322*P322/$U322</f>
        <v>0</v>
      </c>
      <c r="R322" s="55">
        <f>'Расчет субсидий'!X322-1</f>
        <v>0</v>
      </c>
      <c r="S322" s="55">
        <f>R322*'Расчет субсидий'!Y322</f>
        <v>0</v>
      </c>
      <c r="T322" s="56">
        <f t="shared" ref="T322:T332" si="104">$B322*S322/$U322</f>
        <v>0</v>
      </c>
      <c r="U322" s="55">
        <f t="shared" si="96"/>
        <v>8.0060646011865515</v>
      </c>
    </row>
    <row r="323" spans="1:21" ht="15" customHeight="1">
      <c r="A323" s="33" t="s">
        <v>316</v>
      </c>
      <c r="B323" s="53">
        <f>'Расчет субсидий'!AD323</f>
        <v>16.63636363636364</v>
      </c>
      <c r="C323" s="55">
        <f>'Расчет субсидий'!D323-1</f>
        <v>0.11406249999999996</v>
      </c>
      <c r="D323" s="55">
        <f>C323*'Расчет субсидий'!E323</f>
        <v>1.1406249999999996</v>
      </c>
      <c r="E323" s="56">
        <f t="shared" si="101"/>
        <v>1.7558378970427153</v>
      </c>
      <c r="F323" s="27" t="s">
        <v>367</v>
      </c>
      <c r="G323" s="27" t="s">
        <v>367</v>
      </c>
      <c r="H323" s="27" t="s">
        <v>367</v>
      </c>
      <c r="I323" s="27" t="s">
        <v>367</v>
      </c>
      <c r="J323" s="27" t="s">
        <v>367</v>
      </c>
      <c r="K323" s="27" t="s">
        <v>367</v>
      </c>
      <c r="L323" s="55">
        <f>'Расчет субсидий'!P323-1</f>
        <v>0.30000000000000004</v>
      </c>
      <c r="M323" s="55">
        <f>L323*'Расчет субсидий'!Q323</f>
        <v>6.0000000000000009</v>
      </c>
      <c r="N323" s="56">
        <f t="shared" si="102"/>
        <v>9.2361883899233295</v>
      </c>
      <c r="O323" s="55">
        <f>'Расчет субсидий'!T323-1</f>
        <v>3.3333333333333437E-2</v>
      </c>
      <c r="P323" s="55">
        <f>O323*'Расчет субсидий'!U323</f>
        <v>0.66666666666666874</v>
      </c>
      <c r="Q323" s="56">
        <f t="shared" si="103"/>
        <v>1.0262431544359285</v>
      </c>
      <c r="R323" s="55">
        <f>'Расчет субсидий'!X323-1</f>
        <v>0.10000000000000009</v>
      </c>
      <c r="S323" s="55">
        <f>R323*'Расчет субсидий'!Y323</f>
        <v>3.0000000000000027</v>
      </c>
      <c r="T323" s="56">
        <f t="shared" si="104"/>
        <v>4.6180941949616674</v>
      </c>
      <c r="U323" s="55">
        <f t="shared" si="96"/>
        <v>10.807291666666671</v>
      </c>
    </row>
    <row r="324" spans="1:21" ht="15" customHeight="1">
      <c r="A324" s="33" t="s">
        <v>269</v>
      </c>
      <c r="B324" s="53">
        <f>'Расчет субсидий'!AD324</f>
        <v>13.409090909090907</v>
      </c>
      <c r="C324" s="55">
        <f>'Расчет субсидий'!D324-1</f>
        <v>0.15625</v>
      </c>
      <c r="D324" s="55">
        <f>C324*'Расчет субсидий'!E324</f>
        <v>1.5625</v>
      </c>
      <c r="E324" s="56">
        <f t="shared" si="101"/>
        <v>2.0970428142009903</v>
      </c>
      <c r="F324" s="27" t="s">
        <v>367</v>
      </c>
      <c r="G324" s="27" t="s">
        <v>367</v>
      </c>
      <c r="H324" s="27" t="s">
        <v>367</v>
      </c>
      <c r="I324" s="27" t="s">
        <v>367</v>
      </c>
      <c r="J324" s="27" t="s">
        <v>367</v>
      </c>
      <c r="K324" s="27" t="s">
        <v>367</v>
      </c>
      <c r="L324" s="55">
        <f>'Расчет субсидий'!P324-1</f>
        <v>0.30000000000000004</v>
      </c>
      <c r="M324" s="55">
        <f>L324*'Расчет субсидий'!Q324</f>
        <v>6.0000000000000009</v>
      </c>
      <c r="N324" s="56">
        <f t="shared" si="102"/>
        <v>8.0526444065318046</v>
      </c>
      <c r="O324" s="55">
        <f>'Расчет субсидий'!T324-1</f>
        <v>1.4285714285714235E-2</v>
      </c>
      <c r="P324" s="55">
        <f>O324*'Расчет субсидий'!U324</f>
        <v>0.42857142857142705</v>
      </c>
      <c r="Q324" s="56">
        <f t="shared" si="103"/>
        <v>0.57518888618084096</v>
      </c>
      <c r="R324" s="55">
        <f>'Расчет субсидий'!X324-1</f>
        <v>0.10000000000000009</v>
      </c>
      <c r="S324" s="55">
        <f>R324*'Расчет субсидий'!Y324</f>
        <v>2.0000000000000018</v>
      </c>
      <c r="T324" s="56">
        <f t="shared" si="104"/>
        <v>2.6842148021772703</v>
      </c>
      <c r="U324" s="55">
        <f t="shared" si="96"/>
        <v>9.9910714285714306</v>
      </c>
    </row>
    <row r="325" spans="1:21" ht="15" customHeight="1">
      <c r="A325" s="33" t="s">
        <v>317</v>
      </c>
      <c r="B325" s="53">
        <f>'Расчет субсидий'!AD325</f>
        <v>-19.145454545454527</v>
      </c>
      <c r="C325" s="55">
        <f>'Расчет субсидий'!D325-1</f>
        <v>1.8181818181818077E-2</v>
      </c>
      <c r="D325" s="55">
        <f>C325*'Расчет субсидий'!E325</f>
        <v>0.18181818181818077</v>
      </c>
      <c r="E325" s="56">
        <f t="shared" si="101"/>
        <v>0.4129181598507502</v>
      </c>
      <c r="F325" s="27" t="s">
        <v>367</v>
      </c>
      <c r="G325" s="27" t="s">
        <v>367</v>
      </c>
      <c r="H325" s="27" t="s">
        <v>367</v>
      </c>
      <c r="I325" s="27" t="s">
        <v>367</v>
      </c>
      <c r="J325" s="27" t="s">
        <v>367</v>
      </c>
      <c r="K325" s="27" t="s">
        <v>367</v>
      </c>
      <c r="L325" s="55">
        <f>'Расчет субсидий'!P325-1</f>
        <v>-0.68060200668896309</v>
      </c>
      <c r="M325" s="55">
        <f>L325*'Расчет субсидий'!Q325</f>
        <v>-13.612040133779262</v>
      </c>
      <c r="N325" s="56">
        <f t="shared" si="102"/>
        <v>-30.913622101200986</v>
      </c>
      <c r="O325" s="55">
        <f>'Расчет субсидий'!T325-1</f>
        <v>0.10000000000000009</v>
      </c>
      <c r="P325" s="55">
        <f>O325*'Расчет субсидий'!U325</f>
        <v>3.5000000000000031</v>
      </c>
      <c r="Q325" s="56">
        <f t="shared" si="103"/>
        <v>7.9486745771269947</v>
      </c>
      <c r="R325" s="55">
        <f>'Расчет субсидий'!X325-1</f>
        <v>0.10000000000000009</v>
      </c>
      <c r="S325" s="55">
        <f>R325*'Расчет субсидий'!Y325</f>
        <v>1.5000000000000013</v>
      </c>
      <c r="T325" s="56">
        <f t="shared" si="104"/>
        <v>3.4065748187687119</v>
      </c>
      <c r="U325" s="55">
        <f t="shared" si="96"/>
        <v>-8.4302219519610748</v>
      </c>
    </row>
    <row r="326" spans="1:21" ht="15" customHeight="1">
      <c r="A326" s="33" t="s">
        <v>318</v>
      </c>
      <c r="B326" s="53">
        <f>'Расчет субсидий'!AD326</f>
        <v>-5.6272727272727252</v>
      </c>
      <c r="C326" s="55">
        <f>'Расчет субсидий'!D326-1</f>
        <v>-1</v>
      </c>
      <c r="D326" s="55">
        <f>C326*'Расчет субсидий'!E326</f>
        <v>0</v>
      </c>
      <c r="E326" s="56">
        <f t="shared" si="101"/>
        <v>0</v>
      </c>
      <c r="F326" s="27" t="s">
        <v>367</v>
      </c>
      <c r="G326" s="27" t="s">
        <v>367</v>
      </c>
      <c r="H326" s="27" t="s">
        <v>367</v>
      </c>
      <c r="I326" s="27" t="s">
        <v>367</v>
      </c>
      <c r="J326" s="27" t="s">
        <v>367</v>
      </c>
      <c r="K326" s="27" t="s">
        <v>367</v>
      </c>
      <c r="L326" s="55">
        <f>'Расчет субсидий'!P326-1</f>
        <v>-0.30196235482579092</v>
      </c>
      <c r="M326" s="55">
        <f>L326*'Расчет субсидий'!Q326</f>
        <v>-6.0392470965158189</v>
      </c>
      <c r="N326" s="56">
        <f t="shared" si="102"/>
        <v>-17.010380123610343</v>
      </c>
      <c r="O326" s="55">
        <f>'Расчет субсидий'!T326-1</f>
        <v>0.1013793103448275</v>
      </c>
      <c r="P326" s="55">
        <f>O326*'Расчет субсидий'!U326</f>
        <v>3.041379310344825</v>
      </c>
      <c r="Q326" s="56">
        <f t="shared" si="103"/>
        <v>8.5664681941721632</v>
      </c>
      <c r="R326" s="55">
        <f>'Расчет субсидий'!X326-1</f>
        <v>5.0000000000000044E-2</v>
      </c>
      <c r="S326" s="55">
        <f>R326*'Расчет субсидий'!Y326</f>
        <v>1.0000000000000009</v>
      </c>
      <c r="T326" s="56">
        <f t="shared" si="104"/>
        <v>2.8166392021654554</v>
      </c>
      <c r="U326" s="55">
        <f t="shared" si="96"/>
        <v>-1.997867786170993</v>
      </c>
    </row>
    <row r="327" spans="1:21" ht="15" customHeight="1">
      <c r="A327" s="33" t="s">
        <v>319</v>
      </c>
      <c r="B327" s="53">
        <f>'Расчет субсидий'!AD327</f>
        <v>-11.936363636363637</v>
      </c>
      <c r="C327" s="55">
        <f>'Расчет субсидий'!D327-1</f>
        <v>0</v>
      </c>
      <c r="D327" s="55">
        <f>C327*'Расчет субсидий'!E327</f>
        <v>0</v>
      </c>
      <c r="E327" s="56">
        <f t="shared" si="101"/>
        <v>0</v>
      </c>
      <c r="F327" s="27" t="s">
        <v>367</v>
      </c>
      <c r="G327" s="27" t="s">
        <v>367</v>
      </c>
      <c r="H327" s="27" t="s">
        <v>367</v>
      </c>
      <c r="I327" s="27" t="s">
        <v>367</v>
      </c>
      <c r="J327" s="27" t="s">
        <v>367</v>
      </c>
      <c r="K327" s="27" t="s">
        <v>367</v>
      </c>
      <c r="L327" s="55">
        <f>'Расчет субсидий'!P327-1</f>
        <v>-0.83678756476683935</v>
      </c>
      <c r="M327" s="55">
        <f>L327*'Расчет субсидий'!Q327</f>
        <v>-16.735751295336787</v>
      </c>
      <c r="N327" s="56">
        <f t="shared" si="102"/>
        <v>-32.035275899837586</v>
      </c>
      <c r="O327" s="55">
        <f>'Расчет субсидий'!T327-1</f>
        <v>0.14999999999999991</v>
      </c>
      <c r="P327" s="55">
        <f>O327*'Расчет субсидий'!U327</f>
        <v>4.4999999999999973</v>
      </c>
      <c r="Q327" s="56">
        <f t="shared" si="103"/>
        <v>8.6138195414888337</v>
      </c>
      <c r="R327" s="55">
        <f>'Расчет субсидий'!X327-1</f>
        <v>0.30000000000000004</v>
      </c>
      <c r="S327" s="55">
        <f>R327*'Расчет субсидий'!Y327</f>
        <v>6.0000000000000009</v>
      </c>
      <c r="T327" s="56">
        <f t="shared" si="104"/>
        <v>11.485092721985119</v>
      </c>
      <c r="U327" s="55">
        <f t="shared" si="96"/>
        <v>-6.2357512953367893</v>
      </c>
    </row>
    <row r="328" spans="1:21" ht="15" customHeight="1">
      <c r="A328" s="33" t="s">
        <v>320</v>
      </c>
      <c r="B328" s="53">
        <f>'Расчет субсидий'!AD328</f>
        <v>14.800000000000011</v>
      </c>
      <c r="C328" s="55">
        <f>'Расчет субсидий'!D328-1</f>
        <v>7.1428571428571397E-2</v>
      </c>
      <c r="D328" s="55">
        <f>C328*'Расчет субсидий'!E328</f>
        <v>0.71428571428571397</v>
      </c>
      <c r="E328" s="56">
        <f t="shared" si="101"/>
        <v>1.1698577200070261</v>
      </c>
      <c r="F328" s="27" t="s">
        <v>367</v>
      </c>
      <c r="G328" s="27" t="s">
        <v>367</v>
      </c>
      <c r="H328" s="27" t="s">
        <v>367</v>
      </c>
      <c r="I328" s="27" t="s">
        <v>367</v>
      </c>
      <c r="J328" s="27" t="s">
        <v>367</v>
      </c>
      <c r="K328" s="27" t="s">
        <v>367</v>
      </c>
      <c r="L328" s="55">
        <f>'Расчет субсидий'!P328-1</f>
        <v>0.21611111111111114</v>
      </c>
      <c r="M328" s="55">
        <f>L328*'Расчет субсидий'!Q328</f>
        <v>4.3222222222222229</v>
      </c>
      <c r="N328" s="56">
        <f t="shared" si="102"/>
        <v>7.0789390479536314</v>
      </c>
      <c r="O328" s="55">
        <f>'Расчет субсидий'!T328-1</f>
        <v>5.0000000000000044E-2</v>
      </c>
      <c r="P328" s="55">
        <f>O328*'Расчет субсидий'!U328</f>
        <v>1.0000000000000009</v>
      </c>
      <c r="Q328" s="56">
        <f t="shared" si="103"/>
        <v>1.6378008080098387</v>
      </c>
      <c r="R328" s="55">
        <f>'Расчет субсидий'!X328-1</f>
        <v>0.10000000000000009</v>
      </c>
      <c r="S328" s="55">
        <f>R328*'Расчет субсидий'!Y328</f>
        <v>3.0000000000000027</v>
      </c>
      <c r="T328" s="56">
        <f t="shared" si="104"/>
        <v>4.9134024240295169</v>
      </c>
      <c r="U328" s="55">
        <f t="shared" si="96"/>
        <v>9.0365079365079399</v>
      </c>
    </row>
    <row r="329" spans="1:21" ht="15" customHeight="1">
      <c r="A329" s="33" t="s">
        <v>321</v>
      </c>
      <c r="B329" s="53">
        <f>'Расчет субсидий'!AD329</f>
        <v>17.381818181818176</v>
      </c>
      <c r="C329" s="55">
        <f>'Расчет субсидий'!D329-1</f>
        <v>0.1053333333333335</v>
      </c>
      <c r="D329" s="55">
        <f>C329*'Расчет субсидий'!E329</f>
        <v>1.053333333333335</v>
      </c>
      <c r="E329" s="56">
        <f t="shared" si="101"/>
        <v>1.6564096940454009</v>
      </c>
      <c r="F329" s="27" t="s">
        <v>367</v>
      </c>
      <c r="G329" s="27" t="s">
        <v>367</v>
      </c>
      <c r="H329" s="27" t="s">
        <v>367</v>
      </c>
      <c r="I329" s="27" t="s">
        <v>367</v>
      </c>
      <c r="J329" s="27" t="s">
        <v>367</v>
      </c>
      <c r="K329" s="27" t="s">
        <v>367</v>
      </c>
      <c r="L329" s="55">
        <f>'Расчет субсидий'!P329-1</f>
        <v>0.30000000000000004</v>
      </c>
      <c r="M329" s="55">
        <f>L329*'Расчет субсидий'!Q329</f>
        <v>6.0000000000000009</v>
      </c>
      <c r="N329" s="56">
        <f t="shared" si="102"/>
        <v>9.4352450926636635</v>
      </c>
      <c r="O329" s="55">
        <f>'Расчет субсидий'!T329-1</f>
        <v>6.6666666666666652E-2</v>
      </c>
      <c r="P329" s="55">
        <f>O329*'Расчет субсидий'!U329</f>
        <v>1.9999999999999996</v>
      </c>
      <c r="Q329" s="56">
        <f t="shared" si="103"/>
        <v>3.1450816975545535</v>
      </c>
      <c r="R329" s="55">
        <f>'Расчет субсидий'!X329-1</f>
        <v>0.10000000000000009</v>
      </c>
      <c r="S329" s="55">
        <f>R329*'Расчет субсидий'!Y329</f>
        <v>2.0000000000000018</v>
      </c>
      <c r="T329" s="56">
        <f t="shared" si="104"/>
        <v>3.1450816975545566</v>
      </c>
      <c r="U329" s="55">
        <f t="shared" si="96"/>
        <v>11.053333333333338</v>
      </c>
    </row>
    <row r="330" spans="1:21" ht="15" customHeight="1">
      <c r="A330" s="33" t="s">
        <v>322</v>
      </c>
      <c r="B330" s="53">
        <f>'Расчет субсидий'!AD330</f>
        <v>13.018181818181816</v>
      </c>
      <c r="C330" s="55">
        <f>'Расчет субсидий'!D330-1</f>
        <v>0.19999999999999996</v>
      </c>
      <c r="D330" s="55">
        <f>C330*'Расчет субсидий'!E330</f>
        <v>1.9999999999999996</v>
      </c>
      <c r="E330" s="56">
        <f t="shared" si="101"/>
        <v>2.8147420147420128</v>
      </c>
      <c r="F330" s="27" t="s">
        <v>367</v>
      </c>
      <c r="G330" s="27" t="s">
        <v>367</v>
      </c>
      <c r="H330" s="27" t="s">
        <v>367</v>
      </c>
      <c r="I330" s="27" t="s">
        <v>367</v>
      </c>
      <c r="J330" s="27" t="s">
        <v>367</v>
      </c>
      <c r="K330" s="27" t="s">
        <v>367</v>
      </c>
      <c r="L330" s="55">
        <f>'Расчет субсидий'!P330-1</f>
        <v>0.30000000000000004</v>
      </c>
      <c r="M330" s="55">
        <f>L330*'Расчет субсидий'!Q330</f>
        <v>6.0000000000000009</v>
      </c>
      <c r="N330" s="56">
        <f t="shared" si="102"/>
        <v>8.4442260442260419</v>
      </c>
      <c r="O330" s="55">
        <f>'Расчет субсидий'!T330-1</f>
        <v>5.0000000000000044E-2</v>
      </c>
      <c r="P330" s="55">
        <f>O330*'Расчет субсидий'!U330</f>
        <v>1.2500000000000011</v>
      </c>
      <c r="Q330" s="56">
        <f t="shared" si="103"/>
        <v>1.75921375921376</v>
      </c>
      <c r="R330" s="55">
        <f>'Расчет субсидий'!X330-1</f>
        <v>0</v>
      </c>
      <c r="S330" s="55">
        <f>R330*'Расчет субсидий'!Y330</f>
        <v>0</v>
      </c>
      <c r="T330" s="56">
        <f t="shared" si="104"/>
        <v>0</v>
      </c>
      <c r="U330" s="55">
        <f t="shared" si="96"/>
        <v>9.2500000000000018</v>
      </c>
    </row>
    <row r="331" spans="1:21" ht="15" customHeight="1">
      <c r="A331" s="33" t="s">
        <v>323</v>
      </c>
      <c r="B331" s="53">
        <f>'Расчет субсидий'!AD331</f>
        <v>-16.209090909090918</v>
      </c>
      <c r="C331" s="55">
        <f>'Расчет субсидий'!D331-1</f>
        <v>0.18269230769230771</v>
      </c>
      <c r="D331" s="55">
        <f>C331*'Расчет субсидий'!E331</f>
        <v>1.8269230769230771</v>
      </c>
      <c r="E331" s="56">
        <f t="shared" si="101"/>
        <v>3.3799789076451505</v>
      </c>
      <c r="F331" s="27" t="s">
        <v>367</v>
      </c>
      <c r="G331" s="27" t="s">
        <v>367</v>
      </c>
      <c r="H331" s="27" t="s">
        <v>367</v>
      </c>
      <c r="I331" s="27" t="s">
        <v>367</v>
      </c>
      <c r="J331" s="27" t="s">
        <v>367</v>
      </c>
      <c r="K331" s="27" t="s">
        <v>367</v>
      </c>
      <c r="L331" s="55">
        <f>'Расчет субсидий'!P331-1</f>
        <v>-0.69012178619756437</v>
      </c>
      <c r="M331" s="55">
        <f>L331*'Расчет субсидий'!Q331</f>
        <v>-13.802435723951287</v>
      </c>
      <c r="N331" s="56">
        <f t="shared" si="102"/>
        <v>-25.535799624171894</v>
      </c>
      <c r="O331" s="55">
        <f>'Расчет субсидий'!T331-1</f>
        <v>8.5714285714285632E-2</v>
      </c>
      <c r="P331" s="55">
        <f>O331*'Расчет субсидий'!U331</f>
        <v>1.7142857142857126</v>
      </c>
      <c r="Q331" s="56">
        <f t="shared" si="103"/>
        <v>3.1715892306324385</v>
      </c>
      <c r="R331" s="55">
        <f>'Расчет субсидий'!X331-1</f>
        <v>5.0000000000000044E-2</v>
      </c>
      <c r="S331" s="55">
        <f>R331*'Расчет субсидий'!Y331</f>
        <v>1.5000000000000013</v>
      </c>
      <c r="T331" s="56">
        <f t="shared" si="104"/>
        <v>2.7751405768033885</v>
      </c>
      <c r="U331" s="55">
        <f t="shared" si="96"/>
        <v>-8.7612269327424972</v>
      </c>
    </row>
    <row r="332" spans="1:21" ht="15" customHeight="1">
      <c r="A332" s="33" t="s">
        <v>324</v>
      </c>
      <c r="B332" s="53">
        <f>'Расчет субсидий'!AD332</f>
        <v>55.190909090909088</v>
      </c>
      <c r="C332" s="55">
        <f>'Расчет субсидий'!D332-1</f>
        <v>2.3330333033303452E-2</v>
      </c>
      <c r="D332" s="55">
        <f>C332*'Расчет субсидий'!E332</f>
        <v>0.23330333033303452</v>
      </c>
      <c r="E332" s="56">
        <f t="shared" si="101"/>
        <v>1.0409930589277914</v>
      </c>
      <c r="F332" s="27" t="s">
        <v>367</v>
      </c>
      <c r="G332" s="27" t="s">
        <v>367</v>
      </c>
      <c r="H332" s="27" t="s">
        <v>367</v>
      </c>
      <c r="I332" s="27" t="s">
        <v>367</v>
      </c>
      <c r="J332" s="27" t="s">
        <v>367</v>
      </c>
      <c r="K332" s="27" t="s">
        <v>367</v>
      </c>
      <c r="L332" s="55">
        <f>'Расчет субсидий'!P332-1</f>
        <v>0.20393632416787266</v>
      </c>
      <c r="M332" s="55">
        <f>L332*'Расчет субсидий'!Q332</f>
        <v>4.0787264833574532</v>
      </c>
      <c r="N332" s="56">
        <f t="shared" si="102"/>
        <v>18.199165662912389</v>
      </c>
      <c r="O332" s="55">
        <f>'Расчет субсидий'!T332-1</f>
        <v>0.27428571428571424</v>
      </c>
      <c r="P332" s="55">
        <f>O332*'Расчет субсидий'!U332</f>
        <v>5.4857142857142849</v>
      </c>
      <c r="Q332" s="56">
        <f t="shared" si="103"/>
        <v>24.477106634259684</v>
      </c>
      <c r="R332" s="55">
        <f>'Расчет субсидий'!X332-1</f>
        <v>8.5714285714285632E-2</v>
      </c>
      <c r="S332" s="55">
        <f>R332*'Расчет субсидий'!Y332</f>
        <v>2.571428571428569</v>
      </c>
      <c r="T332" s="56">
        <f t="shared" si="104"/>
        <v>11.473643734809217</v>
      </c>
      <c r="U332" s="55">
        <f t="shared" si="96"/>
        <v>12.369172670833343</v>
      </c>
    </row>
    <row r="333" spans="1:21" ht="15" customHeight="1">
      <c r="A333" s="32" t="s">
        <v>325</v>
      </c>
      <c r="B333" s="57"/>
      <c r="C333" s="58"/>
      <c r="D333" s="58"/>
      <c r="E333" s="59"/>
      <c r="F333" s="58"/>
      <c r="G333" s="58"/>
      <c r="H333" s="59"/>
      <c r="I333" s="59"/>
      <c r="J333" s="59"/>
      <c r="K333" s="59"/>
      <c r="L333" s="58"/>
      <c r="M333" s="58"/>
      <c r="N333" s="59"/>
      <c r="O333" s="58"/>
      <c r="P333" s="58"/>
      <c r="Q333" s="59"/>
      <c r="R333" s="58"/>
      <c r="S333" s="58"/>
      <c r="T333" s="59"/>
      <c r="U333" s="59"/>
    </row>
    <row r="334" spans="1:21" ht="15" customHeight="1">
      <c r="A334" s="33" t="s">
        <v>326</v>
      </c>
      <c r="B334" s="53">
        <f>'Расчет субсидий'!AD334</f>
        <v>-5.9909090909090992</v>
      </c>
      <c r="C334" s="55">
        <f>'Расчет субсидий'!D334-1</f>
        <v>0</v>
      </c>
      <c r="D334" s="55">
        <f>C334*'Расчет субсидий'!E334</f>
        <v>0</v>
      </c>
      <c r="E334" s="56">
        <f t="shared" ref="E334:E344" si="105">$B334*D334/$U334</f>
        <v>0</v>
      </c>
      <c r="F334" s="27" t="s">
        <v>367</v>
      </c>
      <c r="G334" s="27" t="s">
        <v>367</v>
      </c>
      <c r="H334" s="27" t="s">
        <v>367</v>
      </c>
      <c r="I334" s="27" t="s">
        <v>367</v>
      </c>
      <c r="J334" s="27" t="s">
        <v>367</v>
      </c>
      <c r="K334" s="27" t="s">
        <v>367</v>
      </c>
      <c r="L334" s="55">
        <f>'Расчет субсидий'!P334-1</f>
        <v>-0.34287661895023847</v>
      </c>
      <c r="M334" s="55">
        <f>L334*'Расчет субсидий'!Q334</f>
        <v>-6.8575323790047698</v>
      </c>
      <c r="N334" s="56">
        <f t="shared" ref="N334:N344" si="106">$B334*M334/$U334</f>
        <v>-9.42800867493869</v>
      </c>
      <c r="O334" s="55">
        <f>'Расчет субсидий'!T334-1</f>
        <v>0</v>
      </c>
      <c r="P334" s="55">
        <f>O334*'Расчет субсидий'!U334</f>
        <v>0</v>
      </c>
      <c r="Q334" s="56">
        <f t="shared" ref="Q334:Q344" si="107">$B334*P334/$U334</f>
        <v>0</v>
      </c>
      <c r="R334" s="55">
        <f>'Расчет субсидий'!X334-1</f>
        <v>0.10000000000000009</v>
      </c>
      <c r="S334" s="55">
        <f>R334*'Расчет субсидий'!Y334</f>
        <v>2.5000000000000022</v>
      </c>
      <c r="T334" s="56">
        <f t="shared" ref="T334:T344" si="108">$B334*S334/$U334</f>
        <v>3.4370995840295908</v>
      </c>
      <c r="U334" s="55">
        <f t="shared" si="96"/>
        <v>-4.357532379004768</v>
      </c>
    </row>
    <row r="335" spans="1:21" ht="15" customHeight="1">
      <c r="A335" s="33" t="s">
        <v>327</v>
      </c>
      <c r="B335" s="53">
        <f>'Расчет субсидий'!AD335</f>
        <v>-3.6090909090909093</v>
      </c>
      <c r="C335" s="55">
        <f>'Расчет субсидий'!D335-1</f>
        <v>1.0714285714285676E-2</v>
      </c>
      <c r="D335" s="55">
        <f>C335*'Расчет субсидий'!E335</f>
        <v>0.10714285714285676</v>
      </c>
      <c r="E335" s="56">
        <f t="shared" si="105"/>
        <v>0.11660976367115002</v>
      </c>
      <c r="F335" s="27" t="s">
        <v>367</v>
      </c>
      <c r="G335" s="27" t="s">
        <v>367</v>
      </c>
      <c r="H335" s="27" t="s">
        <v>367</v>
      </c>
      <c r="I335" s="27" t="s">
        <v>367</v>
      </c>
      <c r="J335" s="27" t="s">
        <v>367</v>
      </c>
      <c r="K335" s="27" t="s">
        <v>367</v>
      </c>
      <c r="L335" s="55">
        <f>'Расчет субсидий'!P335-1</f>
        <v>-0.51830443159922934</v>
      </c>
      <c r="M335" s="55">
        <f>L335*'Расчет субсидий'!Q335</f>
        <v>-10.366088631984587</v>
      </c>
      <c r="N335" s="56">
        <f t="shared" si="106"/>
        <v>-11.282013358652602</v>
      </c>
      <c r="O335" s="55">
        <f>'Расчет субсидий'!T335-1</f>
        <v>0.23142857142857132</v>
      </c>
      <c r="P335" s="55">
        <f>O335*'Расчет субсидий'!U335</f>
        <v>6.9428571428571395</v>
      </c>
      <c r="Q335" s="56">
        <f t="shared" si="107"/>
        <v>7.5563126858905436</v>
      </c>
      <c r="R335" s="55">
        <f>'Расчет субсидий'!X335-1</f>
        <v>0</v>
      </c>
      <c r="S335" s="55">
        <f>R335*'Расчет субсидий'!Y335</f>
        <v>0</v>
      </c>
      <c r="T335" s="56">
        <f t="shared" si="108"/>
        <v>0</v>
      </c>
      <c r="U335" s="55">
        <f t="shared" si="96"/>
        <v>-3.3160886319845915</v>
      </c>
    </row>
    <row r="336" spans="1:21" ht="15" customHeight="1">
      <c r="A336" s="33" t="s">
        <v>328</v>
      </c>
      <c r="B336" s="53">
        <f>'Расчет субсидий'!AD336</f>
        <v>0.69090909090908781</v>
      </c>
      <c r="C336" s="55">
        <f>'Расчет субсидий'!D336-1</f>
        <v>0.20173913043478264</v>
      </c>
      <c r="D336" s="55">
        <f>C336*'Расчет субсидий'!E336</f>
        <v>2.0173913043478264</v>
      </c>
      <c r="E336" s="56">
        <f t="shared" si="105"/>
        <v>2.8005152640728181</v>
      </c>
      <c r="F336" s="27" t="s">
        <v>367</v>
      </c>
      <c r="G336" s="27" t="s">
        <v>367</v>
      </c>
      <c r="H336" s="27" t="s">
        <v>367</v>
      </c>
      <c r="I336" s="27" t="s">
        <v>367</v>
      </c>
      <c r="J336" s="27" t="s">
        <v>367</v>
      </c>
      <c r="K336" s="27" t="s">
        <v>367</v>
      </c>
      <c r="L336" s="55">
        <f>'Расчет субсидий'!P336-1</f>
        <v>-0.12598425196850394</v>
      </c>
      <c r="M336" s="55">
        <f>L336*'Расчет субсидий'!Q336</f>
        <v>-2.5196850393700787</v>
      </c>
      <c r="N336" s="56">
        <f t="shared" si="106"/>
        <v>-3.4977926187170678</v>
      </c>
      <c r="O336" s="55">
        <f>'Расчет субсидий'!T336-1</f>
        <v>0</v>
      </c>
      <c r="P336" s="55">
        <f>O336*'Расчет субсидий'!U336</f>
        <v>0</v>
      </c>
      <c r="Q336" s="56">
        <f t="shared" si="107"/>
        <v>0</v>
      </c>
      <c r="R336" s="55">
        <f>'Расчет субсидий'!X336-1</f>
        <v>5.0000000000000044E-2</v>
      </c>
      <c r="S336" s="55">
        <f>R336*'Расчет субсидий'!Y336</f>
        <v>1.0000000000000009</v>
      </c>
      <c r="T336" s="56">
        <f t="shared" si="108"/>
        <v>1.3881864455533377</v>
      </c>
      <c r="U336" s="55">
        <f t="shared" si="96"/>
        <v>0.49770626497774861</v>
      </c>
    </row>
    <row r="337" spans="1:21" ht="15" customHeight="1">
      <c r="A337" s="33" t="s">
        <v>329</v>
      </c>
      <c r="B337" s="53">
        <f>'Расчет субсидий'!AD337</f>
        <v>7.818181818181813</v>
      </c>
      <c r="C337" s="55">
        <f>'Расчет субсидий'!D337-1</f>
        <v>0</v>
      </c>
      <c r="D337" s="55">
        <f>C337*'Расчет субсидий'!E337</f>
        <v>0</v>
      </c>
      <c r="E337" s="56">
        <f t="shared" si="105"/>
        <v>0</v>
      </c>
      <c r="F337" s="27" t="s">
        <v>367</v>
      </c>
      <c r="G337" s="27" t="s">
        <v>367</v>
      </c>
      <c r="H337" s="27" t="s">
        <v>367</v>
      </c>
      <c r="I337" s="27" t="s">
        <v>367</v>
      </c>
      <c r="J337" s="27" t="s">
        <v>367</v>
      </c>
      <c r="K337" s="27" t="s">
        <v>367</v>
      </c>
      <c r="L337" s="55">
        <f>'Расчет субсидий'!P337-1</f>
        <v>0.30000000000000004</v>
      </c>
      <c r="M337" s="55">
        <f>L337*'Расчет субсидий'!Q337</f>
        <v>6.0000000000000009</v>
      </c>
      <c r="N337" s="56">
        <f t="shared" si="106"/>
        <v>7.818181818181813</v>
      </c>
      <c r="O337" s="55">
        <f>'Расчет субсидий'!T337-1</f>
        <v>0</v>
      </c>
      <c r="P337" s="55">
        <f>O337*'Расчет субсидий'!U337</f>
        <v>0</v>
      </c>
      <c r="Q337" s="56">
        <f t="shared" si="107"/>
        <v>0</v>
      </c>
      <c r="R337" s="55">
        <f>'Расчет субсидий'!X337-1</f>
        <v>0</v>
      </c>
      <c r="S337" s="55">
        <f>R337*'Расчет субсидий'!Y337</f>
        <v>0</v>
      </c>
      <c r="T337" s="56">
        <f t="shared" si="108"/>
        <v>0</v>
      </c>
      <c r="U337" s="55">
        <f t="shared" si="96"/>
        <v>6.0000000000000009</v>
      </c>
    </row>
    <row r="338" spans="1:21" ht="15" customHeight="1">
      <c r="A338" s="33" t="s">
        <v>330</v>
      </c>
      <c r="B338" s="53">
        <f>'Расчет субсидий'!AD338</f>
        <v>-1.1363636363636331</v>
      </c>
      <c r="C338" s="55">
        <f>'Расчет субсидий'!D338-1</f>
        <v>-5.555555555555558E-2</v>
      </c>
      <c r="D338" s="55">
        <f>C338*'Расчет субсидий'!E338</f>
        <v>-0.5555555555555558</v>
      </c>
      <c r="E338" s="56">
        <f t="shared" si="105"/>
        <v>-0.33092220461936123</v>
      </c>
      <c r="F338" s="27" t="s">
        <v>367</v>
      </c>
      <c r="G338" s="27" t="s">
        <v>367</v>
      </c>
      <c r="H338" s="27" t="s">
        <v>367</v>
      </c>
      <c r="I338" s="27" t="s">
        <v>367</v>
      </c>
      <c r="J338" s="27" t="s">
        <v>367</v>
      </c>
      <c r="K338" s="27" t="s">
        <v>367</v>
      </c>
      <c r="L338" s="55">
        <f>'Расчет субсидий'!P338-1</f>
        <v>-0.21760916249105222</v>
      </c>
      <c r="M338" s="55">
        <f>L338*'Расчет субсидий'!Q338</f>
        <v>-4.352183249821044</v>
      </c>
      <c r="N338" s="56">
        <f t="shared" si="106"/>
        <v>-2.5924213366888234</v>
      </c>
      <c r="O338" s="55">
        <f>'Расчет субсидий'!T338-1</f>
        <v>0</v>
      </c>
      <c r="P338" s="55">
        <f>O338*'Расчет субсидий'!U338</f>
        <v>0</v>
      </c>
      <c r="Q338" s="56">
        <f t="shared" si="107"/>
        <v>0</v>
      </c>
      <c r="R338" s="55">
        <f>'Расчет субсидий'!X338-1</f>
        <v>0.10000000000000009</v>
      </c>
      <c r="S338" s="55">
        <f>R338*'Расчет субсидий'!Y338</f>
        <v>3.0000000000000027</v>
      </c>
      <c r="T338" s="56">
        <f t="shared" si="108"/>
        <v>1.7869799049445512</v>
      </c>
      <c r="U338" s="55">
        <f t="shared" si="96"/>
        <v>-1.9077388053765967</v>
      </c>
    </row>
    <row r="339" spans="1:21" ht="15" customHeight="1">
      <c r="A339" s="33" t="s">
        <v>331</v>
      </c>
      <c r="B339" s="53">
        <f>'Расчет субсидий'!AD339</f>
        <v>-2.5727272727272634</v>
      </c>
      <c r="C339" s="55">
        <f>'Расчет субсидий'!D339-1</f>
        <v>9.5238095238095344E-2</v>
      </c>
      <c r="D339" s="55">
        <f>C339*'Расчет субсидий'!E339</f>
        <v>0.95238095238095344</v>
      </c>
      <c r="E339" s="56">
        <f t="shared" si="105"/>
        <v>1.201061007957559</v>
      </c>
      <c r="F339" s="27" t="s">
        <v>367</v>
      </c>
      <c r="G339" s="27" t="s">
        <v>367</v>
      </c>
      <c r="H339" s="27" t="s">
        <v>367</v>
      </c>
      <c r="I339" s="27" t="s">
        <v>367</v>
      </c>
      <c r="J339" s="27" t="s">
        <v>367</v>
      </c>
      <c r="K339" s="27" t="s">
        <v>367</v>
      </c>
      <c r="L339" s="55">
        <f>'Расчет субсидий'!P339-1</f>
        <v>-0.21212121212121204</v>
      </c>
      <c r="M339" s="55">
        <f>L339*'Расчет субсидий'!Q339</f>
        <v>-4.2424242424242404</v>
      </c>
      <c r="N339" s="56">
        <f t="shared" si="106"/>
        <v>-5.3501808536291175</v>
      </c>
      <c r="O339" s="55">
        <f>'Расчет субсидий'!T339-1</f>
        <v>0</v>
      </c>
      <c r="P339" s="55">
        <f>O339*'Расчет субсидий'!U339</f>
        <v>0</v>
      </c>
      <c r="Q339" s="56">
        <f t="shared" si="107"/>
        <v>0</v>
      </c>
      <c r="R339" s="55">
        <f>'Расчет субсидий'!X339-1</f>
        <v>5.0000000000000044E-2</v>
      </c>
      <c r="S339" s="55">
        <f>R339*'Расчет субсидий'!Y339</f>
        <v>1.2500000000000011</v>
      </c>
      <c r="T339" s="56">
        <f t="shared" si="108"/>
        <v>1.5763925729442958</v>
      </c>
      <c r="U339" s="55">
        <f t="shared" si="96"/>
        <v>-2.0400432900432861</v>
      </c>
    </row>
    <row r="340" spans="1:21" ht="15" customHeight="1">
      <c r="A340" s="33" t="s">
        <v>332</v>
      </c>
      <c r="B340" s="53">
        <f>'Расчет субсидий'!AD340</f>
        <v>-13.74545454545455</v>
      </c>
      <c r="C340" s="55">
        <f>'Расчет субсидий'!D340-1</f>
        <v>-1</v>
      </c>
      <c r="D340" s="55">
        <f>C340*'Расчет субсидий'!E340</f>
        <v>0</v>
      </c>
      <c r="E340" s="56">
        <f t="shared" si="105"/>
        <v>0</v>
      </c>
      <c r="F340" s="27" t="s">
        <v>367</v>
      </c>
      <c r="G340" s="27" t="s">
        <v>367</v>
      </c>
      <c r="H340" s="27" t="s">
        <v>367</v>
      </c>
      <c r="I340" s="27" t="s">
        <v>367</v>
      </c>
      <c r="J340" s="27" t="s">
        <v>367</v>
      </c>
      <c r="K340" s="27" t="s">
        <v>367</v>
      </c>
      <c r="L340" s="55">
        <f>'Расчет субсидий'!P340-1</f>
        <v>-0.47826086956521741</v>
      </c>
      <c r="M340" s="55">
        <f>L340*'Расчет субсидий'!Q340</f>
        <v>-9.5652173913043477</v>
      </c>
      <c r="N340" s="56">
        <f t="shared" si="106"/>
        <v>-16.301886792452837</v>
      </c>
      <c r="O340" s="55">
        <f>'Расчет субсидий'!T340-1</f>
        <v>-0.17500000000000004</v>
      </c>
      <c r="P340" s="55">
        <f>O340*'Расчет субсидий'!U340</f>
        <v>-3.5000000000000009</v>
      </c>
      <c r="Q340" s="56">
        <f t="shared" si="107"/>
        <v>-5.9650085763293363</v>
      </c>
      <c r="R340" s="55">
        <f>'Расчет субсидий'!X340-1</f>
        <v>0.16666666666666674</v>
      </c>
      <c r="S340" s="55">
        <f>R340*'Расчет субсидий'!Y340</f>
        <v>5.0000000000000018</v>
      </c>
      <c r="T340" s="56">
        <f t="shared" si="108"/>
        <v>8.5214408233276231</v>
      </c>
      <c r="U340" s="55">
        <f t="shared" si="96"/>
        <v>-8.0652173913043459</v>
      </c>
    </row>
    <row r="341" spans="1:21" ht="15" customHeight="1">
      <c r="A341" s="33" t="s">
        <v>333</v>
      </c>
      <c r="B341" s="53">
        <f>'Расчет субсидий'!AD341</f>
        <v>10.509090909090908</v>
      </c>
      <c r="C341" s="55">
        <f>'Расчет субсидий'!D341-1</f>
        <v>0</v>
      </c>
      <c r="D341" s="55">
        <f>C341*'Расчет субсидий'!E341</f>
        <v>0</v>
      </c>
      <c r="E341" s="56">
        <f t="shared" si="105"/>
        <v>0</v>
      </c>
      <c r="F341" s="27" t="s">
        <v>367</v>
      </c>
      <c r="G341" s="27" t="s">
        <v>367</v>
      </c>
      <c r="H341" s="27" t="s">
        <v>367</v>
      </c>
      <c r="I341" s="27" t="s">
        <v>367</v>
      </c>
      <c r="J341" s="27" t="s">
        <v>367</v>
      </c>
      <c r="K341" s="27" t="s">
        <v>367</v>
      </c>
      <c r="L341" s="55">
        <f>'Расчет субсидий'!P341-1</f>
        <v>0.2922699386503067</v>
      </c>
      <c r="M341" s="55">
        <f>L341*'Расчет субсидий'!Q341</f>
        <v>5.8453987730061341</v>
      </c>
      <c r="N341" s="56">
        <f t="shared" si="106"/>
        <v>3.6466828677186296</v>
      </c>
      <c r="O341" s="55">
        <f>'Расчет субсидий'!T341-1</f>
        <v>0.30000000000000004</v>
      </c>
      <c r="P341" s="55">
        <f>O341*'Расчет субсидий'!U341</f>
        <v>9.0000000000000018</v>
      </c>
      <c r="Q341" s="56">
        <f t="shared" si="107"/>
        <v>5.6146974883954996</v>
      </c>
      <c r="R341" s="55">
        <f>'Расчет субсидий'!X341-1</f>
        <v>0.10000000000000009</v>
      </c>
      <c r="S341" s="55">
        <f>R341*'Расчет субсидий'!Y341</f>
        <v>2.0000000000000018</v>
      </c>
      <c r="T341" s="56">
        <f t="shared" si="108"/>
        <v>1.2477105529767785</v>
      </c>
      <c r="U341" s="55">
        <f t="shared" si="96"/>
        <v>16.845398773006139</v>
      </c>
    </row>
    <row r="342" spans="1:21" ht="15" customHeight="1">
      <c r="A342" s="33" t="s">
        <v>334</v>
      </c>
      <c r="B342" s="53">
        <f>'Расчет субсидий'!AD342</f>
        <v>8.0909090909090935</v>
      </c>
      <c r="C342" s="55">
        <f>'Расчет субсидий'!D342-1</f>
        <v>-0.29874587458745872</v>
      </c>
      <c r="D342" s="55">
        <f>C342*'Расчет субсидий'!E342</f>
        <v>-2.9874587458745872</v>
      </c>
      <c r="E342" s="56">
        <f t="shared" si="105"/>
        <v>-5.8741471853434861</v>
      </c>
      <c r="F342" s="27" t="s">
        <v>367</v>
      </c>
      <c r="G342" s="27" t="s">
        <v>367</v>
      </c>
      <c r="H342" s="27" t="s">
        <v>367</v>
      </c>
      <c r="I342" s="27" t="s">
        <v>367</v>
      </c>
      <c r="J342" s="27" t="s">
        <v>367</v>
      </c>
      <c r="K342" s="27" t="s">
        <v>367</v>
      </c>
      <c r="L342" s="55">
        <f>'Расчет субсидий'!P342-1</f>
        <v>7.3115629492709111E-2</v>
      </c>
      <c r="M342" s="55">
        <f>L342*'Расчет субсидий'!Q342</f>
        <v>1.4623125898541822</v>
      </c>
      <c r="N342" s="56">
        <f t="shared" si="106"/>
        <v>2.8752997495433488</v>
      </c>
      <c r="O342" s="55">
        <f>'Расчет субсидий'!T342-1</f>
        <v>0.23199999999999998</v>
      </c>
      <c r="P342" s="55">
        <f>O342*'Расчет субсидий'!U342</f>
        <v>4.6399999999999997</v>
      </c>
      <c r="Q342" s="56">
        <f t="shared" si="107"/>
        <v>9.1234876389948241</v>
      </c>
      <c r="R342" s="55">
        <f>'Расчет субсидий'!X342-1</f>
        <v>3.3333333333333437E-2</v>
      </c>
      <c r="S342" s="55">
        <f>R342*'Расчет субсидий'!Y342</f>
        <v>1.0000000000000031</v>
      </c>
      <c r="T342" s="56">
        <f t="shared" si="108"/>
        <v>1.9662688877144079</v>
      </c>
      <c r="U342" s="55">
        <f t="shared" si="96"/>
        <v>4.1148538439795974</v>
      </c>
    </row>
    <row r="343" spans="1:21" ht="15" customHeight="1">
      <c r="A343" s="33" t="s">
        <v>335</v>
      </c>
      <c r="B343" s="53">
        <f>'Расчет субсидий'!AD343</f>
        <v>-5.4090909090909065</v>
      </c>
      <c r="C343" s="55">
        <f>'Расчет субсидий'!D343-1</f>
        <v>0.14571428571428569</v>
      </c>
      <c r="D343" s="55">
        <f>C343*'Расчет субсидий'!E343</f>
        <v>1.4571428571428569</v>
      </c>
      <c r="E343" s="56">
        <f t="shared" si="105"/>
        <v>0.88990745913901348</v>
      </c>
      <c r="F343" s="27" t="s">
        <v>367</v>
      </c>
      <c r="G343" s="27" t="s">
        <v>367</v>
      </c>
      <c r="H343" s="27" t="s">
        <v>367</v>
      </c>
      <c r="I343" s="27" t="s">
        <v>367</v>
      </c>
      <c r="J343" s="27" t="s">
        <v>367</v>
      </c>
      <c r="K343" s="27" t="s">
        <v>367</v>
      </c>
      <c r="L343" s="55">
        <f>'Расчет субсидий'!P343-1</f>
        <v>-0.52933832709113604</v>
      </c>
      <c r="M343" s="55">
        <f>L343*'Расчет субсидий'!Q343</f>
        <v>-10.586766541822721</v>
      </c>
      <c r="N343" s="56">
        <f t="shared" si="106"/>
        <v>-6.4655585878548694</v>
      </c>
      <c r="O343" s="55">
        <f>'Расчет субсидий'!T343-1</f>
        <v>9.0909090909090384E-3</v>
      </c>
      <c r="P343" s="55">
        <f>O343*'Расчет субсидий'!U343</f>
        <v>0.27272727272727115</v>
      </c>
      <c r="Q343" s="56">
        <f t="shared" si="107"/>
        <v>0.16656021962494813</v>
      </c>
      <c r="R343" s="55">
        <f>'Расчет субсидий'!X343-1</f>
        <v>0</v>
      </c>
      <c r="S343" s="55">
        <f>R343*'Расчет субсидий'!Y343</f>
        <v>0</v>
      </c>
      <c r="T343" s="56">
        <f t="shared" si="108"/>
        <v>0</v>
      </c>
      <c r="U343" s="55">
        <f t="shared" si="96"/>
        <v>-8.8568964119525919</v>
      </c>
    </row>
    <row r="344" spans="1:21" ht="15" customHeight="1">
      <c r="A344" s="33" t="s">
        <v>336</v>
      </c>
      <c r="B344" s="53">
        <f>'Расчет субсидий'!AD344</f>
        <v>10.436363636363652</v>
      </c>
      <c r="C344" s="55">
        <f>'Расчет субсидий'!D344-1</f>
        <v>0.15909090909090917</v>
      </c>
      <c r="D344" s="55">
        <f>C344*'Расчет субсидий'!E344</f>
        <v>1.5909090909090917</v>
      </c>
      <c r="E344" s="56">
        <f t="shared" si="105"/>
        <v>2.4131285037233239</v>
      </c>
      <c r="F344" s="27" t="s">
        <v>367</v>
      </c>
      <c r="G344" s="27" t="s">
        <v>367</v>
      </c>
      <c r="H344" s="27" t="s">
        <v>367</v>
      </c>
      <c r="I344" s="27" t="s">
        <v>367</v>
      </c>
      <c r="J344" s="27" t="s">
        <v>367</v>
      </c>
      <c r="K344" s="27" t="s">
        <v>367</v>
      </c>
      <c r="L344" s="55">
        <f>'Расчет субсидий'!P344-1</f>
        <v>0.26447488584474876</v>
      </c>
      <c r="M344" s="55">
        <f>L344*'Расчет субсидий'!Q344</f>
        <v>5.2894977168949753</v>
      </c>
      <c r="N344" s="56">
        <f t="shared" si="106"/>
        <v>8.0232351326403268</v>
      </c>
      <c r="O344" s="55">
        <f>'Расчет субсидий'!T344-1</f>
        <v>0</v>
      </c>
      <c r="P344" s="55">
        <f>O344*'Расчет субсидий'!U344</f>
        <v>0</v>
      </c>
      <c r="Q344" s="56">
        <f t="shared" si="107"/>
        <v>0</v>
      </c>
      <c r="R344" s="55">
        <f>'Расчет субсидий'!X344-1</f>
        <v>0</v>
      </c>
      <c r="S344" s="55">
        <f>R344*'Расчет субсидий'!Y344</f>
        <v>0</v>
      </c>
      <c r="T344" s="56">
        <f t="shared" si="108"/>
        <v>0</v>
      </c>
      <c r="U344" s="55">
        <f t="shared" si="96"/>
        <v>6.880406807804067</v>
      </c>
    </row>
    <row r="345" spans="1:21" ht="15" customHeight="1">
      <c r="A345" s="32" t="s">
        <v>337</v>
      </c>
      <c r="B345" s="57"/>
      <c r="C345" s="58"/>
      <c r="D345" s="58"/>
      <c r="E345" s="59"/>
      <c r="F345" s="58"/>
      <c r="G345" s="58"/>
      <c r="H345" s="59"/>
      <c r="I345" s="59"/>
      <c r="J345" s="59"/>
      <c r="K345" s="59"/>
      <c r="L345" s="58"/>
      <c r="M345" s="58"/>
      <c r="N345" s="59"/>
      <c r="O345" s="58"/>
      <c r="P345" s="58"/>
      <c r="Q345" s="59"/>
      <c r="R345" s="58"/>
      <c r="S345" s="58"/>
      <c r="T345" s="59"/>
      <c r="U345" s="59"/>
    </row>
    <row r="346" spans="1:21" ht="15" customHeight="1">
      <c r="A346" s="33" t="s">
        <v>338</v>
      </c>
      <c r="B346" s="53">
        <f>'Расчет субсидий'!AD346</f>
        <v>-2.7090909090909037</v>
      </c>
      <c r="C346" s="55">
        <f>'Расчет субсидий'!D346-1</f>
        <v>6.6666666666665986E-3</v>
      </c>
      <c r="D346" s="55">
        <f>C346*'Расчет субсидий'!E346</f>
        <v>6.6666666666665986E-2</v>
      </c>
      <c r="E346" s="56">
        <f t="shared" ref="E346:E355" si="109">$B346*D346/$U346</f>
        <v>5.8945876726179659E-2</v>
      </c>
      <c r="F346" s="27" t="s">
        <v>367</v>
      </c>
      <c r="G346" s="27" t="s">
        <v>367</v>
      </c>
      <c r="H346" s="27" t="s">
        <v>367</v>
      </c>
      <c r="I346" s="27" t="s">
        <v>367</v>
      </c>
      <c r="J346" s="27" t="s">
        <v>367</v>
      </c>
      <c r="K346" s="27" t="s">
        <v>367</v>
      </c>
      <c r="L346" s="55">
        <f>'Расчет субсидий'!P346-1</f>
        <v>-0.19402985074626866</v>
      </c>
      <c r="M346" s="55">
        <f>L346*'Расчет субсидий'!Q346</f>
        <v>-3.8805970149253732</v>
      </c>
      <c r="N346" s="56">
        <f t="shared" ref="N346:N355" si="110">$B346*M346/$U346</f>
        <v>-3.4311778989866122</v>
      </c>
      <c r="O346" s="55">
        <f>'Расчет субсидий'!T346-1</f>
        <v>5.0000000000000044E-2</v>
      </c>
      <c r="P346" s="55">
        <f>O346*'Расчет субсидий'!U346</f>
        <v>0.75000000000000067</v>
      </c>
      <c r="Q346" s="56">
        <f t="shared" ref="Q346:Q355" si="111">$B346*P346/$U346</f>
        <v>0.66314111316952851</v>
      </c>
      <c r="R346" s="55">
        <f>'Расчет субсидий'!X346-1</f>
        <v>0</v>
      </c>
      <c r="S346" s="55">
        <f>R346*'Расчет субсидий'!Y346</f>
        <v>0</v>
      </c>
      <c r="T346" s="56">
        <f t="shared" ref="T346:T355" si="112">$B346*S346/$U346</f>
        <v>0</v>
      </c>
      <c r="U346" s="55">
        <f t="shared" si="96"/>
        <v>-3.0639303482587064</v>
      </c>
    </row>
    <row r="347" spans="1:21" ht="15" customHeight="1">
      <c r="A347" s="33" t="s">
        <v>53</v>
      </c>
      <c r="B347" s="53">
        <f>'Расчет субсидий'!AD347</f>
        <v>-14.218181818181819</v>
      </c>
      <c r="C347" s="55">
        <f>'Расчет субсидий'!D347-1</f>
        <v>1.6000000000000014E-2</v>
      </c>
      <c r="D347" s="55">
        <f>C347*'Расчет субсидий'!E347</f>
        <v>0.16000000000000014</v>
      </c>
      <c r="E347" s="56">
        <f t="shared" si="109"/>
        <v>0.50150412421154844</v>
      </c>
      <c r="F347" s="27" t="s">
        <v>367</v>
      </c>
      <c r="G347" s="27" t="s">
        <v>367</v>
      </c>
      <c r="H347" s="27" t="s">
        <v>367</v>
      </c>
      <c r="I347" s="27" t="s">
        <v>367</v>
      </c>
      <c r="J347" s="27" t="s">
        <v>367</v>
      </c>
      <c r="K347" s="27" t="s">
        <v>367</v>
      </c>
      <c r="L347" s="55">
        <f>'Расчет субсидий'!P347-1</f>
        <v>-0.28026315789473677</v>
      </c>
      <c r="M347" s="55">
        <f>L347*'Расчет субсидий'!Q347</f>
        <v>-5.6052631578947354</v>
      </c>
      <c r="N347" s="56">
        <f t="shared" si="110"/>
        <v>-17.569141193595343</v>
      </c>
      <c r="O347" s="55">
        <f>'Расчет субсидий'!T347-1</f>
        <v>3.0303030303030276E-2</v>
      </c>
      <c r="P347" s="55">
        <f>O347*'Расчет субсидий'!U347</f>
        <v>0.90909090909090828</v>
      </c>
      <c r="Q347" s="56">
        <f t="shared" si="111"/>
        <v>2.8494552512019742</v>
      </c>
      <c r="R347" s="55">
        <f>'Расчет субсидий'!X347-1</f>
        <v>0</v>
      </c>
      <c r="S347" s="55">
        <f>R347*'Расчет субсидий'!Y347</f>
        <v>0</v>
      </c>
      <c r="T347" s="56">
        <f t="shared" si="112"/>
        <v>0</v>
      </c>
      <c r="U347" s="55">
        <f t="shared" si="96"/>
        <v>-4.536172248803827</v>
      </c>
    </row>
    <row r="348" spans="1:21" ht="15" customHeight="1">
      <c r="A348" s="33" t="s">
        <v>339</v>
      </c>
      <c r="B348" s="53">
        <f>'Расчет субсидий'!AD348</f>
        <v>-2.5181818181818159</v>
      </c>
      <c r="C348" s="55">
        <f>'Расчет субсидий'!D348-1</f>
        <v>9.104477611940287E-2</v>
      </c>
      <c r="D348" s="55">
        <f>C348*'Расчет субсидий'!E348</f>
        <v>0.9104477611940287</v>
      </c>
      <c r="E348" s="56">
        <f t="shared" si="109"/>
        <v>0.80421233443523255</v>
      </c>
      <c r="F348" s="27" t="s">
        <v>367</v>
      </c>
      <c r="G348" s="27" t="s">
        <v>367</v>
      </c>
      <c r="H348" s="27" t="s">
        <v>367</v>
      </c>
      <c r="I348" s="27" t="s">
        <v>367</v>
      </c>
      <c r="J348" s="27" t="s">
        <v>367</v>
      </c>
      <c r="K348" s="27" t="s">
        <v>367</v>
      </c>
      <c r="L348" s="55">
        <f>'Расчет субсидий'!P348-1</f>
        <v>-0.36842105263157898</v>
      </c>
      <c r="M348" s="55">
        <f>L348*'Расчет субсидий'!Q348</f>
        <v>-7.3684210526315796</v>
      </c>
      <c r="N348" s="56">
        <f t="shared" si="110"/>
        <v>-6.5086382200194057</v>
      </c>
      <c r="O348" s="55">
        <f>'Расчет субсидий'!T348-1</f>
        <v>2.4999999999999911E-2</v>
      </c>
      <c r="P348" s="55">
        <f>O348*'Расчет субсидий'!U348</f>
        <v>0.74999999999999734</v>
      </c>
      <c r="Q348" s="56">
        <f t="shared" si="111"/>
        <v>0.66248639025197287</v>
      </c>
      <c r="R348" s="55">
        <f>'Расчет субсидий'!X348-1</f>
        <v>0.14285714285714302</v>
      </c>
      <c r="S348" s="55">
        <f>R348*'Расчет субсидий'!Y348</f>
        <v>2.8571428571428603</v>
      </c>
      <c r="T348" s="56">
        <f t="shared" si="112"/>
        <v>2.5237576771503849</v>
      </c>
      <c r="U348" s="55">
        <f t="shared" si="96"/>
        <v>-2.8508304342946929</v>
      </c>
    </row>
    <row r="349" spans="1:21" ht="15" customHeight="1">
      <c r="A349" s="33" t="s">
        <v>340</v>
      </c>
      <c r="B349" s="53">
        <f>'Расчет субсидий'!AD349</f>
        <v>-2.7090909090909037</v>
      </c>
      <c r="C349" s="55">
        <f>'Расчет субсидий'!D349-1</f>
        <v>0.30000000000000004</v>
      </c>
      <c r="D349" s="55">
        <f>C349*'Расчет субсидий'!E349</f>
        <v>3.0000000000000004</v>
      </c>
      <c r="E349" s="56">
        <f t="shared" si="109"/>
        <v>3.624943804146266</v>
      </c>
      <c r="F349" s="27" t="s">
        <v>367</v>
      </c>
      <c r="G349" s="27" t="s">
        <v>367</v>
      </c>
      <c r="H349" s="27" t="s">
        <v>367</v>
      </c>
      <c r="I349" s="27" t="s">
        <v>367</v>
      </c>
      <c r="J349" s="27" t="s">
        <v>367</v>
      </c>
      <c r="K349" s="27" t="s">
        <v>367</v>
      </c>
      <c r="L349" s="55">
        <f>'Расчет субсидий'!P349-1</f>
        <v>-0.75692963752665243</v>
      </c>
      <c r="M349" s="55">
        <f>L349*'Расчет субсидий'!Q349</f>
        <v>-15.138592750533048</v>
      </c>
      <c r="N349" s="56">
        <f t="shared" si="110"/>
        <v>-18.292182664846113</v>
      </c>
      <c r="O349" s="55">
        <f>'Расчет субсидий'!T349-1</f>
        <v>0.19655172413793109</v>
      </c>
      <c r="P349" s="55">
        <f>O349*'Расчет субсидий'!U349</f>
        <v>5.8965517241379324</v>
      </c>
      <c r="Q349" s="56">
        <f t="shared" si="111"/>
        <v>7.1248895460805919</v>
      </c>
      <c r="R349" s="55">
        <f>'Расчет субсидий'!X349-1</f>
        <v>0.19999999999999996</v>
      </c>
      <c r="S349" s="55">
        <f>R349*'Расчет субсидий'!Y349</f>
        <v>3.9999999999999991</v>
      </c>
      <c r="T349" s="56">
        <f t="shared" si="112"/>
        <v>4.833258405528353</v>
      </c>
      <c r="U349" s="55">
        <f t="shared" si="96"/>
        <v>-2.2420410263951167</v>
      </c>
    </row>
    <row r="350" spans="1:21" ht="15" customHeight="1">
      <c r="A350" s="33" t="s">
        <v>341</v>
      </c>
      <c r="B350" s="53">
        <f>'Расчет субсидий'!AD350</f>
        <v>-6.3181818181818201</v>
      </c>
      <c r="C350" s="55">
        <f>'Расчет субсидий'!D350-1</f>
        <v>-0.17275403652421917</v>
      </c>
      <c r="D350" s="55">
        <f>C350*'Расчет субсидий'!E350</f>
        <v>-1.7275403652421917</v>
      </c>
      <c r="E350" s="56">
        <f t="shared" si="109"/>
        <v>-1.1166820436812841</v>
      </c>
      <c r="F350" s="27" t="s">
        <v>367</v>
      </c>
      <c r="G350" s="27" t="s">
        <v>367</v>
      </c>
      <c r="H350" s="27" t="s">
        <v>367</v>
      </c>
      <c r="I350" s="27" t="s">
        <v>367</v>
      </c>
      <c r="J350" s="27" t="s">
        <v>367</v>
      </c>
      <c r="K350" s="27" t="s">
        <v>367</v>
      </c>
      <c r="L350" s="55">
        <f>'Расчет субсидий'!P350-1</f>
        <v>-0.40234375</v>
      </c>
      <c r="M350" s="55">
        <f>L350*'Расчет субсидий'!Q350</f>
        <v>-8.046875</v>
      </c>
      <c r="N350" s="56">
        <f t="shared" si="110"/>
        <v>-5.2014997745005358</v>
      </c>
      <c r="O350" s="55">
        <f>'Расчет субсидий'!T350-1</f>
        <v>0</v>
      </c>
      <c r="P350" s="55">
        <f>O350*'Расчет субсидий'!U350</f>
        <v>0</v>
      </c>
      <c r="Q350" s="56">
        <f t="shared" si="111"/>
        <v>0</v>
      </c>
      <c r="R350" s="55">
        <f>'Расчет субсидий'!X350-1</f>
        <v>0</v>
      </c>
      <c r="S350" s="55">
        <f>R350*'Расчет субсидий'!Y350</f>
        <v>0</v>
      </c>
      <c r="T350" s="56">
        <f t="shared" si="112"/>
        <v>0</v>
      </c>
      <c r="U350" s="55">
        <f t="shared" si="96"/>
        <v>-9.7744153652421915</v>
      </c>
    </row>
    <row r="351" spans="1:21" ht="15" customHeight="1">
      <c r="A351" s="33" t="s">
        <v>342</v>
      </c>
      <c r="B351" s="53">
        <f>'Расчет субсидий'!AD351</f>
        <v>-6.4363636363636374</v>
      </c>
      <c r="C351" s="55">
        <f>'Расчет субсидий'!D351-1</f>
        <v>0.24666666666666659</v>
      </c>
      <c r="D351" s="55">
        <f>C351*'Расчет субсидий'!E351</f>
        <v>2.4666666666666659</v>
      </c>
      <c r="E351" s="56">
        <f t="shared" si="109"/>
        <v>0.76415921524658159</v>
      </c>
      <c r="F351" s="27" t="s">
        <v>367</v>
      </c>
      <c r="G351" s="27" t="s">
        <v>367</v>
      </c>
      <c r="H351" s="27" t="s">
        <v>367</v>
      </c>
      <c r="I351" s="27" t="s">
        <v>367</v>
      </c>
      <c r="J351" s="27" t="s">
        <v>367</v>
      </c>
      <c r="K351" s="27" t="s">
        <v>367</v>
      </c>
      <c r="L351" s="55">
        <f>'Расчет субсидий'!P351-1</f>
        <v>-0.8556241426611797</v>
      </c>
      <c r="M351" s="55">
        <f>L351*'Расчет субсидий'!Q351</f>
        <v>-17.112482853223593</v>
      </c>
      <c r="N351" s="56">
        <f t="shared" si="110"/>
        <v>-5.3013492437999714</v>
      </c>
      <c r="O351" s="55">
        <f>'Расчет субсидий'!T351-1</f>
        <v>-0.20434782608695656</v>
      </c>
      <c r="P351" s="55">
        <f>O351*'Расчет субсидий'!U351</f>
        <v>-6.1304347826086971</v>
      </c>
      <c r="Q351" s="56">
        <f t="shared" si="111"/>
        <v>-1.8991736078102479</v>
      </c>
      <c r="R351" s="55">
        <f>'Расчет субсидий'!X351-1</f>
        <v>0</v>
      </c>
      <c r="S351" s="55">
        <f>R351*'Расчет субсидий'!Y351</f>
        <v>0</v>
      </c>
      <c r="T351" s="56">
        <f t="shared" si="112"/>
        <v>0</v>
      </c>
      <c r="U351" s="55">
        <f t="shared" si="96"/>
        <v>-20.776250969165623</v>
      </c>
    </row>
    <row r="352" spans="1:21" ht="15" customHeight="1">
      <c r="A352" s="33" t="s">
        <v>343</v>
      </c>
      <c r="B352" s="53">
        <f>'Расчет субсидий'!AD352</f>
        <v>0.37272727272726058</v>
      </c>
      <c r="C352" s="55">
        <f>'Расчет субсидий'!D352-1</f>
        <v>-0.15151515151515149</v>
      </c>
      <c r="D352" s="55">
        <f>C352*'Расчет субсидий'!E352</f>
        <v>-1.5151515151515149</v>
      </c>
      <c r="E352" s="56">
        <f t="shared" si="109"/>
        <v>-2.5994772001160902</v>
      </c>
      <c r="F352" s="27" t="s">
        <v>367</v>
      </c>
      <c r="G352" s="27" t="s">
        <v>367</v>
      </c>
      <c r="H352" s="27" t="s">
        <v>367</v>
      </c>
      <c r="I352" s="27" t="s">
        <v>367</v>
      </c>
      <c r="J352" s="27" t="s">
        <v>367</v>
      </c>
      <c r="K352" s="27" t="s">
        <v>367</v>
      </c>
      <c r="L352" s="55">
        <f>'Расчет субсидий'!P352-1</f>
        <v>-0.25837988826815639</v>
      </c>
      <c r="M352" s="55">
        <f>L352*'Расчет субсидий'!Q352</f>
        <v>-5.1675977653631282</v>
      </c>
      <c r="N352" s="56">
        <f t="shared" si="110"/>
        <v>-8.8658146964853248</v>
      </c>
      <c r="O352" s="55">
        <f>'Расчет субсидий'!T352-1</f>
        <v>0</v>
      </c>
      <c r="P352" s="55">
        <f>O352*'Расчет субсидий'!U352</f>
        <v>0</v>
      </c>
      <c r="Q352" s="56">
        <f t="shared" si="111"/>
        <v>0</v>
      </c>
      <c r="R352" s="55">
        <f>'Расчет субсидий'!X352-1</f>
        <v>0.22999999999999998</v>
      </c>
      <c r="S352" s="55">
        <f>R352*'Расчет субсидий'!Y352</f>
        <v>6.8999999999999995</v>
      </c>
      <c r="T352" s="56">
        <f t="shared" si="112"/>
        <v>11.838019169328675</v>
      </c>
      <c r="U352" s="55">
        <f t="shared" si="96"/>
        <v>0.21725071948535657</v>
      </c>
    </row>
    <row r="353" spans="1:21" ht="15" customHeight="1">
      <c r="A353" s="33" t="s">
        <v>344</v>
      </c>
      <c r="B353" s="53">
        <f>'Расчет субсидий'!AD353</f>
        <v>10.24545454545455</v>
      </c>
      <c r="C353" s="55">
        <f>'Расчет субсидий'!D353-1</f>
        <v>8.1081081081080253E-3</v>
      </c>
      <c r="D353" s="55">
        <f>C353*'Расчет субсидий'!E353</f>
        <v>8.1081081081080253E-2</v>
      </c>
      <c r="E353" s="56">
        <f t="shared" si="109"/>
        <v>9.3656910887186237E-2</v>
      </c>
      <c r="F353" s="27" t="s">
        <v>367</v>
      </c>
      <c r="G353" s="27" t="s">
        <v>367</v>
      </c>
      <c r="H353" s="27" t="s">
        <v>367</v>
      </c>
      <c r="I353" s="27" t="s">
        <v>367</v>
      </c>
      <c r="J353" s="27" t="s">
        <v>367</v>
      </c>
      <c r="K353" s="27" t="s">
        <v>367</v>
      </c>
      <c r="L353" s="55">
        <f>'Расчет субсидий'!P353-1</f>
        <v>-0.18556701030927825</v>
      </c>
      <c r="M353" s="55">
        <f>L353*'Расчет субсидий'!Q353</f>
        <v>-3.7113402061855649</v>
      </c>
      <c r="N353" s="56">
        <f t="shared" si="110"/>
        <v>-4.2869761272073283</v>
      </c>
      <c r="O353" s="55">
        <f>'Расчет субсидий'!T353-1</f>
        <v>0.1333333333333333</v>
      </c>
      <c r="P353" s="55">
        <f>O353*'Расчет субсидий'!U353</f>
        <v>1.9999999999999996</v>
      </c>
      <c r="Q353" s="56">
        <f t="shared" si="111"/>
        <v>2.3102038018839499</v>
      </c>
      <c r="R353" s="55">
        <f>'Расчет субсидий'!X353-1</f>
        <v>0.30000000000000004</v>
      </c>
      <c r="S353" s="55">
        <f>R353*'Расчет субсидий'!Y353</f>
        <v>10.500000000000002</v>
      </c>
      <c r="T353" s="56">
        <f t="shared" si="112"/>
        <v>12.128569959890742</v>
      </c>
      <c r="U353" s="55">
        <f t="shared" si="96"/>
        <v>8.8697408748955162</v>
      </c>
    </row>
    <row r="354" spans="1:21" ht="15" customHeight="1">
      <c r="A354" s="33" t="s">
        <v>345</v>
      </c>
      <c r="B354" s="53">
        <f>'Расчет субсидий'!AD354</f>
        <v>-0.81818181818181301</v>
      </c>
      <c r="C354" s="55">
        <f>'Расчет субсидий'!D354-1</f>
        <v>-0.10769230769230775</v>
      </c>
      <c r="D354" s="55">
        <f>C354*'Расчет субсидий'!E354</f>
        <v>-1.0769230769230775</v>
      </c>
      <c r="E354" s="56">
        <f t="shared" si="109"/>
        <v>-0.96953341065214849</v>
      </c>
      <c r="F354" s="27" t="s">
        <v>367</v>
      </c>
      <c r="G354" s="27" t="s">
        <v>367</v>
      </c>
      <c r="H354" s="27" t="s">
        <v>367</v>
      </c>
      <c r="I354" s="27" t="s">
        <v>367</v>
      </c>
      <c r="J354" s="27" t="s">
        <v>367</v>
      </c>
      <c r="K354" s="27" t="s">
        <v>367</v>
      </c>
      <c r="L354" s="55">
        <f>'Расчет субсидий'!P354-1</f>
        <v>-0.31159420289855078</v>
      </c>
      <c r="M354" s="55">
        <f>L354*'Расчет субсидий'!Q354</f>
        <v>-6.2318840579710155</v>
      </c>
      <c r="N354" s="56">
        <f t="shared" si="110"/>
        <v>-5.6104469622624311</v>
      </c>
      <c r="O354" s="55">
        <f>'Расчет субсидий'!T354-1</f>
        <v>0.14000000000000012</v>
      </c>
      <c r="P354" s="55">
        <f>O354*'Расчет субсидий'!U354</f>
        <v>1.4000000000000012</v>
      </c>
      <c r="Q354" s="56">
        <f t="shared" si="111"/>
        <v>1.2603934338477936</v>
      </c>
      <c r="R354" s="55">
        <f>'Расчет субсидий'!X354-1</f>
        <v>0.125</v>
      </c>
      <c r="S354" s="55">
        <f>R354*'Расчет субсидий'!Y354</f>
        <v>5</v>
      </c>
      <c r="T354" s="56">
        <f t="shared" si="112"/>
        <v>4.5014051208849724</v>
      </c>
      <c r="U354" s="55">
        <f t="shared" si="96"/>
        <v>-0.90880713489409182</v>
      </c>
    </row>
    <row r="355" spans="1:21" ht="15" customHeight="1">
      <c r="A355" s="33" t="s">
        <v>346</v>
      </c>
      <c r="B355" s="53">
        <f>'Расчет субсидий'!AD355</f>
        <v>-12</v>
      </c>
      <c r="C355" s="55">
        <f>'Расчет субсидий'!D355-1</f>
        <v>-0.10993077106708049</v>
      </c>
      <c r="D355" s="55">
        <f>C355*'Расчет субсидий'!E355</f>
        <v>-1.0993077106708049</v>
      </c>
      <c r="E355" s="56">
        <f t="shared" si="109"/>
        <v>-1.9134301809604726</v>
      </c>
      <c r="F355" s="27" t="s">
        <v>367</v>
      </c>
      <c r="G355" s="27" t="s">
        <v>367</v>
      </c>
      <c r="H355" s="27" t="s">
        <v>367</v>
      </c>
      <c r="I355" s="27" t="s">
        <v>367</v>
      </c>
      <c r="J355" s="27" t="s">
        <v>367</v>
      </c>
      <c r="K355" s="27" t="s">
        <v>367</v>
      </c>
      <c r="L355" s="55">
        <f>'Расчет субсидий'!P355-1</f>
        <v>-0.28974780701754377</v>
      </c>
      <c r="M355" s="55">
        <f>L355*'Расчет субсидий'!Q355</f>
        <v>-5.7949561403508749</v>
      </c>
      <c r="N355" s="56">
        <f t="shared" si="110"/>
        <v>-10.086569819039525</v>
      </c>
      <c r="O355" s="55">
        <f>'Расчет субсидий'!T355-1</f>
        <v>0</v>
      </c>
      <c r="P355" s="55">
        <f>O355*'Расчет субсидий'!U355</f>
        <v>0</v>
      </c>
      <c r="Q355" s="56">
        <f t="shared" si="111"/>
        <v>0</v>
      </c>
      <c r="R355" s="55">
        <f>'Расчет субсидий'!X355-1</f>
        <v>0</v>
      </c>
      <c r="S355" s="55">
        <f>R355*'Расчет субсидий'!Y355</f>
        <v>0</v>
      </c>
      <c r="T355" s="56">
        <f t="shared" si="112"/>
        <v>0</v>
      </c>
      <c r="U355" s="55">
        <f t="shared" si="96"/>
        <v>-6.8942638510216803</v>
      </c>
    </row>
    <row r="356" spans="1:21" ht="15" customHeight="1">
      <c r="A356" s="32" t="s">
        <v>347</v>
      </c>
      <c r="B356" s="57"/>
      <c r="C356" s="58"/>
      <c r="D356" s="58"/>
      <c r="E356" s="59"/>
      <c r="F356" s="58"/>
      <c r="G356" s="58"/>
      <c r="H356" s="59"/>
      <c r="I356" s="59"/>
      <c r="J356" s="59"/>
      <c r="K356" s="59"/>
      <c r="L356" s="58"/>
      <c r="M356" s="58"/>
      <c r="N356" s="59"/>
      <c r="O356" s="58"/>
      <c r="P356" s="58"/>
      <c r="Q356" s="59"/>
      <c r="R356" s="58"/>
      <c r="S356" s="58"/>
      <c r="T356" s="59"/>
      <c r="U356" s="59"/>
    </row>
    <row r="357" spans="1:21" ht="15" customHeight="1">
      <c r="A357" s="33" t="s">
        <v>348</v>
      </c>
      <c r="B357" s="53">
        <f>'Расчет субсидий'!AD357</f>
        <v>-19.945454545454538</v>
      </c>
      <c r="C357" s="55">
        <f>'Расчет субсидий'!D357-1</f>
        <v>-0.12666666666666671</v>
      </c>
      <c r="D357" s="55">
        <f>C357*'Расчет субсидий'!E357</f>
        <v>-1.2666666666666671</v>
      </c>
      <c r="E357" s="56">
        <f t="shared" ref="E357:E368" si="113">$B357*D357/$U357</f>
        <v>-2.6367360998500273</v>
      </c>
      <c r="F357" s="27" t="s">
        <v>367</v>
      </c>
      <c r="G357" s="27" t="s">
        <v>367</v>
      </c>
      <c r="H357" s="27" t="s">
        <v>367</v>
      </c>
      <c r="I357" s="27" t="s">
        <v>367</v>
      </c>
      <c r="J357" s="27" t="s">
        <v>367</v>
      </c>
      <c r="K357" s="27" t="s">
        <v>367</v>
      </c>
      <c r="L357" s="55">
        <f>'Расчет субсидий'!P357-1</f>
        <v>-0.57324840764331209</v>
      </c>
      <c r="M357" s="55">
        <f>L357*'Расчет субсидий'!Q357</f>
        <v>-11.464968152866241</v>
      </c>
      <c r="N357" s="56">
        <f t="shared" ref="N357:N368" si="114">$B357*M357/$U357</f>
        <v>-23.865864799178919</v>
      </c>
      <c r="O357" s="55">
        <f>'Расчет субсидий'!T357-1</f>
        <v>0.20999999999999996</v>
      </c>
      <c r="P357" s="55">
        <f>O357*'Расчет субсидий'!U357</f>
        <v>3.1499999999999995</v>
      </c>
      <c r="Q357" s="56">
        <f t="shared" ref="Q357:Q368" si="115">$B357*P357/$U357</f>
        <v>6.5571463535744074</v>
      </c>
      <c r="R357" s="55">
        <f>'Расчет субсидий'!X357-1</f>
        <v>0</v>
      </c>
      <c r="S357" s="55">
        <f>R357*'Расчет субсидий'!Y357</f>
        <v>0</v>
      </c>
      <c r="T357" s="56">
        <f t="shared" ref="T357:T368" si="116">$B357*S357/$U357</f>
        <v>0</v>
      </c>
      <c r="U357" s="55">
        <f t="shared" si="96"/>
        <v>-9.5816348195329084</v>
      </c>
    </row>
    <row r="358" spans="1:21" ht="15" customHeight="1">
      <c r="A358" s="33" t="s">
        <v>349</v>
      </c>
      <c r="B358" s="53">
        <f>'Расчет субсидий'!AD358</f>
        <v>15.681818181818187</v>
      </c>
      <c r="C358" s="55">
        <f>'Расчет субсидий'!D358-1</f>
        <v>-1</v>
      </c>
      <c r="D358" s="55">
        <f>C358*'Расчет субсидий'!E358</f>
        <v>0</v>
      </c>
      <c r="E358" s="56">
        <f t="shared" si="113"/>
        <v>0</v>
      </c>
      <c r="F358" s="27" t="s">
        <v>367</v>
      </c>
      <c r="G358" s="27" t="s">
        <v>367</v>
      </c>
      <c r="H358" s="27" t="s">
        <v>367</v>
      </c>
      <c r="I358" s="27" t="s">
        <v>367</v>
      </c>
      <c r="J358" s="27" t="s">
        <v>367</v>
      </c>
      <c r="K358" s="27" t="s">
        <v>367</v>
      </c>
      <c r="L358" s="55">
        <f>'Расчет субсидий'!P358-1</f>
        <v>0.28787037037037022</v>
      </c>
      <c r="M358" s="55">
        <f>L358*'Расчет субсидий'!Q358</f>
        <v>5.7574074074074044</v>
      </c>
      <c r="N358" s="56">
        <f t="shared" si="114"/>
        <v>10.934014964627208</v>
      </c>
      <c r="O358" s="55">
        <f>'Расчет субсидий'!T358-1</f>
        <v>0.10000000000000009</v>
      </c>
      <c r="P358" s="55">
        <f>O358*'Расчет субсидий'!U358</f>
        <v>2.5000000000000022</v>
      </c>
      <c r="Q358" s="56">
        <f t="shared" si="115"/>
        <v>4.7478032171909792</v>
      </c>
      <c r="R358" s="55">
        <f>'Расчет субсидий'!X358-1</f>
        <v>0</v>
      </c>
      <c r="S358" s="55">
        <f>R358*'Расчет субсидий'!Y358</f>
        <v>0</v>
      </c>
      <c r="T358" s="56">
        <f t="shared" si="116"/>
        <v>0</v>
      </c>
      <c r="U358" s="55">
        <f t="shared" si="96"/>
        <v>8.2574074074074062</v>
      </c>
    </row>
    <row r="359" spans="1:21" ht="15" customHeight="1">
      <c r="A359" s="33" t="s">
        <v>350</v>
      </c>
      <c r="B359" s="53">
        <f>'Расчет субсидий'!AD359</f>
        <v>3.6363636363636376E-2</v>
      </c>
      <c r="C359" s="55">
        <f>'Расчет субсидий'!D359-1</f>
        <v>-7.4374999999999969E-2</v>
      </c>
      <c r="D359" s="55">
        <f>C359*'Расчет субсидий'!E359</f>
        <v>-0.74374999999999969</v>
      </c>
      <c r="E359" s="56">
        <f t="shared" si="113"/>
        <v>-5.6602095921605223E-3</v>
      </c>
      <c r="F359" s="27" t="s">
        <v>367</v>
      </c>
      <c r="G359" s="27" t="s">
        <v>367</v>
      </c>
      <c r="H359" s="27" t="s">
        <v>367</v>
      </c>
      <c r="I359" s="27" t="s">
        <v>367</v>
      </c>
      <c r="J359" s="27" t="s">
        <v>367</v>
      </c>
      <c r="K359" s="27" t="s">
        <v>367</v>
      </c>
      <c r="L359" s="55">
        <f>'Расчет субсидий'!P359-1</f>
        <v>0.27609609609609609</v>
      </c>
      <c r="M359" s="55">
        <f>L359*'Расчет субсидий'!Q359</f>
        <v>5.5219219219219218</v>
      </c>
      <c r="N359" s="56">
        <f t="shared" si="114"/>
        <v>4.2023845955796897E-2</v>
      </c>
      <c r="O359" s="55">
        <f>'Расчет субсидий'!T359-1</f>
        <v>0</v>
      </c>
      <c r="P359" s="55">
        <f>O359*'Расчет субсидий'!U359</f>
        <v>0</v>
      </c>
      <c r="Q359" s="56">
        <f t="shared" si="115"/>
        <v>0</v>
      </c>
      <c r="R359" s="55">
        <f>'Расчет субсидий'!X359-1</f>
        <v>0</v>
      </c>
      <c r="S359" s="55">
        <f>R359*'Расчет субсидий'!Y359</f>
        <v>0</v>
      </c>
      <c r="T359" s="56">
        <f t="shared" si="116"/>
        <v>0</v>
      </c>
      <c r="U359" s="55">
        <f t="shared" si="96"/>
        <v>4.7781719219219223</v>
      </c>
    </row>
    <row r="360" spans="1:21" ht="15" customHeight="1">
      <c r="A360" s="33" t="s">
        <v>351</v>
      </c>
      <c r="B360" s="53">
        <f>'Расчет субсидий'!AD360</f>
        <v>-10.163636363636357</v>
      </c>
      <c r="C360" s="55">
        <f>'Расчет субсидий'!D360-1</f>
        <v>-1</v>
      </c>
      <c r="D360" s="55">
        <f>C360*'Расчет субсидий'!E360</f>
        <v>0</v>
      </c>
      <c r="E360" s="56">
        <f t="shared" si="113"/>
        <v>0</v>
      </c>
      <c r="F360" s="27" t="s">
        <v>367</v>
      </c>
      <c r="G360" s="27" t="s">
        <v>367</v>
      </c>
      <c r="H360" s="27" t="s">
        <v>367</v>
      </c>
      <c r="I360" s="27" t="s">
        <v>367</v>
      </c>
      <c r="J360" s="27" t="s">
        <v>367</v>
      </c>
      <c r="K360" s="27" t="s">
        <v>367</v>
      </c>
      <c r="L360" s="55">
        <f>'Расчет субсидий'!P360-1</f>
        <v>-0.41379310344827591</v>
      </c>
      <c r="M360" s="55">
        <f>L360*'Расчет субсидий'!Q360</f>
        <v>-8.2758620689655178</v>
      </c>
      <c r="N360" s="56">
        <f t="shared" si="114"/>
        <v>-10.163636363636357</v>
      </c>
      <c r="O360" s="55">
        <f>'Расчет субсидий'!T360-1</f>
        <v>0</v>
      </c>
      <c r="P360" s="55">
        <f>O360*'Расчет субсидий'!U360</f>
        <v>0</v>
      </c>
      <c r="Q360" s="56">
        <f t="shared" si="115"/>
        <v>0</v>
      </c>
      <c r="R360" s="55">
        <f>'Расчет субсидий'!X360-1</f>
        <v>0</v>
      </c>
      <c r="S360" s="55">
        <f>R360*'Расчет субсидий'!Y360</f>
        <v>0</v>
      </c>
      <c r="T360" s="56">
        <f t="shared" si="116"/>
        <v>0</v>
      </c>
      <c r="U360" s="55">
        <f t="shared" ref="U360:U368" si="117">D360+M360+P360+S360</f>
        <v>-8.2758620689655178</v>
      </c>
    </row>
    <row r="361" spans="1:21" ht="15" customHeight="1">
      <c r="A361" s="33" t="s">
        <v>352</v>
      </c>
      <c r="B361" s="53">
        <f>'Расчет субсидий'!AD361</f>
        <v>-34.990909090909099</v>
      </c>
      <c r="C361" s="55">
        <f>'Расчет субсидий'!D361-1</f>
        <v>-0.34414285714285708</v>
      </c>
      <c r="D361" s="55">
        <f>C361*'Расчет субсидий'!E361</f>
        <v>-3.4414285714285708</v>
      </c>
      <c r="E361" s="56">
        <f t="shared" si="113"/>
        <v>-6.8466731028453403</v>
      </c>
      <c r="F361" s="27" t="s">
        <v>367</v>
      </c>
      <c r="G361" s="27" t="s">
        <v>367</v>
      </c>
      <c r="H361" s="27" t="s">
        <v>367</v>
      </c>
      <c r="I361" s="27" t="s">
        <v>367</v>
      </c>
      <c r="J361" s="27" t="s">
        <v>367</v>
      </c>
      <c r="K361" s="27" t="s">
        <v>367</v>
      </c>
      <c r="L361" s="55">
        <f>'Расчет субсидий'!P361-1</f>
        <v>-0.31357439241256668</v>
      </c>
      <c r="M361" s="55">
        <f>L361*'Расчет субсидий'!Q361</f>
        <v>-6.2714878482513337</v>
      </c>
      <c r="N361" s="56">
        <f t="shared" si="114"/>
        <v>-12.477035706023525</v>
      </c>
      <c r="O361" s="55">
        <f>'Расчет субсидий'!T361-1</f>
        <v>0.10000000000000009</v>
      </c>
      <c r="P361" s="55">
        <f>O361*'Расчет субсидий'!U361</f>
        <v>2.0000000000000018</v>
      </c>
      <c r="Q361" s="56">
        <f t="shared" si="115"/>
        <v>3.9789715002007</v>
      </c>
      <c r="R361" s="55">
        <f>'Расчет субсидий'!X361-1</f>
        <v>-0.32916666666666661</v>
      </c>
      <c r="S361" s="55">
        <f>R361*'Расчет субсидий'!Y361</f>
        <v>-9.8749999999999982</v>
      </c>
      <c r="T361" s="56">
        <f t="shared" si="116"/>
        <v>-19.646171782240938</v>
      </c>
      <c r="U361" s="55">
        <f t="shared" si="117"/>
        <v>-17.5879164196799</v>
      </c>
    </row>
    <row r="362" spans="1:21" ht="15" customHeight="1">
      <c r="A362" s="33" t="s">
        <v>353</v>
      </c>
      <c r="B362" s="53">
        <f>'Расчет субсидий'!AD362</f>
        <v>-22.872727272727275</v>
      </c>
      <c r="C362" s="55">
        <f>'Расчет субсидий'!D362-1</f>
        <v>-0.55818181818181811</v>
      </c>
      <c r="D362" s="55">
        <f>C362*'Расчет субсидий'!E362</f>
        <v>-5.5818181818181811</v>
      </c>
      <c r="E362" s="56">
        <f t="shared" si="113"/>
        <v>-15.9735128019458</v>
      </c>
      <c r="F362" s="27" t="s">
        <v>367</v>
      </c>
      <c r="G362" s="27" t="s">
        <v>367</v>
      </c>
      <c r="H362" s="27" t="s">
        <v>367</v>
      </c>
      <c r="I362" s="27" t="s">
        <v>367</v>
      </c>
      <c r="J362" s="27" t="s">
        <v>367</v>
      </c>
      <c r="K362" s="27" t="s">
        <v>367</v>
      </c>
      <c r="L362" s="55">
        <f>'Расчет субсидий'!P362-1</f>
        <v>-0.22054380664652573</v>
      </c>
      <c r="M362" s="55">
        <f>L362*'Расчет субсидий'!Q362</f>
        <v>-4.4108761329305146</v>
      </c>
      <c r="N362" s="56">
        <f t="shared" si="114"/>
        <v>-12.622622966592678</v>
      </c>
      <c r="O362" s="55">
        <f>'Расчет субсидий'!T362-1</f>
        <v>0.10000000000000009</v>
      </c>
      <c r="P362" s="55">
        <f>O362*'Расчет субсидий'!U362</f>
        <v>2.0000000000000018</v>
      </c>
      <c r="Q362" s="56">
        <f t="shared" si="115"/>
        <v>5.7234084958112046</v>
      </c>
      <c r="R362" s="55">
        <f>'Расчет субсидий'!X362-1</f>
        <v>0</v>
      </c>
      <c r="S362" s="55">
        <f>R362*'Расчет субсидий'!Y362</f>
        <v>0</v>
      </c>
      <c r="T362" s="56">
        <f t="shared" si="116"/>
        <v>0</v>
      </c>
      <c r="U362" s="55">
        <f t="shared" si="117"/>
        <v>-7.9926943147486949</v>
      </c>
    </row>
    <row r="363" spans="1:21" ht="15" customHeight="1">
      <c r="A363" s="33" t="s">
        <v>354</v>
      </c>
      <c r="B363" s="53">
        <f>'Расчет субсидий'!AD363</f>
        <v>-5.1363636363636402</v>
      </c>
      <c r="C363" s="55">
        <f>'Расчет субсидий'!D363-1</f>
        <v>-0.48888888888888893</v>
      </c>
      <c r="D363" s="55">
        <f>C363*'Расчет субсидий'!E363</f>
        <v>-4.8888888888888893</v>
      </c>
      <c r="E363" s="56">
        <f t="shared" si="113"/>
        <v>-5.74525816649105</v>
      </c>
      <c r="F363" s="27" t="s">
        <v>367</v>
      </c>
      <c r="G363" s="27" t="s">
        <v>367</v>
      </c>
      <c r="H363" s="27" t="s">
        <v>367</v>
      </c>
      <c r="I363" s="27" t="s">
        <v>367</v>
      </c>
      <c r="J363" s="27" t="s">
        <v>367</v>
      </c>
      <c r="K363" s="27" t="s">
        <v>367</v>
      </c>
      <c r="L363" s="55">
        <f>'Расчет субсидий'!P363-1</f>
        <v>2.5906735751295429E-2</v>
      </c>
      <c r="M363" s="55">
        <f>L363*'Расчет субсидий'!Q363</f>
        <v>0.51813471502590858</v>
      </c>
      <c r="N363" s="56">
        <f t="shared" si="114"/>
        <v>0.60889453012740968</v>
      </c>
      <c r="O363" s="55">
        <f>'Расчет субсидий'!T363-1</f>
        <v>0</v>
      </c>
      <c r="P363" s="55">
        <f>O363*'Расчет субсидий'!U363</f>
        <v>0</v>
      </c>
      <c r="Q363" s="56">
        <f t="shared" si="115"/>
        <v>0</v>
      </c>
      <c r="R363" s="55">
        <f>'Расчет субсидий'!X363-1</f>
        <v>0</v>
      </c>
      <c r="S363" s="55">
        <f>R363*'Расчет субсидий'!Y363</f>
        <v>0</v>
      </c>
      <c r="T363" s="56">
        <f t="shared" si="116"/>
        <v>0</v>
      </c>
      <c r="U363" s="55">
        <f t="shared" si="117"/>
        <v>-4.3707541738629807</v>
      </c>
    </row>
    <row r="364" spans="1:21" ht="15" customHeight="1">
      <c r="A364" s="33" t="s">
        <v>355</v>
      </c>
      <c r="B364" s="53">
        <f>'Расчет субсидий'!AD364</f>
        <v>-7.7090909090909037</v>
      </c>
      <c r="C364" s="55">
        <f>'Расчет субсидий'!D364-1</f>
        <v>-1</v>
      </c>
      <c r="D364" s="55">
        <f>C364*'Расчет субсидий'!E364</f>
        <v>0</v>
      </c>
      <c r="E364" s="56">
        <f t="shared" si="113"/>
        <v>0</v>
      </c>
      <c r="F364" s="27" t="s">
        <v>367</v>
      </c>
      <c r="G364" s="27" t="s">
        <v>367</v>
      </c>
      <c r="H364" s="27" t="s">
        <v>367</v>
      </c>
      <c r="I364" s="27" t="s">
        <v>367</v>
      </c>
      <c r="J364" s="27" t="s">
        <v>367</v>
      </c>
      <c r="K364" s="27" t="s">
        <v>367</v>
      </c>
      <c r="L364" s="55">
        <f>'Расчет субсидий'!P364-1</f>
        <v>-0.23557692307692313</v>
      </c>
      <c r="M364" s="55">
        <f>L364*'Расчет субсидий'!Q364</f>
        <v>-4.7115384615384626</v>
      </c>
      <c r="N364" s="56">
        <f t="shared" si="114"/>
        <v>-7.7090909090909037</v>
      </c>
      <c r="O364" s="55">
        <f>'Расчет субсидий'!T364-1</f>
        <v>0</v>
      </c>
      <c r="P364" s="55">
        <f>O364*'Расчет субсидий'!U364</f>
        <v>0</v>
      </c>
      <c r="Q364" s="56">
        <f t="shared" si="115"/>
        <v>0</v>
      </c>
      <c r="R364" s="55">
        <f>'Расчет субсидий'!X364-1</f>
        <v>0</v>
      </c>
      <c r="S364" s="55">
        <f>R364*'Расчет субсидий'!Y364</f>
        <v>0</v>
      </c>
      <c r="T364" s="56">
        <f t="shared" si="116"/>
        <v>0</v>
      </c>
      <c r="U364" s="55">
        <f t="shared" si="117"/>
        <v>-4.7115384615384626</v>
      </c>
    </row>
    <row r="365" spans="1:21" ht="15" customHeight="1">
      <c r="A365" s="33" t="s">
        <v>356</v>
      </c>
      <c r="B365" s="53">
        <f>'Расчет субсидий'!AD365</f>
        <v>14.781818181818181</v>
      </c>
      <c r="C365" s="55">
        <f>'Расчет субсидий'!D365-1</f>
        <v>-1</v>
      </c>
      <c r="D365" s="55">
        <f>C365*'Расчет субсидий'!E365</f>
        <v>0</v>
      </c>
      <c r="E365" s="56">
        <f t="shared" si="113"/>
        <v>0</v>
      </c>
      <c r="F365" s="27" t="s">
        <v>367</v>
      </c>
      <c r="G365" s="27" t="s">
        <v>367</v>
      </c>
      <c r="H365" s="27" t="s">
        <v>367</v>
      </c>
      <c r="I365" s="27" t="s">
        <v>367</v>
      </c>
      <c r="J365" s="27" t="s">
        <v>367</v>
      </c>
      <c r="K365" s="27" t="s">
        <v>367</v>
      </c>
      <c r="L365" s="55">
        <f>'Расчет субсидий'!P365-1</f>
        <v>0.30000000000000004</v>
      </c>
      <c r="M365" s="55">
        <f>L365*'Расчет субсидий'!Q365</f>
        <v>6.0000000000000009</v>
      </c>
      <c r="N365" s="56">
        <f t="shared" si="114"/>
        <v>14.781818181818181</v>
      </c>
      <c r="O365" s="55">
        <f>'Расчет субсидий'!T365-1</f>
        <v>0</v>
      </c>
      <c r="P365" s="55">
        <f>O365*'Расчет субсидий'!U365</f>
        <v>0</v>
      </c>
      <c r="Q365" s="56">
        <f t="shared" si="115"/>
        <v>0</v>
      </c>
      <c r="R365" s="55">
        <f>'Расчет субсидий'!X365-1</f>
        <v>0</v>
      </c>
      <c r="S365" s="55">
        <f>R365*'Расчет субсидий'!Y365</f>
        <v>0</v>
      </c>
      <c r="T365" s="56">
        <f t="shared" si="116"/>
        <v>0</v>
      </c>
      <c r="U365" s="55">
        <f t="shared" si="117"/>
        <v>6.0000000000000009</v>
      </c>
    </row>
    <row r="366" spans="1:21" ht="15" customHeight="1">
      <c r="A366" s="33" t="s">
        <v>357</v>
      </c>
      <c r="B366" s="53">
        <f>'Расчет субсидий'!AD366</f>
        <v>-6.8000000000000114</v>
      </c>
      <c r="C366" s="55">
        <f>'Расчет субсидий'!D366-1</f>
        <v>-1</v>
      </c>
      <c r="D366" s="55">
        <f>C366*'Расчет субсидий'!E366</f>
        <v>0</v>
      </c>
      <c r="E366" s="56">
        <f t="shared" si="113"/>
        <v>0</v>
      </c>
      <c r="F366" s="27" t="s">
        <v>367</v>
      </c>
      <c r="G366" s="27" t="s">
        <v>367</v>
      </c>
      <c r="H366" s="27" t="s">
        <v>367</v>
      </c>
      <c r="I366" s="27" t="s">
        <v>367</v>
      </c>
      <c r="J366" s="27" t="s">
        <v>367</v>
      </c>
      <c r="K366" s="27" t="s">
        <v>367</v>
      </c>
      <c r="L366" s="55">
        <f>'Расчет субсидий'!P366-1</f>
        <v>-0.28497409326424872</v>
      </c>
      <c r="M366" s="55">
        <f>L366*'Расчет субсидий'!Q366</f>
        <v>-5.6994818652849748</v>
      </c>
      <c r="N366" s="56">
        <f t="shared" si="114"/>
        <v>-12.113360323886658</v>
      </c>
      <c r="O366" s="55">
        <f>'Расчет субсидий'!T366-1</f>
        <v>0.125</v>
      </c>
      <c r="P366" s="55">
        <f>O366*'Расчет субсидий'!U366</f>
        <v>2.5</v>
      </c>
      <c r="Q366" s="56">
        <f t="shared" si="115"/>
        <v>5.3133603238866476</v>
      </c>
      <c r="R366" s="55">
        <f>'Расчет субсидий'!X366-1</f>
        <v>0</v>
      </c>
      <c r="S366" s="55">
        <f>R366*'Расчет субсидий'!Y366</f>
        <v>0</v>
      </c>
      <c r="T366" s="56">
        <f t="shared" si="116"/>
        <v>0</v>
      </c>
      <c r="U366" s="55">
        <f t="shared" si="117"/>
        <v>-3.1994818652849748</v>
      </c>
    </row>
    <row r="367" spans="1:21" ht="15" customHeight="1">
      <c r="A367" s="33" t="s">
        <v>358</v>
      </c>
      <c r="B367" s="53">
        <f>'Расчет субсидий'!AD367</f>
        <v>3.5454545454545467</v>
      </c>
      <c r="C367" s="55">
        <f>'Расчет субсидий'!D367-1</f>
        <v>0.20089473684210524</v>
      </c>
      <c r="D367" s="55">
        <f>C367*'Расчет субсидий'!E367</f>
        <v>2.0089473684210524</v>
      </c>
      <c r="E367" s="56">
        <f t="shared" si="113"/>
        <v>2.855016958504407</v>
      </c>
      <c r="F367" s="27" t="s">
        <v>367</v>
      </c>
      <c r="G367" s="27" t="s">
        <v>367</v>
      </c>
      <c r="H367" s="27" t="s">
        <v>367</v>
      </c>
      <c r="I367" s="27" t="s">
        <v>367</v>
      </c>
      <c r="J367" s="27" t="s">
        <v>367</v>
      </c>
      <c r="K367" s="27" t="s">
        <v>367</v>
      </c>
      <c r="L367" s="55">
        <f>'Расчет субсидий'!P367-1</f>
        <v>2.4291497975708509E-2</v>
      </c>
      <c r="M367" s="55">
        <f>L367*'Расчет субсидий'!Q367</f>
        <v>0.48582995951417018</v>
      </c>
      <c r="N367" s="56">
        <f t="shared" si="114"/>
        <v>0.69043758695014001</v>
      </c>
      <c r="O367" s="55">
        <f>'Расчет субсидий'!T367-1</f>
        <v>0</v>
      </c>
      <c r="P367" s="55">
        <f>O367*'Расчет субсидий'!U367</f>
        <v>0</v>
      </c>
      <c r="Q367" s="56">
        <f t="shared" si="115"/>
        <v>0</v>
      </c>
      <c r="R367" s="55">
        <f>'Расчет субсидий'!X367-1</f>
        <v>0</v>
      </c>
      <c r="S367" s="55">
        <f>R367*'Расчет субсидий'!Y367</f>
        <v>0</v>
      </c>
      <c r="T367" s="56">
        <f t="shared" si="116"/>
        <v>0</v>
      </c>
      <c r="U367" s="55">
        <f t="shared" si="117"/>
        <v>2.4947773279352226</v>
      </c>
    </row>
    <row r="368" spans="1:21" ht="15" customHeight="1">
      <c r="A368" s="33" t="s">
        <v>359</v>
      </c>
      <c r="B368" s="53">
        <f>'Расчет субсидий'!AD368</f>
        <v>-11.827272727272728</v>
      </c>
      <c r="C368" s="55">
        <f>'Расчет субсидий'!D368-1</f>
        <v>-1.9285714285715017E-3</v>
      </c>
      <c r="D368" s="55">
        <f>C368*'Расчет субсидий'!E368</f>
        <v>-1.9285714285715017E-2</v>
      </c>
      <c r="E368" s="56">
        <f t="shared" si="113"/>
        <v>-2.8283682584330828E-2</v>
      </c>
      <c r="F368" s="27" t="s">
        <v>367</v>
      </c>
      <c r="G368" s="27" t="s">
        <v>367</v>
      </c>
      <c r="H368" s="27" t="s">
        <v>367</v>
      </c>
      <c r="I368" s="27" t="s">
        <v>367</v>
      </c>
      <c r="J368" s="27" t="s">
        <v>367</v>
      </c>
      <c r="K368" s="27" t="s">
        <v>367</v>
      </c>
      <c r="L368" s="55">
        <f>'Расчет субсидий'!P368-1</f>
        <v>-0.40226715686274506</v>
      </c>
      <c r="M368" s="55">
        <f>L368*'Расчет субсидий'!Q368</f>
        <v>-8.0453431372549016</v>
      </c>
      <c r="N368" s="56">
        <f t="shared" si="114"/>
        <v>-11.798989044688398</v>
      </c>
      <c r="O368" s="55">
        <f>'Расчет субсидий'!T368-1</f>
        <v>0</v>
      </c>
      <c r="P368" s="55">
        <f>O368*'Расчет субсидий'!U368</f>
        <v>0</v>
      </c>
      <c r="Q368" s="56">
        <f t="shared" si="115"/>
        <v>0</v>
      </c>
      <c r="R368" s="55">
        <f>'Расчет субсидий'!X368-1</f>
        <v>0</v>
      </c>
      <c r="S368" s="55">
        <f>R368*'Расчет субсидий'!Y368</f>
        <v>0</v>
      </c>
      <c r="T368" s="56">
        <f t="shared" si="116"/>
        <v>0</v>
      </c>
      <c r="U368" s="55">
        <f t="shared" si="117"/>
        <v>-8.0646288515406166</v>
      </c>
    </row>
    <row r="369" spans="1:22" s="51" customFormat="1" ht="15" customHeight="1">
      <c r="A369" s="50" t="s">
        <v>369</v>
      </c>
      <c r="B369" s="54">
        <f>'Расчет субсидий'!AD369</f>
        <v>-2052.2909090908984</v>
      </c>
      <c r="C369" s="54"/>
      <c r="D369" s="54"/>
      <c r="E369" s="54">
        <f>E6+E17+E45</f>
        <v>-1918.1507864136483</v>
      </c>
      <c r="F369" s="54"/>
      <c r="G369" s="54"/>
      <c r="H369" s="54">
        <f>H6+H17</f>
        <v>-25.833684968856357</v>
      </c>
      <c r="I369" s="54"/>
      <c r="J369" s="54"/>
      <c r="K369" s="54">
        <f>K6+K17</f>
        <v>-1214.2887463616912</v>
      </c>
      <c r="L369" s="54"/>
      <c r="M369" s="54"/>
      <c r="N369" s="54">
        <f>N6+N17+N45</f>
        <v>-2661.0134349720456</v>
      </c>
      <c r="O369" s="54"/>
      <c r="P369" s="54"/>
      <c r="Q369" s="54">
        <f>Q17+Q45</f>
        <v>1265.7158628045904</v>
      </c>
      <c r="R369" s="54"/>
      <c r="S369" s="54"/>
      <c r="T369" s="54">
        <f>T17+T45</f>
        <v>2501.2798808207535</v>
      </c>
      <c r="U369" s="54"/>
      <c r="V369" s="23"/>
    </row>
  </sheetData>
  <mergeCells count="10">
    <mergeCell ref="A1:U1"/>
    <mergeCell ref="A3:A4"/>
    <mergeCell ref="B3:B4"/>
    <mergeCell ref="U3:U4"/>
    <mergeCell ref="C3:E3"/>
    <mergeCell ref="L3:N3"/>
    <mergeCell ref="I3:K3"/>
    <mergeCell ref="F3:H3"/>
    <mergeCell ref="O3:Q3"/>
    <mergeCell ref="R3:T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76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kuderovaog</cp:lastModifiedBy>
  <cp:lastPrinted>2015-02-25T07:58:03Z</cp:lastPrinted>
  <dcterms:created xsi:type="dcterms:W3CDTF">2010-02-05T14:48:49Z</dcterms:created>
  <dcterms:modified xsi:type="dcterms:W3CDTF">2016-03-30T07:03:39Z</dcterms:modified>
</cp:coreProperties>
</file>