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-35" yWindow="311" windowWidth="13018" windowHeight="8283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субсидий'!$A$1:$U$353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субсидий'!$A$1:$BS$380</definedName>
  </definedNames>
  <calcPr calcId="125725" concurrentCalc="0"/>
</workbook>
</file>

<file path=xl/calcChain.xml><?xml version="1.0" encoding="utf-8"?>
<calcChain xmlns="http://schemas.openxmlformats.org/spreadsheetml/2006/main">
  <c r="AP29" i="7"/>
  <c r="AR29"/>
  <c r="BS378"/>
  <c r="BS377"/>
  <c r="BS376"/>
  <c r="BS375"/>
  <c r="BS374"/>
  <c r="BS373"/>
  <c r="BS372"/>
  <c r="BS371"/>
  <c r="BS370"/>
  <c r="BS369"/>
  <c r="BS368"/>
  <c r="BS367"/>
  <c r="BS365"/>
  <c r="BS364"/>
  <c r="BS363"/>
  <c r="BS362"/>
  <c r="BS361"/>
  <c r="BS360"/>
  <c r="BS359"/>
  <c r="BS358"/>
  <c r="BS357"/>
  <c r="BS356"/>
  <c r="BS354"/>
  <c r="BS353"/>
  <c r="BS352"/>
  <c r="BS351"/>
  <c r="BS350"/>
  <c r="BS349"/>
  <c r="BS348"/>
  <c r="BS347"/>
  <c r="BS346"/>
  <c r="BS345"/>
  <c r="BS344"/>
  <c r="BS342"/>
  <c r="BS341"/>
  <c r="BS340"/>
  <c r="BS339"/>
  <c r="BS338"/>
  <c r="BS337"/>
  <c r="BS336"/>
  <c r="BS335"/>
  <c r="BS334"/>
  <c r="BS333"/>
  <c r="BS332"/>
  <c r="BS330"/>
  <c r="BS329"/>
  <c r="BS328"/>
  <c r="BS327"/>
  <c r="BS326"/>
  <c r="BS325"/>
  <c r="BS324"/>
  <c r="BS323"/>
  <c r="BS322"/>
  <c r="BS321"/>
  <c r="BS320"/>
  <c r="BS319"/>
  <c r="BS318"/>
  <c r="BS317"/>
  <c r="BS316"/>
  <c r="BS314"/>
  <c r="BS313"/>
  <c r="BS312"/>
  <c r="BS311"/>
  <c r="BS310"/>
  <c r="BS309"/>
  <c r="BS308"/>
  <c r="BS307"/>
  <c r="BS306"/>
  <c r="BS305"/>
  <c r="BS304"/>
  <c r="BS303"/>
  <c r="BS302"/>
  <c r="BS301"/>
  <c r="BS300"/>
  <c r="BS299"/>
  <c r="BS298"/>
  <c r="BS297"/>
  <c r="BS296"/>
  <c r="BS295"/>
  <c r="BS294"/>
  <c r="BS293"/>
  <c r="BS292"/>
  <c r="BS291"/>
  <c r="BS289"/>
  <c r="BS288"/>
  <c r="BS287"/>
  <c r="BS286"/>
  <c r="BS285"/>
  <c r="BS284"/>
  <c r="BS283"/>
  <c r="BS282"/>
  <c r="BS281"/>
  <c r="BS280"/>
  <c r="BS279"/>
  <c r="BS278"/>
  <c r="BS277"/>
  <c r="BS276"/>
  <c r="BS275"/>
  <c r="BS274"/>
  <c r="BS273"/>
  <c r="BS271"/>
  <c r="BS270"/>
  <c r="BS269"/>
  <c r="BS268"/>
  <c r="BS267"/>
  <c r="BS266"/>
  <c r="BS265"/>
  <c r="BS263"/>
  <c r="BS262"/>
  <c r="BS261"/>
  <c r="BS260"/>
  <c r="BS259"/>
  <c r="BS258"/>
  <c r="BS257"/>
  <c r="BS256"/>
  <c r="BS255"/>
  <c r="BS254"/>
  <c r="BS253"/>
  <c r="BS252"/>
  <c r="BS251"/>
  <c r="BS250"/>
  <c r="BS249"/>
  <c r="BS247"/>
  <c r="BS246"/>
  <c r="BS245"/>
  <c r="BS244"/>
  <c r="BS243"/>
  <c r="BS242"/>
  <c r="BS241"/>
  <c r="BS240"/>
  <c r="BS238"/>
  <c r="BS237"/>
  <c r="BS236"/>
  <c r="BS235"/>
  <c r="BS234"/>
  <c r="BS233"/>
  <c r="BS232"/>
  <c r="BS231"/>
  <c r="BS230"/>
  <c r="BS228"/>
  <c r="BS227"/>
  <c r="BS226"/>
  <c r="BS225"/>
  <c r="BS224"/>
  <c r="BS223"/>
  <c r="BS222"/>
  <c r="BS221"/>
  <c r="BS220"/>
  <c r="BS219"/>
  <c r="BS218"/>
  <c r="BS217"/>
  <c r="BS216"/>
  <c r="BS214"/>
  <c r="BS213"/>
  <c r="BS212"/>
  <c r="BS211"/>
  <c r="BS210"/>
  <c r="BS209"/>
  <c r="BS208"/>
  <c r="BS207"/>
  <c r="BS206"/>
  <c r="BS205"/>
  <c r="BS204"/>
  <c r="BS203"/>
  <c r="BS201"/>
  <c r="BS200"/>
  <c r="BS199"/>
  <c r="BS198"/>
  <c r="BS197"/>
  <c r="BS196"/>
  <c r="BS195"/>
  <c r="BS194"/>
  <c r="BS193"/>
  <c r="BS192"/>
  <c r="BS191"/>
  <c r="BS190"/>
  <c r="BS189"/>
  <c r="BS187"/>
  <c r="BS186"/>
  <c r="BS185"/>
  <c r="BS184"/>
  <c r="BS183"/>
  <c r="BS182"/>
  <c r="BS180"/>
  <c r="BS179"/>
  <c r="BS178"/>
  <c r="BS177"/>
  <c r="BS176"/>
  <c r="BS175"/>
  <c r="BS174"/>
  <c r="BS173"/>
  <c r="BS172"/>
  <c r="BS171"/>
  <c r="BS170"/>
  <c r="BS169"/>
  <c r="BS168"/>
  <c r="BS166"/>
  <c r="BS165"/>
  <c r="BS164"/>
  <c r="BS163"/>
  <c r="BS162"/>
  <c r="BS161"/>
  <c r="BS160"/>
  <c r="BS159"/>
  <c r="BS158"/>
  <c r="BS157"/>
  <c r="BS156"/>
  <c r="BS155"/>
  <c r="BS153"/>
  <c r="BS152"/>
  <c r="BS151"/>
  <c r="BS150"/>
  <c r="BS149"/>
  <c r="BS148"/>
  <c r="BS146"/>
  <c r="BS145"/>
  <c r="BS144"/>
  <c r="BS143"/>
  <c r="BS142"/>
  <c r="BS141"/>
  <c r="BS140"/>
  <c r="BS139"/>
  <c r="BS137"/>
  <c r="BS136"/>
  <c r="BS135"/>
  <c r="BS134"/>
  <c r="BS133"/>
  <c r="BS132"/>
  <c r="BS131"/>
  <c r="BS129"/>
  <c r="BS128"/>
  <c r="BS127"/>
  <c r="BS126"/>
  <c r="BS125"/>
  <c r="BS124"/>
  <c r="BS123"/>
  <c r="BS122"/>
  <c r="BS121"/>
  <c r="BS120"/>
  <c r="BS119"/>
  <c r="BS118"/>
  <c r="BS117"/>
  <c r="BS116"/>
  <c r="BS115"/>
  <c r="BS113"/>
  <c r="BS112"/>
  <c r="BS111"/>
  <c r="BS110"/>
  <c r="BS109"/>
  <c r="BS108"/>
  <c r="BS107"/>
  <c r="BS106"/>
  <c r="BS105"/>
  <c r="BS104"/>
  <c r="BS103"/>
  <c r="BS102"/>
  <c r="BS101"/>
  <c r="BS99"/>
  <c r="BS98"/>
  <c r="BS97"/>
  <c r="BS96"/>
  <c r="BS95"/>
  <c r="BS94"/>
  <c r="BS93"/>
  <c r="BS92"/>
  <c r="BS91"/>
  <c r="BS89"/>
  <c r="BS88"/>
  <c r="BS87"/>
  <c r="BS86"/>
  <c r="BS85"/>
  <c r="BS84"/>
  <c r="BS83"/>
  <c r="BS82"/>
  <c r="BS80"/>
  <c r="BS79"/>
  <c r="BS78"/>
  <c r="BS77"/>
  <c r="BS76"/>
  <c r="BS74"/>
  <c r="BS73"/>
  <c r="BS72"/>
  <c r="BS71"/>
  <c r="BS70"/>
  <c r="BS69"/>
  <c r="BS68"/>
  <c r="BS67"/>
  <c r="BS66"/>
  <c r="BS65"/>
  <c r="BS64"/>
  <c r="BS63"/>
  <c r="BS61"/>
  <c r="BS60"/>
  <c r="BS59"/>
  <c r="BS58"/>
  <c r="BS57"/>
  <c r="BS54"/>
  <c r="BS53"/>
  <c r="BS52"/>
  <c r="BS51"/>
  <c r="BS50"/>
  <c r="BS49"/>
  <c r="BS48"/>
  <c r="BS47"/>
  <c r="BS46"/>
  <c r="BS45"/>
  <c r="BS44"/>
  <c r="BS43"/>
  <c r="BS42"/>
  <c r="BS41"/>
  <c r="BS40"/>
  <c r="BS39"/>
  <c r="BS38"/>
  <c r="BS37"/>
  <c r="BS36"/>
  <c r="BS35"/>
  <c r="BS34"/>
  <c r="BS33"/>
  <c r="BS32"/>
  <c r="BS31"/>
  <c r="BS30"/>
  <c r="AU29"/>
  <c r="BF29"/>
  <c r="BH29"/>
  <c r="BJ29"/>
  <c r="BL29"/>
  <c r="BQ29"/>
  <c r="BS29"/>
  <c r="BS28"/>
  <c r="BS26"/>
  <c r="BS25"/>
  <c r="BS24"/>
  <c r="BS23"/>
  <c r="BS22"/>
  <c r="BS21"/>
  <c r="BS20"/>
  <c r="BS19"/>
  <c r="BS18"/>
  <c r="BS8"/>
  <c r="BS9"/>
  <c r="BS10"/>
  <c r="BS11"/>
  <c r="BS12"/>
  <c r="BS13"/>
  <c r="BS14"/>
  <c r="BS15"/>
  <c r="BS16"/>
  <c r="BS17"/>
  <c r="BS7"/>
  <c r="AP6"/>
  <c r="AO6"/>
  <c r="AN6"/>
  <c r="AP17"/>
  <c r="AO17"/>
  <c r="AN17"/>
  <c r="AO27"/>
  <c r="AP27"/>
  <c r="AN27"/>
  <c r="AV29"/>
  <c r="B29" i="8"/>
  <c r="AG29"/>
  <c r="AH29"/>
  <c r="AJ29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AR54" i="7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28"/>
  <c r="AR26"/>
  <c r="AR18"/>
  <c r="AR19"/>
  <c r="AR20"/>
  <c r="AR21"/>
  <c r="AR22"/>
  <c r="AR23"/>
  <c r="AR24"/>
  <c r="AR25"/>
  <c r="AR16"/>
  <c r="AR8"/>
  <c r="AR9"/>
  <c r="AR10"/>
  <c r="AR11"/>
  <c r="AR12"/>
  <c r="AR13"/>
  <c r="AR14"/>
  <c r="AR15"/>
  <c r="AR7"/>
  <c r="AJ30" i="8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28"/>
  <c r="AJ19"/>
  <c r="AJ20"/>
  <c r="AJ21"/>
  <c r="AJ22"/>
  <c r="AJ23"/>
  <c r="AJ24"/>
  <c r="AJ25"/>
  <c r="AJ26"/>
  <c r="AJ18"/>
  <c r="AJ8"/>
  <c r="AJ9"/>
  <c r="AJ10"/>
  <c r="AJ11"/>
  <c r="AJ12"/>
  <c r="AJ13"/>
  <c r="AJ14"/>
  <c r="AJ15"/>
  <c r="AJ16"/>
  <c r="AJ7"/>
  <c r="AI28"/>
  <c r="AI18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8"/>
  <c r="AH26"/>
  <c r="AH25"/>
  <c r="AH24"/>
  <c r="AH23"/>
  <c r="AH22"/>
  <c r="AH21"/>
  <c r="AH20"/>
  <c r="AH19"/>
  <c r="AH18"/>
  <c r="AH8"/>
  <c r="AH9"/>
  <c r="AH10"/>
  <c r="AH11"/>
  <c r="AH12"/>
  <c r="AH13"/>
  <c r="AH14"/>
  <c r="AH15"/>
  <c r="AH16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8"/>
  <c r="AG26"/>
  <c r="AG25"/>
  <c r="AG24"/>
  <c r="AG23"/>
  <c r="AG22"/>
  <c r="AG21"/>
  <c r="AG20"/>
  <c r="AG19"/>
  <c r="AG18"/>
  <c r="AG8"/>
  <c r="AG9"/>
  <c r="AG10"/>
  <c r="AG11"/>
  <c r="AG12"/>
  <c r="AG13"/>
  <c r="AG14"/>
  <c r="AG15"/>
  <c r="AG16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8"/>
  <c r="V9"/>
  <c r="V10"/>
  <c r="V11"/>
  <c r="V12"/>
  <c r="V13"/>
  <c r="V14"/>
  <c r="V15"/>
  <c r="V16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8"/>
  <c r="U9"/>
  <c r="U10"/>
  <c r="U11"/>
  <c r="U12"/>
  <c r="U13"/>
  <c r="U14"/>
  <c r="U15"/>
  <c r="U16"/>
  <c r="U7"/>
  <c r="G1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8"/>
  <c r="G9"/>
  <c r="G10"/>
  <c r="G11"/>
  <c r="G12"/>
  <c r="G13"/>
  <c r="G14"/>
  <c r="G16"/>
  <c r="G7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8"/>
  <c r="F9"/>
  <c r="F10"/>
  <c r="F11"/>
  <c r="F12"/>
  <c r="F13"/>
  <c r="F14"/>
  <c r="F15"/>
  <c r="F16"/>
  <c r="AH7"/>
  <c r="AG7"/>
  <c r="V7"/>
  <c r="X379" i="7"/>
  <c r="Y379"/>
  <c r="Z379"/>
  <c r="W28" i="8"/>
  <c r="F7"/>
  <c r="H7"/>
  <c r="AI7"/>
  <c r="W7"/>
  <c r="H28"/>
  <c r="Z16" i="7"/>
  <c r="Z378"/>
  <c r="Z377"/>
  <c r="Z376"/>
  <c r="Z375"/>
  <c r="Z374"/>
  <c r="Z373"/>
  <c r="Z372"/>
  <c r="Z371"/>
  <c r="Z370"/>
  <c r="Z369"/>
  <c r="Z368"/>
  <c r="Z367"/>
  <c r="Z365"/>
  <c r="Z364"/>
  <c r="Z363"/>
  <c r="Z362"/>
  <c r="Z361"/>
  <c r="Z360"/>
  <c r="Z359"/>
  <c r="Z358"/>
  <c r="Z357"/>
  <c r="Z356"/>
  <c r="Z354"/>
  <c r="Z353"/>
  <c r="Z352"/>
  <c r="Z351"/>
  <c r="Z350"/>
  <c r="Z349"/>
  <c r="Z348"/>
  <c r="Z347"/>
  <c r="Z346"/>
  <c r="Z345"/>
  <c r="Z344"/>
  <c r="Z342"/>
  <c r="Z341"/>
  <c r="Z340"/>
  <c r="Z339"/>
  <c r="Z338"/>
  <c r="Z337"/>
  <c r="Z336"/>
  <c r="Z335"/>
  <c r="Z334"/>
  <c r="Z333"/>
  <c r="Z332"/>
  <c r="Z330"/>
  <c r="Z329"/>
  <c r="Z328"/>
  <c r="Z327"/>
  <c r="Z326"/>
  <c r="Z325"/>
  <c r="Z324"/>
  <c r="Z323"/>
  <c r="Z322"/>
  <c r="Z321"/>
  <c r="Z320"/>
  <c r="Z319"/>
  <c r="Z318"/>
  <c r="Z317"/>
  <c r="Z316"/>
  <c r="Z314"/>
  <c r="Z313"/>
  <c r="Z312"/>
  <c r="Z311"/>
  <c r="Z310"/>
  <c r="Z309"/>
  <c r="Z308"/>
  <c r="Z307"/>
  <c r="Z306"/>
  <c r="Z305"/>
  <c r="Z304"/>
  <c r="Z303"/>
  <c r="Z302"/>
  <c r="Z301"/>
  <c r="Z300"/>
  <c r="Z299"/>
  <c r="Z298"/>
  <c r="Z297"/>
  <c r="Z296"/>
  <c r="Z295"/>
  <c r="Z294"/>
  <c r="Z293"/>
  <c r="Z292"/>
  <c r="Z291"/>
  <c r="Z289"/>
  <c r="Z288"/>
  <c r="Z287"/>
  <c r="Z286"/>
  <c r="Z285"/>
  <c r="Z284"/>
  <c r="Z283"/>
  <c r="Z282"/>
  <c r="Z281"/>
  <c r="Z280"/>
  <c r="Z279"/>
  <c r="Z278"/>
  <c r="Z277"/>
  <c r="Z276"/>
  <c r="Z275"/>
  <c r="Z274"/>
  <c r="Z273"/>
  <c r="Z271"/>
  <c r="Z270"/>
  <c r="Z269"/>
  <c r="Z268"/>
  <c r="Z267"/>
  <c r="Z266"/>
  <c r="Z265"/>
  <c r="Z263"/>
  <c r="Z262"/>
  <c r="Z261"/>
  <c r="Z260"/>
  <c r="Z259"/>
  <c r="Z258"/>
  <c r="Z257"/>
  <c r="Z256"/>
  <c r="Z255"/>
  <c r="Z254"/>
  <c r="Z253"/>
  <c r="Z252"/>
  <c r="Z251"/>
  <c r="Z250"/>
  <c r="Z249"/>
  <c r="Z247"/>
  <c r="Z246"/>
  <c r="Z245"/>
  <c r="Z244"/>
  <c r="Z243"/>
  <c r="Z242"/>
  <c r="Z241"/>
  <c r="Z240"/>
  <c r="Z238"/>
  <c r="Z237"/>
  <c r="Z236"/>
  <c r="Z235"/>
  <c r="Z234"/>
  <c r="Z233"/>
  <c r="Z232"/>
  <c r="Z231"/>
  <c r="Z230"/>
  <c r="Z228"/>
  <c r="Z227"/>
  <c r="Z226"/>
  <c r="Z225"/>
  <c r="Z224"/>
  <c r="Z223"/>
  <c r="Z222"/>
  <c r="Z221"/>
  <c r="Z220"/>
  <c r="Z219"/>
  <c r="Z218"/>
  <c r="Z217"/>
  <c r="Z216"/>
  <c r="Z214"/>
  <c r="Z213"/>
  <c r="Z212"/>
  <c r="Z211"/>
  <c r="Z210"/>
  <c r="Z209"/>
  <c r="Z208"/>
  <c r="Z207"/>
  <c r="Z206"/>
  <c r="Z205"/>
  <c r="Z204"/>
  <c r="Z203"/>
  <c r="Z201"/>
  <c r="Z200"/>
  <c r="Z199"/>
  <c r="Z198"/>
  <c r="Z197"/>
  <c r="Z196"/>
  <c r="Z195"/>
  <c r="Z194"/>
  <c r="Z193"/>
  <c r="Z192"/>
  <c r="Z191"/>
  <c r="Z190"/>
  <c r="Z189"/>
  <c r="Z187"/>
  <c r="Z186"/>
  <c r="Z185"/>
  <c r="Z184"/>
  <c r="Z183"/>
  <c r="Z182"/>
  <c r="Z180"/>
  <c r="Z179"/>
  <c r="Z178"/>
  <c r="Z177"/>
  <c r="Z176"/>
  <c r="Z175"/>
  <c r="Z174"/>
  <c r="Z173"/>
  <c r="Z172"/>
  <c r="Z171"/>
  <c r="Z170"/>
  <c r="Z169"/>
  <c r="Z168"/>
  <c r="Z166"/>
  <c r="Z165"/>
  <c r="Z164"/>
  <c r="Z163"/>
  <c r="Z162"/>
  <c r="Z161"/>
  <c r="Z160"/>
  <c r="Z159"/>
  <c r="Z158"/>
  <c r="Z157"/>
  <c r="Z156"/>
  <c r="Z155"/>
  <c r="Z153"/>
  <c r="Z152"/>
  <c r="Z151"/>
  <c r="Z150"/>
  <c r="Z149"/>
  <c r="Z148"/>
  <c r="Z146"/>
  <c r="Z145"/>
  <c r="Z144"/>
  <c r="Z143"/>
  <c r="Z142"/>
  <c r="Z141"/>
  <c r="Z140"/>
  <c r="Z139"/>
  <c r="Z137"/>
  <c r="Z136"/>
  <c r="Z135"/>
  <c r="Z134"/>
  <c r="Z133"/>
  <c r="Z132"/>
  <c r="Z131"/>
  <c r="Z129"/>
  <c r="Z128"/>
  <c r="Z127"/>
  <c r="Z126"/>
  <c r="Z125"/>
  <c r="Z124"/>
  <c r="Z123"/>
  <c r="Z122"/>
  <c r="Z121"/>
  <c r="Z120"/>
  <c r="Z119"/>
  <c r="Z118"/>
  <c r="Z117"/>
  <c r="Z116"/>
  <c r="Z115"/>
  <c r="Z113"/>
  <c r="Z112"/>
  <c r="Z111"/>
  <c r="Z110"/>
  <c r="Z109"/>
  <c r="Z108"/>
  <c r="Z107"/>
  <c r="Z106"/>
  <c r="Z105"/>
  <c r="Z104"/>
  <c r="Z103"/>
  <c r="Z102"/>
  <c r="Z101"/>
  <c r="Z99"/>
  <c r="Z98"/>
  <c r="Z97"/>
  <c r="Z96"/>
  <c r="Z95"/>
  <c r="Z94"/>
  <c r="Z93"/>
  <c r="Z92"/>
  <c r="Z91"/>
  <c r="Z89"/>
  <c r="Z88"/>
  <c r="Z87"/>
  <c r="Z86"/>
  <c r="Z85"/>
  <c r="Z84"/>
  <c r="Z83"/>
  <c r="Z82"/>
  <c r="Z80"/>
  <c r="Z79"/>
  <c r="Z78"/>
  <c r="Z77"/>
  <c r="Z76"/>
  <c r="Z74"/>
  <c r="Z73"/>
  <c r="Z72"/>
  <c r="Z71"/>
  <c r="Z70"/>
  <c r="Z69"/>
  <c r="Z68"/>
  <c r="Z67"/>
  <c r="Z66"/>
  <c r="Z65"/>
  <c r="Z64"/>
  <c r="Z63"/>
  <c r="Z61"/>
  <c r="Z60"/>
  <c r="Z59"/>
  <c r="Z58"/>
  <c r="Z57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8"/>
  <c r="Z9"/>
  <c r="Z10"/>
  <c r="Z11"/>
  <c r="Z12"/>
  <c r="Z13"/>
  <c r="Z14"/>
  <c r="Z15"/>
  <c r="Z7"/>
  <c r="Y55"/>
  <c r="X55"/>
  <c r="Y27"/>
  <c r="Z27"/>
  <c r="X27"/>
  <c r="Y6"/>
  <c r="Z6"/>
  <c r="X6"/>
  <c r="AT7"/>
  <c r="AP54"/>
  <c r="AP53"/>
  <c r="AP52"/>
  <c r="AP51"/>
  <c r="AP50"/>
  <c r="AP49"/>
  <c r="AP48"/>
  <c r="AP47"/>
  <c r="AP46"/>
  <c r="AP45"/>
  <c r="AP44"/>
  <c r="AP43"/>
  <c r="AP42"/>
  <c r="AP41"/>
  <c r="AP40"/>
  <c r="AP39"/>
  <c r="AP38"/>
  <c r="AP37"/>
  <c r="AP36"/>
  <c r="AP35"/>
  <c r="AP34"/>
  <c r="AP33"/>
  <c r="AP32"/>
  <c r="AP31"/>
  <c r="AP30"/>
  <c r="AP28"/>
  <c r="AP26"/>
  <c r="AP25"/>
  <c r="AP24"/>
  <c r="AP23"/>
  <c r="AP22"/>
  <c r="AP21"/>
  <c r="AP20"/>
  <c r="AP19"/>
  <c r="AP18"/>
  <c r="AP8"/>
  <c r="AP9"/>
  <c r="AP10"/>
  <c r="AP11"/>
  <c r="AP12"/>
  <c r="AP13"/>
  <c r="AP14"/>
  <c r="AP15"/>
  <c r="AP16"/>
  <c r="AP7"/>
  <c r="H54"/>
  <c r="H51"/>
  <c r="H53"/>
  <c r="H52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16"/>
  <c r="H8"/>
  <c r="H9"/>
  <c r="H10"/>
  <c r="H11"/>
  <c r="H12"/>
  <c r="H13"/>
  <c r="H14"/>
  <c r="H15"/>
  <c r="H7"/>
  <c r="Z55"/>
  <c r="AR57"/>
  <c r="U57" i="8"/>
  <c r="V57"/>
  <c r="AJ57"/>
  <c r="AR59" i="7"/>
  <c r="U59" i="8"/>
  <c r="V59"/>
  <c r="AJ59"/>
  <c r="AR61" i="7"/>
  <c r="U61" i="8"/>
  <c r="V61"/>
  <c r="AJ61"/>
  <c r="AR64" i="7"/>
  <c r="U64" i="8"/>
  <c r="V64"/>
  <c r="AJ64"/>
  <c r="AR66" i="7"/>
  <c r="U66" i="8"/>
  <c r="V66"/>
  <c r="AJ66"/>
  <c r="AR68" i="7"/>
  <c r="U68" i="8"/>
  <c r="V68"/>
  <c r="AJ68"/>
  <c r="AR70" i="7"/>
  <c r="U70" i="8"/>
  <c r="V70"/>
  <c r="AJ70"/>
  <c r="AR72" i="7"/>
  <c r="U72" i="8"/>
  <c r="V72"/>
  <c r="AJ72"/>
  <c r="AR74" i="7"/>
  <c r="U74" i="8"/>
  <c r="V74"/>
  <c r="AJ74"/>
  <c r="AR77" i="7"/>
  <c r="U77" i="8"/>
  <c r="V77"/>
  <c r="AJ77"/>
  <c r="AR79" i="7"/>
  <c r="U79" i="8"/>
  <c r="V79"/>
  <c r="AJ79"/>
  <c r="AR82" i="7"/>
  <c r="U82" i="8"/>
  <c r="V82"/>
  <c r="AJ82"/>
  <c r="AR84" i="7"/>
  <c r="U84" i="8"/>
  <c r="V84"/>
  <c r="AJ84"/>
  <c r="AR86" i="7"/>
  <c r="U86" i="8"/>
  <c r="V86"/>
  <c r="AJ86"/>
  <c r="AR88" i="7"/>
  <c r="U88" i="8"/>
  <c r="V88"/>
  <c r="AJ88"/>
  <c r="AR91" i="7"/>
  <c r="U91" i="8"/>
  <c r="V91"/>
  <c r="AJ91"/>
  <c r="AR93" i="7"/>
  <c r="U93" i="8"/>
  <c r="V93"/>
  <c r="AJ93"/>
  <c r="AR95" i="7"/>
  <c r="U95" i="8"/>
  <c r="V95"/>
  <c r="AJ95"/>
  <c r="AR97" i="7"/>
  <c r="U97" i="8"/>
  <c r="V97"/>
  <c r="AJ97"/>
  <c r="AR99" i="7"/>
  <c r="U99" i="8"/>
  <c r="V99"/>
  <c r="AJ99"/>
  <c r="AR102" i="7"/>
  <c r="U102" i="8"/>
  <c r="V102"/>
  <c r="AJ102"/>
  <c r="AR104" i="7"/>
  <c r="U104" i="8"/>
  <c r="V104"/>
  <c r="AJ104"/>
  <c r="AR106" i="7"/>
  <c r="U106" i="8"/>
  <c r="V106"/>
  <c r="AJ106"/>
  <c r="AR108" i="7"/>
  <c r="U108" i="8"/>
  <c r="V108"/>
  <c r="AJ108"/>
  <c r="AR110" i="7"/>
  <c r="U110" i="8"/>
  <c r="V110"/>
  <c r="AJ110"/>
  <c r="AR112" i="7"/>
  <c r="U112" i="8"/>
  <c r="V112"/>
  <c r="AJ112"/>
  <c r="AR115" i="7"/>
  <c r="U115" i="8"/>
  <c r="V115"/>
  <c r="AJ115"/>
  <c r="AR117" i="7"/>
  <c r="U117" i="8"/>
  <c r="V117"/>
  <c r="AJ117"/>
  <c r="AR119" i="7"/>
  <c r="U119" i="8"/>
  <c r="V119"/>
  <c r="AJ119"/>
  <c r="AR121" i="7"/>
  <c r="U121" i="8"/>
  <c r="V121"/>
  <c r="AJ121"/>
  <c r="AR123" i="7"/>
  <c r="U123" i="8"/>
  <c r="V123"/>
  <c r="AJ123"/>
  <c r="AR125" i="7"/>
  <c r="U125" i="8"/>
  <c r="V125"/>
  <c r="AJ125"/>
  <c r="AR127" i="7"/>
  <c r="U127" i="8"/>
  <c r="V127"/>
  <c r="AJ127"/>
  <c r="AR129" i="7"/>
  <c r="U129" i="8"/>
  <c r="V129"/>
  <c r="AJ129"/>
  <c r="AR132" i="7"/>
  <c r="U132" i="8"/>
  <c r="V132"/>
  <c r="AJ132"/>
  <c r="AR134" i="7"/>
  <c r="U134" i="8"/>
  <c r="V134"/>
  <c r="AJ134"/>
  <c r="AR136" i="7"/>
  <c r="U136" i="8"/>
  <c r="V136"/>
  <c r="AJ136"/>
  <c r="AR139" i="7"/>
  <c r="U139" i="8"/>
  <c r="V139"/>
  <c r="AJ139"/>
  <c r="AR141" i="7"/>
  <c r="U141" i="8"/>
  <c r="V141"/>
  <c r="AJ141"/>
  <c r="AR143" i="7"/>
  <c r="U143" i="8"/>
  <c r="V143"/>
  <c r="AJ143"/>
  <c r="AR145" i="7"/>
  <c r="U145" i="8"/>
  <c r="V145"/>
  <c r="AJ145"/>
  <c r="AR148" i="7"/>
  <c r="U148" i="8"/>
  <c r="V148"/>
  <c r="AJ148"/>
  <c r="AR150" i="7"/>
  <c r="U150" i="8"/>
  <c r="V150"/>
  <c r="AJ150"/>
  <c r="AR152" i="7"/>
  <c r="U152" i="8"/>
  <c r="V152"/>
  <c r="AJ152"/>
  <c r="AR155" i="7"/>
  <c r="U155" i="8"/>
  <c r="V155"/>
  <c r="AJ155"/>
  <c r="AR157" i="7"/>
  <c r="U157" i="8"/>
  <c r="V157"/>
  <c r="AJ157"/>
  <c r="AR159" i="7"/>
  <c r="U159" i="8"/>
  <c r="V159"/>
  <c r="AJ159"/>
  <c r="AR161" i="7"/>
  <c r="U161" i="8"/>
  <c r="V161"/>
  <c r="AJ161"/>
  <c r="AR163" i="7"/>
  <c r="U163" i="8"/>
  <c r="V163"/>
  <c r="AJ163"/>
  <c r="AR165" i="7"/>
  <c r="U165" i="8"/>
  <c r="V165"/>
  <c r="AJ165"/>
  <c r="AR168" i="7"/>
  <c r="U168" i="8"/>
  <c r="V168"/>
  <c r="AJ168"/>
  <c r="AR170" i="7"/>
  <c r="U170" i="8"/>
  <c r="V170"/>
  <c r="AJ170"/>
  <c r="AR172" i="7"/>
  <c r="U172" i="8"/>
  <c r="V172"/>
  <c r="AJ172"/>
  <c r="AR174" i="7"/>
  <c r="U174" i="8"/>
  <c r="V174"/>
  <c r="AJ174"/>
  <c r="AR176" i="7"/>
  <c r="U176" i="8"/>
  <c r="V176"/>
  <c r="AJ176"/>
  <c r="AR178" i="7"/>
  <c r="U178" i="8"/>
  <c r="V178"/>
  <c r="AJ178"/>
  <c r="AR180" i="7"/>
  <c r="U180" i="8"/>
  <c r="V180"/>
  <c r="AJ180"/>
  <c r="AR183" i="7"/>
  <c r="U183" i="8"/>
  <c r="V183"/>
  <c r="AJ183"/>
  <c r="AR185" i="7"/>
  <c r="U185" i="8"/>
  <c r="V185"/>
  <c r="AJ185"/>
  <c r="AR187" i="7"/>
  <c r="U187" i="8"/>
  <c r="V187"/>
  <c r="AJ187"/>
  <c r="AR190" i="7"/>
  <c r="U190" i="8"/>
  <c r="V190"/>
  <c r="AJ190"/>
  <c r="AR192" i="7"/>
  <c r="U192" i="8"/>
  <c r="V192"/>
  <c r="AJ192"/>
  <c r="AR194" i="7"/>
  <c r="U194" i="8"/>
  <c r="V194"/>
  <c r="AJ194"/>
  <c r="AR196" i="7"/>
  <c r="U196" i="8"/>
  <c r="V196"/>
  <c r="AJ196"/>
  <c r="AR198" i="7"/>
  <c r="U198" i="8"/>
  <c r="V198"/>
  <c r="AJ198"/>
  <c r="AR200" i="7"/>
  <c r="U200" i="8"/>
  <c r="V200"/>
  <c r="AJ200"/>
  <c r="AR203" i="7"/>
  <c r="U203" i="8"/>
  <c r="V203"/>
  <c r="AJ203"/>
  <c r="AR205" i="7"/>
  <c r="U205" i="8"/>
  <c r="V205"/>
  <c r="AJ205"/>
  <c r="AR207" i="7"/>
  <c r="U207" i="8"/>
  <c r="V207"/>
  <c r="AJ207"/>
  <c r="AR209" i="7"/>
  <c r="U209" i="8"/>
  <c r="V209"/>
  <c r="AJ209"/>
  <c r="AR211" i="7"/>
  <c r="U211" i="8"/>
  <c r="V211"/>
  <c r="AJ211"/>
  <c r="AR213" i="7"/>
  <c r="U213" i="8"/>
  <c r="V213"/>
  <c r="AJ213"/>
  <c r="AR216" i="7"/>
  <c r="U216" i="8"/>
  <c r="V216"/>
  <c r="AJ216"/>
  <c r="AR218" i="7"/>
  <c r="U218" i="8"/>
  <c r="V218"/>
  <c r="AJ218"/>
  <c r="AR220" i="7"/>
  <c r="U220" i="8"/>
  <c r="V220"/>
  <c r="AJ220"/>
  <c r="AR222" i="7"/>
  <c r="U222" i="8"/>
  <c r="V222"/>
  <c r="AJ222"/>
  <c r="AR224" i="7"/>
  <c r="U224" i="8"/>
  <c r="V224"/>
  <c r="AJ224"/>
  <c r="AR226" i="7"/>
  <c r="U226" i="8"/>
  <c r="V226"/>
  <c r="AJ226"/>
  <c r="AR228" i="7"/>
  <c r="U228" i="8"/>
  <c r="V228"/>
  <c r="AJ228"/>
  <c r="AR231" i="7"/>
  <c r="U231" i="8"/>
  <c r="V231"/>
  <c r="AJ231"/>
  <c r="AR233" i="7"/>
  <c r="U233" i="8"/>
  <c r="V233"/>
  <c r="AJ233"/>
  <c r="AR235" i="7"/>
  <c r="U235" i="8"/>
  <c r="V235"/>
  <c r="AJ235"/>
  <c r="AR237" i="7"/>
  <c r="U237" i="8"/>
  <c r="V237"/>
  <c r="AJ237"/>
  <c r="AR240" i="7"/>
  <c r="U240" i="8"/>
  <c r="V240"/>
  <c r="AJ240"/>
  <c r="AR242" i="7"/>
  <c r="U242" i="8"/>
  <c r="V242"/>
  <c r="AJ242"/>
  <c r="AR244" i="7"/>
  <c r="U244" i="8"/>
  <c r="V244"/>
  <c r="AJ244"/>
  <c r="AR246" i="7"/>
  <c r="U246" i="8"/>
  <c r="V246"/>
  <c r="AJ246"/>
  <c r="AR249" i="7"/>
  <c r="U249" i="8"/>
  <c r="V249"/>
  <c r="AJ249"/>
  <c r="AR251" i="7"/>
  <c r="U251" i="8"/>
  <c r="V251"/>
  <c r="AJ251"/>
  <c r="AR253" i="7"/>
  <c r="U253" i="8"/>
  <c r="V253"/>
  <c r="AJ253"/>
  <c r="AR255" i="7"/>
  <c r="U255" i="8"/>
  <c r="V255"/>
  <c r="AJ255"/>
  <c r="AR257" i="7"/>
  <c r="U257" i="8"/>
  <c r="V257"/>
  <c r="AJ257"/>
  <c r="AR259" i="7"/>
  <c r="U259" i="8"/>
  <c r="V259"/>
  <c r="AJ259"/>
  <c r="AR261" i="7"/>
  <c r="U261" i="8"/>
  <c r="V261"/>
  <c r="AJ261"/>
  <c r="AR263" i="7"/>
  <c r="U263" i="8"/>
  <c r="V263"/>
  <c r="AJ263"/>
  <c r="AR266" i="7"/>
  <c r="U266" i="8"/>
  <c r="V266"/>
  <c r="AJ266"/>
  <c r="AR268" i="7"/>
  <c r="U268" i="8"/>
  <c r="V268"/>
  <c r="AJ268"/>
  <c r="AR270" i="7"/>
  <c r="U270" i="8"/>
  <c r="V270"/>
  <c r="AJ270"/>
  <c r="AR273" i="7"/>
  <c r="U273" i="8"/>
  <c r="V273"/>
  <c r="AJ273"/>
  <c r="AR275" i="7"/>
  <c r="U275" i="8"/>
  <c r="V275"/>
  <c r="AJ275"/>
  <c r="AR277" i="7"/>
  <c r="U277" i="8"/>
  <c r="V277"/>
  <c r="AJ277"/>
  <c r="AR279" i="7"/>
  <c r="U279" i="8"/>
  <c r="V279"/>
  <c r="AJ279"/>
  <c r="AR281" i="7"/>
  <c r="U281" i="8"/>
  <c r="V281"/>
  <c r="AJ281"/>
  <c r="AR283" i="7"/>
  <c r="U283" i="8"/>
  <c r="V283"/>
  <c r="AJ283"/>
  <c r="AR285" i="7"/>
  <c r="U285" i="8"/>
  <c r="V285"/>
  <c r="AJ285"/>
  <c r="AR287" i="7"/>
  <c r="U287" i="8"/>
  <c r="V287"/>
  <c r="AJ287"/>
  <c r="AR289" i="7"/>
  <c r="U289" i="8"/>
  <c r="V289"/>
  <c r="AJ289"/>
  <c r="AR292" i="7"/>
  <c r="U292" i="8"/>
  <c r="V292"/>
  <c r="AJ292"/>
  <c r="AR294" i="7"/>
  <c r="U294" i="8"/>
  <c r="V294"/>
  <c r="AJ294"/>
  <c r="AR296" i="7"/>
  <c r="U296" i="8"/>
  <c r="V296"/>
  <c r="AJ296"/>
  <c r="AR298" i="7"/>
  <c r="U298" i="8"/>
  <c r="V298"/>
  <c r="AJ298"/>
  <c r="AR300" i="7"/>
  <c r="U300" i="8"/>
  <c r="V300"/>
  <c r="AJ300"/>
  <c r="AR302" i="7"/>
  <c r="U302" i="8"/>
  <c r="V302"/>
  <c r="AJ302"/>
  <c r="AR304" i="7"/>
  <c r="U304" i="8"/>
  <c r="V304"/>
  <c r="AJ304"/>
  <c r="AR306" i="7"/>
  <c r="U306" i="8"/>
  <c r="V306"/>
  <c r="AJ306"/>
  <c r="AR308" i="7"/>
  <c r="U308" i="8"/>
  <c r="V308"/>
  <c r="AJ308"/>
  <c r="AR310" i="7"/>
  <c r="U310" i="8"/>
  <c r="V310"/>
  <c r="AJ310"/>
  <c r="AR312" i="7"/>
  <c r="U312" i="8"/>
  <c r="V312"/>
  <c r="AJ312"/>
  <c r="AR314" i="7"/>
  <c r="U314" i="8"/>
  <c r="V314"/>
  <c r="AJ314"/>
  <c r="AR317" i="7"/>
  <c r="U317" i="8"/>
  <c r="V317"/>
  <c r="AJ317"/>
  <c r="AR319" i="7"/>
  <c r="U319" i="8"/>
  <c r="V319"/>
  <c r="AJ319"/>
  <c r="AR321" i="7"/>
  <c r="U321" i="8"/>
  <c r="V321"/>
  <c r="AJ321"/>
  <c r="AR323" i="7"/>
  <c r="U323" i="8"/>
  <c r="V323"/>
  <c r="AJ323"/>
  <c r="AR325" i="7"/>
  <c r="U325" i="8"/>
  <c r="V325"/>
  <c r="AJ325"/>
  <c r="AR327" i="7"/>
  <c r="U327" i="8"/>
  <c r="V327"/>
  <c r="AJ327"/>
  <c r="AR329" i="7"/>
  <c r="U329" i="8"/>
  <c r="V329"/>
  <c r="AJ329"/>
  <c r="AR332" i="7"/>
  <c r="U332" i="8"/>
  <c r="V332"/>
  <c r="AJ332"/>
  <c r="AR334" i="7"/>
  <c r="U334" i="8"/>
  <c r="V334"/>
  <c r="AJ334"/>
  <c r="AR336" i="7"/>
  <c r="U336" i="8"/>
  <c r="V336"/>
  <c r="AJ336"/>
  <c r="AR338" i="7"/>
  <c r="U338" i="8"/>
  <c r="V338"/>
  <c r="AJ338"/>
  <c r="AR340" i="7"/>
  <c r="U340" i="8"/>
  <c r="V340"/>
  <c r="AJ340"/>
  <c r="AR342" i="7"/>
  <c r="U342" i="8"/>
  <c r="V342"/>
  <c r="AJ342"/>
  <c r="AR345" i="7"/>
  <c r="U345" i="8"/>
  <c r="V345"/>
  <c r="AJ345"/>
  <c r="AR347" i="7"/>
  <c r="U347" i="8"/>
  <c r="V347"/>
  <c r="AJ347"/>
  <c r="AR349" i="7"/>
  <c r="U349" i="8"/>
  <c r="V349"/>
  <c r="AJ349"/>
  <c r="AR351" i="7"/>
  <c r="U351" i="8"/>
  <c r="V351"/>
  <c r="AJ351"/>
  <c r="AR353" i="7"/>
  <c r="U353" i="8"/>
  <c r="V353"/>
  <c r="AJ353"/>
  <c r="AR356" i="7"/>
  <c r="U356" i="8"/>
  <c r="V356"/>
  <c r="AJ356"/>
  <c r="AR358" i="7"/>
  <c r="U358" i="8"/>
  <c r="V358"/>
  <c r="AJ358"/>
  <c r="AR360" i="7"/>
  <c r="U360" i="8"/>
  <c r="V360"/>
  <c r="AJ360"/>
  <c r="AR362" i="7"/>
  <c r="U362" i="8"/>
  <c r="V362"/>
  <c r="AJ362"/>
  <c r="AR364" i="7"/>
  <c r="U364" i="8"/>
  <c r="V364"/>
  <c r="AJ364"/>
  <c r="AR367" i="7"/>
  <c r="U367" i="8"/>
  <c r="V367"/>
  <c r="AJ367"/>
  <c r="AR369" i="7"/>
  <c r="U369" i="8"/>
  <c r="V369"/>
  <c r="AJ369"/>
  <c r="AR371" i="7"/>
  <c r="U371" i="8"/>
  <c r="V371"/>
  <c r="AJ371"/>
  <c r="AR373" i="7"/>
  <c r="U373" i="8"/>
  <c r="V373"/>
  <c r="AJ373"/>
  <c r="AR375" i="7"/>
  <c r="U375" i="8"/>
  <c r="V375"/>
  <c r="AJ375"/>
  <c r="AR377" i="7"/>
  <c r="U377" i="8"/>
  <c r="V377"/>
  <c r="AJ377"/>
  <c r="AR58" i="7"/>
  <c r="U58" i="8"/>
  <c r="V58"/>
  <c r="AJ58"/>
  <c r="AR60" i="7"/>
  <c r="U60" i="8"/>
  <c r="V60"/>
  <c r="AJ60"/>
  <c r="AR63" i="7"/>
  <c r="U63" i="8"/>
  <c r="V63"/>
  <c r="AJ63"/>
  <c r="AR65" i="7"/>
  <c r="U65" i="8"/>
  <c r="V65"/>
  <c r="AJ65"/>
  <c r="AR67" i="7"/>
  <c r="U67" i="8"/>
  <c r="V67"/>
  <c r="AJ67"/>
  <c r="AR69" i="7"/>
  <c r="U69" i="8"/>
  <c r="V69"/>
  <c r="AJ69"/>
  <c r="AR71" i="7"/>
  <c r="U71" i="8"/>
  <c r="V71"/>
  <c r="AJ71"/>
  <c r="AR73" i="7"/>
  <c r="U73" i="8"/>
  <c r="V73"/>
  <c r="AJ73"/>
  <c r="AR76" i="7"/>
  <c r="U76" i="8"/>
  <c r="V76"/>
  <c r="AJ76"/>
  <c r="AR78" i="7"/>
  <c r="U78" i="8"/>
  <c r="V78"/>
  <c r="AJ78"/>
  <c r="AR80" i="7"/>
  <c r="U80" i="8"/>
  <c r="V80"/>
  <c r="AJ80"/>
  <c r="AR83" i="7"/>
  <c r="U83" i="8"/>
  <c r="V83"/>
  <c r="AJ83"/>
  <c r="AR85" i="7"/>
  <c r="U85" i="8"/>
  <c r="V85"/>
  <c r="AJ85"/>
  <c r="AR87" i="7"/>
  <c r="U87" i="8"/>
  <c r="V87"/>
  <c r="AJ87"/>
  <c r="AR89" i="7"/>
  <c r="U89" i="8"/>
  <c r="V89"/>
  <c r="AJ89"/>
  <c r="AR92" i="7"/>
  <c r="U92" i="8"/>
  <c r="V92"/>
  <c r="AJ92"/>
  <c r="AR94" i="7"/>
  <c r="U94" i="8"/>
  <c r="V94"/>
  <c r="AJ94"/>
  <c r="AR96" i="7"/>
  <c r="U96" i="8"/>
  <c r="V96"/>
  <c r="AJ96"/>
  <c r="AR98" i="7"/>
  <c r="U98" i="8"/>
  <c r="V98"/>
  <c r="AJ98"/>
  <c r="AR101" i="7"/>
  <c r="U101" i="8"/>
  <c r="V101"/>
  <c r="AJ101"/>
  <c r="AR103" i="7"/>
  <c r="U103" i="8"/>
  <c r="V103"/>
  <c r="AJ103"/>
  <c r="AR105" i="7"/>
  <c r="U105" i="8"/>
  <c r="V105"/>
  <c r="AJ105"/>
  <c r="AR107" i="7"/>
  <c r="U107" i="8"/>
  <c r="V107"/>
  <c r="AJ107"/>
  <c r="AR109" i="7"/>
  <c r="U109" i="8"/>
  <c r="V109"/>
  <c r="AJ109"/>
  <c r="AR111" i="7"/>
  <c r="U111" i="8"/>
  <c r="V111"/>
  <c r="AJ111"/>
  <c r="AR113" i="7"/>
  <c r="U113" i="8"/>
  <c r="V113"/>
  <c r="AJ113"/>
  <c r="AR116" i="7"/>
  <c r="U116" i="8"/>
  <c r="V116"/>
  <c r="AJ116"/>
  <c r="AR118" i="7"/>
  <c r="U118" i="8"/>
  <c r="V118"/>
  <c r="AJ118"/>
  <c r="AR120" i="7"/>
  <c r="U120" i="8"/>
  <c r="V120"/>
  <c r="AJ120"/>
  <c r="AR122" i="7"/>
  <c r="U122" i="8"/>
  <c r="V122"/>
  <c r="AJ122"/>
  <c r="AR124" i="7"/>
  <c r="U124" i="8"/>
  <c r="V124"/>
  <c r="AJ124"/>
  <c r="AR126" i="7"/>
  <c r="U126" i="8"/>
  <c r="V126"/>
  <c r="AJ126"/>
  <c r="AR128" i="7"/>
  <c r="U128" i="8"/>
  <c r="V128"/>
  <c r="AJ128"/>
  <c r="AR131" i="7"/>
  <c r="U131" i="8"/>
  <c r="V131"/>
  <c r="AJ131"/>
  <c r="AR133" i="7"/>
  <c r="U133" i="8"/>
  <c r="V133"/>
  <c r="AJ133"/>
  <c r="AR135" i="7"/>
  <c r="U135" i="8"/>
  <c r="V135"/>
  <c r="AJ135"/>
  <c r="AR137" i="7"/>
  <c r="U137" i="8"/>
  <c r="V137"/>
  <c r="AJ137"/>
  <c r="AR140" i="7"/>
  <c r="U140" i="8"/>
  <c r="V140"/>
  <c r="AJ140"/>
  <c r="AR142" i="7"/>
  <c r="U142" i="8"/>
  <c r="V142"/>
  <c r="AJ142"/>
  <c r="AR144" i="7"/>
  <c r="U144" i="8"/>
  <c r="V144"/>
  <c r="AJ144"/>
  <c r="AR146" i="7"/>
  <c r="U146" i="8"/>
  <c r="V146"/>
  <c r="AJ146"/>
  <c r="AR149" i="7"/>
  <c r="U149" i="8"/>
  <c r="V149"/>
  <c r="AJ149"/>
  <c r="AR151" i="7"/>
  <c r="U151" i="8"/>
  <c r="V151"/>
  <c r="AJ151"/>
  <c r="AR153" i="7"/>
  <c r="U153" i="8"/>
  <c r="V153"/>
  <c r="AJ153"/>
  <c r="AR156" i="7"/>
  <c r="U156" i="8"/>
  <c r="V156"/>
  <c r="AJ156"/>
  <c r="AR158" i="7"/>
  <c r="U158" i="8"/>
  <c r="V158"/>
  <c r="AJ158"/>
  <c r="AR160" i="7"/>
  <c r="U160" i="8"/>
  <c r="V160"/>
  <c r="AJ160"/>
  <c r="AR162" i="7"/>
  <c r="U162" i="8"/>
  <c r="V162"/>
  <c r="AJ162"/>
  <c r="AR164" i="7"/>
  <c r="U164" i="8"/>
  <c r="V164"/>
  <c r="AJ164"/>
  <c r="AR166" i="7"/>
  <c r="U166" i="8"/>
  <c r="V166"/>
  <c r="AJ166"/>
  <c r="AR169" i="7"/>
  <c r="U169" i="8"/>
  <c r="V169"/>
  <c r="AJ169"/>
  <c r="AR171" i="7"/>
  <c r="U171" i="8"/>
  <c r="V171"/>
  <c r="AJ171"/>
  <c r="AR173" i="7"/>
  <c r="U173" i="8"/>
  <c r="V173"/>
  <c r="AJ173"/>
  <c r="AR175" i="7"/>
  <c r="U175" i="8"/>
  <c r="V175"/>
  <c r="AJ175"/>
  <c r="AR177" i="7"/>
  <c r="U177" i="8"/>
  <c r="V177"/>
  <c r="AJ177"/>
  <c r="AR179" i="7"/>
  <c r="U179" i="8"/>
  <c r="V179"/>
  <c r="AJ179"/>
  <c r="AR182" i="7"/>
  <c r="U182" i="8"/>
  <c r="V182"/>
  <c r="AJ182"/>
  <c r="AR184" i="7"/>
  <c r="U184" i="8"/>
  <c r="V184"/>
  <c r="AJ184"/>
  <c r="AR186" i="7"/>
  <c r="U186" i="8"/>
  <c r="V186"/>
  <c r="AJ186"/>
  <c r="AR189" i="7"/>
  <c r="U189" i="8"/>
  <c r="V189"/>
  <c r="AJ189"/>
  <c r="AR191" i="7"/>
  <c r="U191" i="8"/>
  <c r="V191"/>
  <c r="AJ191"/>
  <c r="AR193" i="7"/>
  <c r="U193" i="8"/>
  <c r="V193"/>
  <c r="AJ193"/>
  <c r="AR195" i="7"/>
  <c r="U195" i="8"/>
  <c r="V195"/>
  <c r="AJ195"/>
  <c r="AR197" i="7"/>
  <c r="U197" i="8"/>
  <c r="V197"/>
  <c r="AJ197"/>
  <c r="AR199" i="7"/>
  <c r="U199" i="8"/>
  <c r="V199"/>
  <c r="AJ199"/>
  <c r="AR201" i="7"/>
  <c r="U201" i="8"/>
  <c r="V201"/>
  <c r="AJ201"/>
  <c r="AR204" i="7"/>
  <c r="U204" i="8"/>
  <c r="V204"/>
  <c r="AJ204"/>
  <c r="AR206" i="7"/>
  <c r="U206" i="8"/>
  <c r="V206"/>
  <c r="AJ206"/>
  <c r="AR208" i="7"/>
  <c r="U208" i="8"/>
  <c r="V208"/>
  <c r="AJ208"/>
  <c r="AR210" i="7"/>
  <c r="U210" i="8"/>
  <c r="V210"/>
  <c r="AJ210"/>
  <c r="AR212" i="7"/>
  <c r="U212" i="8"/>
  <c r="V212"/>
  <c r="AJ212"/>
  <c r="AR214" i="7"/>
  <c r="U214" i="8"/>
  <c r="V214"/>
  <c r="AJ214"/>
  <c r="AR217" i="7"/>
  <c r="U217" i="8"/>
  <c r="V217"/>
  <c r="AJ217"/>
  <c r="AR219" i="7"/>
  <c r="U219" i="8"/>
  <c r="V219"/>
  <c r="AJ219"/>
  <c r="AR221" i="7"/>
  <c r="U221" i="8"/>
  <c r="V221"/>
  <c r="AJ221"/>
  <c r="AR223" i="7"/>
  <c r="U223" i="8"/>
  <c r="V223"/>
  <c r="AJ223"/>
  <c r="AR225" i="7"/>
  <c r="U225" i="8"/>
  <c r="V225"/>
  <c r="AJ225"/>
  <c r="AR227" i="7"/>
  <c r="U227" i="8"/>
  <c r="V227"/>
  <c r="AJ227"/>
  <c r="AR230" i="7"/>
  <c r="U230" i="8"/>
  <c r="V230"/>
  <c r="AJ230"/>
  <c r="AR232" i="7"/>
  <c r="U232" i="8"/>
  <c r="V232"/>
  <c r="AJ232"/>
  <c r="AR234" i="7"/>
  <c r="U234" i="8"/>
  <c r="V234"/>
  <c r="AJ234"/>
  <c r="AR236" i="7"/>
  <c r="U236" i="8"/>
  <c r="V236"/>
  <c r="AJ236"/>
  <c r="AR238" i="7"/>
  <c r="U238" i="8"/>
  <c r="V238"/>
  <c r="AJ238"/>
  <c r="AR241" i="7"/>
  <c r="U241" i="8"/>
  <c r="V241"/>
  <c r="AJ241"/>
  <c r="AR243" i="7"/>
  <c r="U243" i="8"/>
  <c r="V243"/>
  <c r="AJ243"/>
  <c r="AR245" i="7"/>
  <c r="U245" i="8"/>
  <c r="V245"/>
  <c r="AJ245"/>
  <c r="AR247" i="7"/>
  <c r="U247" i="8"/>
  <c r="V247"/>
  <c r="AJ247"/>
  <c r="AR250" i="7"/>
  <c r="U250" i="8"/>
  <c r="V250"/>
  <c r="AJ250"/>
  <c r="AR252" i="7"/>
  <c r="U252" i="8"/>
  <c r="V252"/>
  <c r="AJ252"/>
  <c r="AR254" i="7"/>
  <c r="U254" i="8"/>
  <c r="V254"/>
  <c r="AJ254"/>
  <c r="AR256" i="7"/>
  <c r="U256" i="8"/>
  <c r="V256"/>
  <c r="AJ256"/>
  <c r="AR258" i="7"/>
  <c r="U258" i="8"/>
  <c r="V258"/>
  <c r="AJ258"/>
  <c r="AR260" i="7"/>
  <c r="U260" i="8"/>
  <c r="V260"/>
  <c r="AJ260"/>
  <c r="AR262" i="7"/>
  <c r="U262" i="8"/>
  <c r="V262"/>
  <c r="AJ262"/>
  <c r="AR265" i="7"/>
  <c r="U265" i="8"/>
  <c r="V265"/>
  <c r="AJ265"/>
  <c r="AR267" i="7"/>
  <c r="U267" i="8"/>
  <c r="V267"/>
  <c r="AJ267"/>
  <c r="AR269" i="7"/>
  <c r="U269" i="8"/>
  <c r="V269"/>
  <c r="AJ269"/>
  <c r="AR271" i="7"/>
  <c r="U271" i="8"/>
  <c r="V271"/>
  <c r="AJ271"/>
  <c r="AR274" i="7"/>
  <c r="U274" i="8"/>
  <c r="V274"/>
  <c r="AJ274"/>
  <c r="AR276" i="7"/>
  <c r="U276" i="8"/>
  <c r="V276"/>
  <c r="AJ276"/>
  <c r="AR278" i="7"/>
  <c r="U278" i="8"/>
  <c r="V278"/>
  <c r="AJ278"/>
  <c r="AR280" i="7"/>
  <c r="U280" i="8"/>
  <c r="V280"/>
  <c r="AJ280"/>
  <c r="AR282" i="7"/>
  <c r="U282" i="8"/>
  <c r="V282"/>
  <c r="AJ282"/>
  <c r="AR284" i="7"/>
  <c r="U284" i="8"/>
  <c r="V284"/>
  <c r="AJ284"/>
  <c r="AR286" i="7"/>
  <c r="U286" i="8"/>
  <c r="V286"/>
  <c r="AJ286"/>
  <c r="AR288" i="7"/>
  <c r="U288" i="8"/>
  <c r="V288"/>
  <c r="AJ288"/>
  <c r="AR291" i="7"/>
  <c r="U291" i="8"/>
  <c r="V291"/>
  <c r="AJ291"/>
  <c r="AR293" i="7"/>
  <c r="U293" i="8"/>
  <c r="V293"/>
  <c r="AJ293"/>
  <c r="AR295" i="7"/>
  <c r="U295" i="8"/>
  <c r="V295"/>
  <c r="AJ295"/>
  <c r="AR297" i="7"/>
  <c r="U297" i="8"/>
  <c r="V297"/>
  <c r="AJ297"/>
  <c r="AR299" i="7"/>
  <c r="U299" i="8"/>
  <c r="V299"/>
  <c r="AJ299"/>
  <c r="AR301" i="7"/>
  <c r="U301" i="8"/>
  <c r="V301"/>
  <c r="AJ301"/>
  <c r="AR303" i="7"/>
  <c r="U303" i="8"/>
  <c r="V303"/>
  <c r="AJ303"/>
  <c r="AR305" i="7"/>
  <c r="U305" i="8"/>
  <c r="V305"/>
  <c r="AJ305"/>
  <c r="AR307" i="7"/>
  <c r="U307" i="8"/>
  <c r="V307"/>
  <c r="AJ307"/>
  <c r="AR309" i="7"/>
  <c r="U309" i="8"/>
  <c r="V309"/>
  <c r="AJ309"/>
  <c r="AR311" i="7"/>
  <c r="U311" i="8"/>
  <c r="V311"/>
  <c r="AJ311"/>
  <c r="AR313" i="7"/>
  <c r="U313" i="8"/>
  <c r="V313"/>
  <c r="AJ313"/>
  <c r="AR316" i="7"/>
  <c r="U316" i="8"/>
  <c r="V316"/>
  <c r="AJ316"/>
  <c r="AR318" i="7"/>
  <c r="U318" i="8"/>
  <c r="V318"/>
  <c r="AJ318"/>
  <c r="AR320" i="7"/>
  <c r="U320" i="8"/>
  <c r="V320"/>
  <c r="AJ320"/>
  <c r="AR322" i="7"/>
  <c r="U322" i="8"/>
  <c r="V322"/>
  <c r="AJ322"/>
  <c r="AR324" i="7"/>
  <c r="U324" i="8"/>
  <c r="V324"/>
  <c r="AJ324"/>
  <c r="AR326" i="7"/>
  <c r="U326" i="8"/>
  <c r="V326"/>
  <c r="AJ326"/>
  <c r="AR328" i="7"/>
  <c r="U328" i="8"/>
  <c r="V328"/>
  <c r="AJ328"/>
  <c r="AR330" i="7"/>
  <c r="U330" i="8"/>
  <c r="V330"/>
  <c r="AJ330"/>
  <c r="AR333" i="7"/>
  <c r="U333" i="8"/>
  <c r="V333"/>
  <c r="AJ333"/>
  <c r="AR335" i="7"/>
  <c r="U335" i="8"/>
  <c r="V335"/>
  <c r="AJ335"/>
  <c r="AR337" i="7"/>
  <c r="U337" i="8"/>
  <c r="V337"/>
  <c r="AJ337"/>
  <c r="AR339" i="7"/>
  <c r="U339" i="8"/>
  <c r="V339"/>
  <c r="AJ339"/>
  <c r="AR341" i="7"/>
  <c r="U341" i="8"/>
  <c r="V341"/>
  <c r="AJ341"/>
  <c r="AR344" i="7"/>
  <c r="U344" i="8"/>
  <c r="V344"/>
  <c r="AJ344"/>
  <c r="AR346" i="7"/>
  <c r="U346" i="8"/>
  <c r="V346"/>
  <c r="AJ346"/>
  <c r="AR348" i="7"/>
  <c r="U348" i="8"/>
  <c r="V348"/>
  <c r="AJ348"/>
  <c r="AR350" i="7"/>
  <c r="U350" i="8"/>
  <c r="V350"/>
  <c r="AJ350"/>
  <c r="AR352" i="7"/>
  <c r="U352" i="8"/>
  <c r="V352"/>
  <c r="AJ352"/>
  <c r="AR354" i="7"/>
  <c r="U354" i="8"/>
  <c r="V354"/>
  <c r="AJ354"/>
  <c r="AR357" i="7"/>
  <c r="U357" i="8"/>
  <c r="V357"/>
  <c r="AJ357"/>
  <c r="AR359" i="7"/>
  <c r="U359" i="8"/>
  <c r="V359"/>
  <c r="AJ359"/>
  <c r="AR361" i="7"/>
  <c r="U361" i="8"/>
  <c r="V361"/>
  <c r="AJ361"/>
  <c r="AR363" i="7"/>
  <c r="U363" i="8"/>
  <c r="V363"/>
  <c r="AJ363"/>
  <c r="AR365" i="7"/>
  <c r="U365" i="8"/>
  <c r="V365"/>
  <c r="AJ365"/>
  <c r="AR368" i="7"/>
  <c r="U368" i="8"/>
  <c r="V368"/>
  <c r="AJ368"/>
  <c r="AR370" i="7"/>
  <c r="U370" i="8"/>
  <c r="V370"/>
  <c r="AJ370"/>
  <c r="AR372" i="7"/>
  <c r="U372" i="8"/>
  <c r="V372"/>
  <c r="AJ372"/>
  <c r="AR374" i="7"/>
  <c r="U374" i="8"/>
  <c r="V374"/>
  <c r="AJ374"/>
  <c r="AR376" i="7"/>
  <c r="U376" i="8"/>
  <c r="V376"/>
  <c r="AJ376"/>
  <c r="AR378" i="7"/>
  <c r="U378" i="8"/>
  <c r="V378"/>
  <c r="AJ378"/>
  <c r="BR55" i="7"/>
  <c r="BR27"/>
  <c r="BR17"/>
  <c r="BR6"/>
  <c r="BR379"/>
  <c r="R54" i="8"/>
  <c r="S54"/>
  <c r="R53"/>
  <c r="S53"/>
  <c r="R52"/>
  <c r="S52"/>
  <c r="R51"/>
  <c r="S51"/>
  <c r="R50"/>
  <c r="S50"/>
  <c r="R49"/>
  <c r="S49"/>
  <c r="R48"/>
  <c r="S48"/>
  <c r="R47"/>
  <c r="S47"/>
  <c r="R46"/>
  <c r="S46"/>
  <c r="R45"/>
  <c r="S45"/>
  <c r="R44"/>
  <c r="S44"/>
  <c r="R43"/>
  <c r="S43"/>
  <c r="R42"/>
  <c r="S42"/>
  <c r="R41"/>
  <c r="S41"/>
  <c r="R40"/>
  <c r="S40"/>
  <c r="R39"/>
  <c r="S39"/>
  <c r="R38"/>
  <c r="S38"/>
  <c r="R37"/>
  <c r="S37"/>
  <c r="R36"/>
  <c r="S36"/>
  <c r="R35"/>
  <c r="S35"/>
  <c r="R34"/>
  <c r="S34"/>
  <c r="R33"/>
  <c r="S33"/>
  <c r="R32"/>
  <c r="S32"/>
  <c r="R31"/>
  <c r="S31"/>
  <c r="R30"/>
  <c r="S30"/>
  <c r="R29"/>
  <c r="S29"/>
  <c r="R28"/>
  <c r="S28"/>
  <c r="R8"/>
  <c r="S8"/>
  <c r="R9"/>
  <c r="S9"/>
  <c r="R10"/>
  <c r="S10"/>
  <c r="R11"/>
  <c r="S11"/>
  <c r="R12"/>
  <c r="S12"/>
  <c r="R13"/>
  <c r="S13"/>
  <c r="R14"/>
  <c r="S14"/>
  <c r="R15"/>
  <c r="S15"/>
  <c r="R16"/>
  <c r="S16"/>
  <c r="R7"/>
  <c r="S7"/>
  <c r="BQ25" i="7"/>
  <c r="BQ24"/>
  <c r="BQ23"/>
  <c r="BQ22"/>
  <c r="BQ20"/>
  <c r="AU378"/>
  <c r="AU377"/>
  <c r="AU376"/>
  <c r="AU375"/>
  <c r="AU374"/>
  <c r="AU373"/>
  <c r="AU372"/>
  <c r="AU371"/>
  <c r="AU370"/>
  <c r="AU369"/>
  <c r="AU368"/>
  <c r="AU367"/>
  <c r="AU365"/>
  <c r="AU364"/>
  <c r="AU363"/>
  <c r="AU362"/>
  <c r="AU361"/>
  <c r="AU360"/>
  <c r="AU359"/>
  <c r="AU358"/>
  <c r="AU357"/>
  <c r="AU356"/>
  <c r="AU354"/>
  <c r="AU353"/>
  <c r="AU352"/>
  <c r="AU351"/>
  <c r="AU350"/>
  <c r="AU349"/>
  <c r="AU348"/>
  <c r="AU347"/>
  <c r="AU346"/>
  <c r="AU345"/>
  <c r="AU344"/>
  <c r="AU342"/>
  <c r="AU341"/>
  <c r="AU340"/>
  <c r="AU339"/>
  <c r="AU338"/>
  <c r="AU337"/>
  <c r="AU336"/>
  <c r="AU335"/>
  <c r="AU334"/>
  <c r="AU333"/>
  <c r="AU332"/>
  <c r="AU329"/>
  <c r="AU328"/>
  <c r="AU327"/>
  <c r="AU326"/>
  <c r="AU325"/>
  <c r="AU324"/>
  <c r="AU323"/>
  <c r="AU322"/>
  <c r="AU321"/>
  <c r="AU320"/>
  <c r="AU319"/>
  <c r="AU318"/>
  <c r="AU317"/>
  <c r="AU316"/>
  <c r="AU314"/>
  <c r="AU313"/>
  <c r="AU312"/>
  <c r="AU311"/>
  <c r="AU310"/>
  <c r="AU309"/>
  <c r="AU308"/>
  <c r="AU307"/>
  <c r="AU306"/>
  <c r="AU305"/>
  <c r="AU304"/>
  <c r="AU303"/>
  <c r="AU302"/>
  <c r="AU301"/>
  <c r="AU300"/>
  <c r="AU299"/>
  <c r="AU298"/>
  <c r="AU297"/>
  <c r="AU296"/>
  <c r="AU295"/>
  <c r="AU294"/>
  <c r="AU293"/>
  <c r="AU292"/>
  <c r="AU291"/>
  <c r="AU289"/>
  <c r="AU288"/>
  <c r="AU287"/>
  <c r="AU286"/>
  <c r="AU285"/>
  <c r="AU284"/>
  <c r="AU283"/>
  <c r="AU282"/>
  <c r="AU281"/>
  <c r="AU280"/>
  <c r="AU279"/>
  <c r="AU278"/>
  <c r="AU277"/>
  <c r="AU276"/>
  <c r="AU275"/>
  <c r="AU274"/>
  <c r="AU273"/>
  <c r="AU271"/>
  <c r="AU270"/>
  <c r="AU269"/>
  <c r="AU268"/>
  <c r="AU267"/>
  <c r="AU266"/>
  <c r="AU265"/>
  <c r="AU263"/>
  <c r="AU262"/>
  <c r="AU261"/>
  <c r="AU260"/>
  <c r="AU259"/>
  <c r="AU258"/>
  <c r="AU257"/>
  <c r="AU256"/>
  <c r="AU255"/>
  <c r="AU254"/>
  <c r="AU253"/>
  <c r="AU252"/>
  <c r="AU251"/>
  <c r="BF251"/>
  <c r="BH251"/>
  <c r="BJ251"/>
  <c r="BL251"/>
  <c r="BQ251"/>
  <c r="AU250"/>
  <c r="AU249"/>
  <c r="BF249"/>
  <c r="BH249"/>
  <c r="BJ249"/>
  <c r="BL249"/>
  <c r="BQ249"/>
  <c r="AU247"/>
  <c r="AU246"/>
  <c r="BF246"/>
  <c r="BH246"/>
  <c r="BJ246"/>
  <c r="BL246"/>
  <c r="BQ246"/>
  <c r="AU245"/>
  <c r="AU244"/>
  <c r="BF244"/>
  <c r="BH244"/>
  <c r="BJ244"/>
  <c r="BL244"/>
  <c r="BQ244"/>
  <c r="AU243"/>
  <c r="AU242"/>
  <c r="BF242"/>
  <c r="BH242"/>
  <c r="BJ242"/>
  <c r="BL242"/>
  <c r="BQ242"/>
  <c r="AU241"/>
  <c r="AU240"/>
  <c r="BF240"/>
  <c r="BH240"/>
  <c r="BJ240"/>
  <c r="BL240"/>
  <c r="BQ240"/>
  <c r="AU238"/>
  <c r="AU237"/>
  <c r="BF237"/>
  <c r="BH237"/>
  <c r="BJ237"/>
  <c r="BL237"/>
  <c r="BQ237"/>
  <c r="AU236"/>
  <c r="AU235"/>
  <c r="BF235"/>
  <c r="BH235"/>
  <c r="BJ235"/>
  <c r="BL235"/>
  <c r="BQ235"/>
  <c r="AU234"/>
  <c r="AU233"/>
  <c r="BF233"/>
  <c r="BH233"/>
  <c r="BJ233"/>
  <c r="BL233"/>
  <c r="BQ233"/>
  <c r="AU232"/>
  <c r="AU231"/>
  <c r="BF231"/>
  <c r="BH231"/>
  <c r="BJ231"/>
  <c r="BL231"/>
  <c r="BQ231"/>
  <c r="AU230"/>
  <c r="AU228"/>
  <c r="BF228"/>
  <c r="BH228"/>
  <c r="BJ228"/>
  <c r="BL228"/>
  <c r="BQ228"/>
  <c r="AU227"/>
  <c r="AU226"/>
  <c r="BF226"/>
  <c r="BH226"/>
  <c r="BJ226"/>
  <c r="BL226"/>
  <c r="BQ226"/>
  <c r="AU225"/>
  <c r="AU224"/>
  <c r="BF224"/>
  <c r="BH224"/>
  <c r="BJ224"/>
  <c r="BL224"/>
  <c r="BQ224"/>
  <c r="AU223"/>
  <c r="AU222"/>
  <c r="BF222"/>
  <c r="BH222"/>
  <c r="BJ222"/>
  <c r="BL222"/>
  <c r="BQ222"/>
  <c r="AU221"/>
  <c r="AU220"/>
  <c r="BF220"/>
  <c r="BH220"/>
  <c r="BJ220"/>
  <c r="BL220"/>
  <c r="BQ220"/>
  <c r="AU219"/>
  <c r="AU218"/>
  <c r="BF218"/>
  <c r="BH218"/>
  <c r="BJ218"/>
  <c r="BL218"/>
  <c r="BQ218"/>
  <c r="AU217"/>
  <c r="AU216"/>
  <c r="BF216"/>
  <c r="BH216"/>
  <c r="BJ216"/>
  <c r="BL216"/>
  <c r="BQ216"/>
  <c r="AU214"/>
  <c r="AU213"/>
  <c r="BF213"/>
  <c r="BH213"/>
  <c r="BJ213"/>
  <c r="BL213"/>
  <c r="BQ213"/>
  <c r="AU212"/>
  <c r="AU211"/>
  <c r="BF211"/>
  <c r="BH211"/>
  <c r="BJ211"/>
  <c r="BL211"/>
  <c r="BQ211"/>
  <c r="AU210"/>
  <c r="AU209"/>
  <c r="BF209"/>
  <c r="BH209"/>
  <c r="BJ209"/>
  <c r="BL209"/>
  <c r="BQ209"/>
  <c r="AU208"/>
  <c r="AU207"/>
  <c r="BF207"/>
  <c r="BH207"/>
  <c r="BJ207"/>
  <c r="BL207"/>
  <c r="BQ207"/>
  <c r="AU206"/>
  <c r="AU205"/>
  <c r="BF205"/>
  <c r="BH205"/>
  <c r="BJ205"/>
  <c r="BL205"/>
  <c r="BQ205"/>
  <c r="AU204"/>
  <c r="AU203"/>
  <c r="BF203"/>
  <c r="BH203"/>
  <c r="BJ203"/>
  <c r="BL203"/>
  <c r="BQ203"/>
  <c r="AU201"/>
  <c r="AU200"/>
  <c r="BF200"/>
  <c r="BH200"/>
  <c r="BJ200"/>
  <c r="BL200"/>
  <c r="BQ200"/>
  <c r="AU199"/>
  <c r="AU198"/>
  <c r="BF198"/>
  <c r="BH198"/>
  <c r="BJ198"/>
  <c r="BL198"/>
  <c r="BQ198"/>
  <c r="AU197"/>
  <c r="AU196"/>
  <c r="BF196"/>
  <c r="BH196"/>
  <c r="BJ196"/>
  <c r="BL196"/>
  <c r="BQ196"/>
  <c r="AU195"/>
  <c r="AU194"/>
  <c r="BF194"/>
  <c r="BH194"/>
  <c r="BJ194"/>
  <c r="BL194"/>
  <c r="BQ194"/>
  <c r="AU193"/>
  <c r="AU192"/>
  <c r="BF192"/>
  <c r="BH192"/>
  <c r="BJ192"/>
  <c r="BL192"/>
  <c r="BQ192"/>
  <c r="AU191"/>
  <c r="AU190"/>
  <c r="BF190"/>
  <c r="BH190"/>
  <c r="BJ190"/>
  <c r="BL190"/>
  <c r="BQ190"/>
  <c r="AU189"/>
  <c r="AU187"/>
  <c r="BF187"/>
  <c r="BH187"/>
  <c r="BJ187"/>
  <c r="BL187"/>
  <c r="BQ187"/>
  <c r="AU186"/>
  <c r="BF186"/>
  <c r="BH186"/>
  <c r="BJ186"/>
  <c r="BL186"/>
  <c r="BQ186"/>
  <c r="AU185"/>
  <c r="BF185"/>
  <c r="BH185"/>
  <c r="BJ185"/>
  <c r="BL185"/>
  <c r="BQ185"/>
  <c r="AU184"/>
  <c r="BF184"/>
  <c r="BH184"/>
  <c r="BJ184"/>
  <c r="BL184"/>
  <c r="BQ184"/>
  <c r="AU183"/>
  <c r="BF183"/>
  <c r="BH183"/>
  <c r="BJ183"/>
  <c r="BL183"/>
  <c r="BQ183"/>
  <c r="AU182"/>
  <c r="BF182"/>
  <c r="BH182"/>
  <c r="BJ182"/>
  <c r="BL182"/>
  <c r="BQ182"/>
  <c r="AU180"/>
  <c r="BF180"/>
  <c r="BH180"/>
  <c r="BJ180"/>
  <c r="BL180"/>
  <c r="BQ180"/>
  <c r="AU179"/>
  <c r="BF179"/>
  <c r="BH179"/>
  <c r="BJ179"/>
  <c r="BL179"/>
  <c r="BQ179"/>
  <c r="AU178"/>
  <c r="BF178"/>
  <c r="BH178"/>
  <c r="BJ178"/>
  <c r="BL178"/>
  <c r="BQ178"/>
  <c r="AU177"/>
  <c r="BF177"/>
  <c r="BH177"/>
  <c r="BJ177"/>
  <c r="BL177"/>
  <c r="BQ177"/>
  <c r="AU176"/>
  <c r="BF176"/>
  <c r="BH176"/>
  <c r="BJ176"/>
  <c r="BL176"/>
  <c r="BQ176"/>
  <c r="AU175"/>
  <c r="BF175"/>
  <c r="BH175"/>
  <c r="BJ175"/>
  <c r="BL175"/>
  <c r="BQ175"/>
  <c r="AU174"/>
  <c r="BF174"/>
  <c r="BH174"/>
  <c r="BJ174"/>
  <c r="BL174"/>
  <c r="BQ174"/>
  <c r="AU173"/>
  <c r="BF173"/>
  <c r="BH173"/>
  <c r="BJ173"/>
  <c r="BL173"/>
  <c r="BQ173"/>
  <c r="AU172"/>
  <c r="BF172"/>
  <c r="BH172"/>
  <c r="BJ172"/>
  <c r="BL172"/>
  <c r="BQ172"/>
  <c r="AU171"/>
  <c r="BF171"/>
  <c r="BH171"/>
  <c r="BJ171"/>
  <c r="BL171"/>
  <c r="BQ171"/>
  <c r="AU170"/>
  <c r="BF170"/>
  <c r="BH170"/>
  <c r="BJ170"/>
  <c r="BL170"/>
  <c r="BQ170"/>
  <c r="AU169"/>
  <c r="BF169"/>
  <c r="BH169"/>
  <c r="BJ169"/>
  <c r="BL169"/>
  <c r="BQ169"/>
  <c r="AU168"/>
  <c r="BF168"/>
  <c r="BH168"/>
  <c r="BJ168"/>
  <c r="BL168"/>
  <c r="BQ168"/>
  <c r="AU166"/>
  <c r="BF166"/>
  <c r="BH166"/>
  <c r="BJ166"/>
  <c r="BL166"/>
  <c r="BQ166"/>
  <c r="AU165"/>
  <c r="BF165"/>
  <c r="BH165"/>
  <c r="BJ165"/>
  <c r="BL165"/>
  <c r="BQ165"/>
  <c r="AU164"/>
  <c r="BF164"/>
  <c r="BH164"/>
  <c r="BJ164"/>
  <c r="BL164"/>
  <c r="BQ164"/>
  <c r="AU163"/>
  <c r="BF163"/>
  <c r="BH163"/>
  <c r="BJ163"/>
  <c r="BL163"/>
  <c r="BQ163"/>
  <c r="AU162"/>
  <c r="BF162"/>
  <c r="BH162"/>
  <c r="BJ162"/>
  <c r="BL162"/>
  <c r="BQ162"/>
  <c r="AU161"/>
  <c r="BF161"/>
  <c r="BH161"/>
  <c r="BJ161"/>
  <c r="BL161"/>
  <c r="BQ161"/>
  <c r="AU160"/>
  <c r="BF160"/>
  <c r="BH160"/>
  <c r="BJ160"/>
  <c r="BL160"/>
  <c r="BQ160"/>
  <c r="AU159"/>
  <c r="BF159"/>
  <c r="BH159"/>
  <c r="BJ159"/>
  <c r="BL159"/>
  <c r="BQ159"/>
  <c r="AU158"/>
  <c r="BF158"/>
  <c r="BH158"/>
  <c r="BJ158"/>
  <c r="BL158"/>
  <c r="BQ158"/>
  <c r="AU157"/>
  <c r="BF157"/>
  <c r="BH157"/>
  <c r="BJ157"/>
  <c r="BL157"/>
  <c r="BQ157"/>
  <c r="AU156"/>
  <c r="BF156"/>
  <c r="BH156"/>
  <c r="BJ156"/>
  <c r="BL156"/>
  <c r="BQ156"/>
  <c r="AU155"/>
  <c r="BF155"/>
  <c r="BH155"/>
  <c r="BJ155"/>
  <c r="BL155"/>
  <c r="BQ155"/>
  <c r="AU153"/>
  <c r="BF153"/>
  <c r="BH153"/>
  <c r="BJ153"/>
  <c r="BL153"/>
  <c r="BQ153"/>
  <c r="AU152"/>
  <c r="BF152"/>
  <c r="BH152"/>
  <c r="BJ152"/>
  <c r="BL152"/>
  <c r="BQ152"/>
  <c r="AU151"/>
  <c r="BF151"/>
  <c r="BH151"/>
  <c r="BJ151"/>
  <c r="BL151"/>
  <c r="BQ151"/>
  <c r="AU150"/>
  <c r="BF150"/>
  <c r="BH150"/>
  <c r="BJ150"/>
  <c r="BL150"/>
  <c r="BQ150"/>
  <c r="AU149"/>
  <c r="BF149"/>
  <c r="BH149"/>
  <c r="BJ149"/>
  <c r="BL149"/>
  <c r="BQ149"/>
  <c r="AU148"/>
  <c r="BF148"/>
  <c r="BH148"/>
  <c r="BJ148"/>
  <c r="BL148"/>
  <c r="BQ148"/>
  <c r="AU146"/>
  <c r="BF146"/>
  <c r="BH146"/>
  <c r="BJ146"/>
  <c r="BL146"/>
  <c r="BQ146"/>
  <c r="AU145"/>
  <c r="BF145"/>
  <c r="BH145"/>
  <c r="BJ145"/>
  <c r="BL145"/>
  <c r="BQ145"/>
  <c r="AU144"/>
  <c r="BF144"/>
  <c r="BH144"/>
  <c r="BJ144"/>
  <c r="BL144"/>
  <c r="BQ144"/>
  <c r="AU143"/>
  <c r="BF143"/>
  <c r="BH143"/>
  <c r="BJ143"/>
  <c r="BL143"/>
  <c r="BQ143"/>
  <c r="AU142"/>
  <c r="BF142"/>
  <c r="BH142"/>
  <c r="BJ142"/>
  <c r="BL142"/>
  <c r="BQ142"/>
  <c r="AU141"/>
  <c r="BF141"/>
  <c r="BH141"/>
  <c r="BJ141"/>
  <c r="BL141"/>
  <c r="BQ141"/>
  <c r="AU140"/>
  <c r="BF140"/>
  <c r="BH140"/>
  <c r="BJ140"/>
  <c r="BL140"/>
  <c r="BQ140"/>
  <c r="AU139"/>
  <c r="BF139"/>
  <c r="BH139"/>
  <c r="BJ139"/>
  <c r="BL139"/>
  <c r="BQ139"/>
  <c r="AU137"/>
  <c r="BF137"/>
  <c r="BH137"/>
  <c r="BJ137"/>
  <c r="BL137"/>
  <c r="BQ137"/>
  <c r="AU136"/>
  <c r="BF136"/>
  <c r="BH136"/>
  <c r="BJ136"/>
  <c r="BL136"/>
  <c r="BQ136"/>
  <c r="AU135"/>
  <c r="BF135"/>
  <c r="BH135"/>
  <c r="BJ135"/>
  <c r="BL135"/>
  <c r="BQ135"/>
  <c r="AU134"/>
  <c r="BF134"/>
  <c r="BH134"/>
  <c r="BJ134"/>
  <c r="BL134"/>
  <c r="BQ134"/>
  <c r="AU133"/>
  <c r="BF133"/>
  <c r="BH133"/>
  <c r="BJ133"/>
  <c r="BL133"/>
  <c r="BQ133"/>
  <c r="AU132"/>
  <c r="BF132"/>
  <c r="BH132"/>
  <c r="BJ132"/>
  <c r="BL132"/>
  <c r="BQ132"/>
  <c r="AU131"/>
  <c r="BF131"/>
  <c r="BH131"/>
  <c r="BJ131"/>
  <c r="BL131"/>
  <c r="BQ131"/>
  <c r="AU129"/>
  <c r="BF129"/>
  <c r="BH129"/>
  <c r="BJ129"/>
  <c r="BL129"/>
  <c r="BQ129"/>
  <c r="AU128"/>
  <c r="BF128"/>
  <c r="BH128"/>
  <c r="BJ128"/>
  <c r="BL128"/>
  <c r="BQ128"/>
  <c r="AU127"/>
  <c r="BF127"/>
  <c r="BH127"/>
  <c r="BJ127"/>
  <c r="BL127"/>
  <c r="BQ127"/>
  <c r="AU126"/>
  <c r="BF126"/>
  <c r="BH126"/>
  <c r="BJ126"/>
  <c r="BL126"/>
  <c r="BQ126"/>
  <c r="AU125"/>
  <c r="BF125"/>
  <c r="BH125"/>
  <c r="BJ125"/>
  <c r="BL125"/>
  <c r="BQ125"/>
  <c r="AU124"/>
  <c r="BF124"/>
  <c r="BH124"/>
  <c r="BJ124"/>
  <c r="BL124"/>
  <c r="BQ124"/>
  <c r="AU123"/>
  <c r="BF123"/>
  <c r="BH123"/>
  <c r="BJ123"/>
  <c r="BL123"/>
  <c r="BQ123"/>
  <c r="AU122"/>
  <c r="BF122"/>
  <c r="BH122"/>
  <c r="BJ122"/>
  <c r="BL122"/>
  <c r="BQ122"/>
  <c r="AU121"/>
  <c r="BF121"/>
  <c r="BH121"/>
  <c r="BJ121"/>
  <c r="BL121"/>
  <c r="BQ121"/>
  <c r="AU120"/>
  <c r="BF120"/>
  <c r="BH120"/>
  <c r="BJ120"/>
  <c r="BL120"/>
  <c r="BQ120"/>
  <c r="AU119"/>
  <c r="BF119"/>
  <c r="BH119"/>
  <c r="BJ119"/>
  <c r="BL119"/>
  <c r="BQ119"/>
  <c r="AU118"/>
  <c r="BF118"/>
  <c r="BH118"/>
  <c r="BJ118"/>
  <c r="BL118"/>
  <c r="BQ118"/>
  <c r="AU117"/>
  <c r="BF117"/>
  <c r="BH117"/>
  <c r="BJ117"/>
  <c r="BL117"/>
  <c r="BQ117"/>
  <c r="AU116"/>
  <c r="BF116"/>
  <c r="BH116"/>
  <c r="BJ116"/>
  <c r="BL116"/>
  <c r="BQ116"/>
  <c r="AU115"/>
  <c r="BF115"/>
  <c r="BH115"/>
  <c r="BJ115"/>
  <c r="BL115"/>
  <c r="BQ115"/>
  <c r="AU113"/>
  <c r="BF113"/>
  <c r="BH113"/>
  <c r="BJ113"/>
  <c r="BL113"/>
  <c r="BQ113"/>
  <c r="AU112"/>
  <c r="BF112"/>
  <c r="BH112"/>
  <c r="BJ112"/>
  <c r="BL112"/>
  <c r="BQ112"/>
  <c r="AU111"/>
  <c r="BF111"/>
  <c r="BH111"/>
  <c r="BJ111"/>
  <c r="BL111"/>
  <c r="BQ111"/>
  <c r="AU110"/>
  <c r="BF110"/>
  <c r="BH110"/>
  <c r="BJ110"/>
  <c r="BL110"/>
  <c r="BQ110"/>
  <c r="AU109"/>
  <c r="BF109"/>
  <c r="BH109"/>
  <c r="BJ109"/>
  <c r="BL109"/>
  <c r="BQ109"/>
  <c r="AU108"/>
  <c r="BF108"/>
  <c r="BH108"/>
  <c r="BJ108"/>
  <c r="BL108"/>
  <c r="BQ108"/>
  <c r="AU107"/>
  <c r="BF107"/>
  <c r="BH107"/>
  <c r="BJ107"/>
  <c r="BL107"/>
  <c r="BQ107"/>
  <c r="AU106"/>
  <c r="BF106"/>
  <c r="BH106"/>
  <c r="BJ106"/>
  <c r="BL106"/>
  <c r="BQ106"/>
  <c r="AU105"/>
  <c r="BF105"/>
  <c r="BH105"/>
  <c r="BJ105"/>
  <c r="BL105"/>
  <c r="BQ105"/>
  <c r="AU104"/>
  <c r="BF104"/>
  <c r="BH104"/>
  <c r="BJ104"/>
  <c r="BL104"/>
  <c r="BQ104"/>
  <c r="AU103"/>
  <c r="BF103"/>
  <c r="BH103"/>
  <c r="BJ103"/>
  <c r="BL103"/>
  <c r="BQ103"/>
  <c r="AU102"/>
  <c r="BF102"/>
  <c r="BH102"/>
  <c r="BJ102"/>
  <c r="BL102"/>
  <c r="BQ102"/>
  <c r="AU101"/>
  <c r="BF101"/>
  <c r="BH101"/>
  <c r="BJ101"/>
  <c r="BL101"/>
  <c r="BQ101"/>
  <c r="AU99"/>
  <c r="BF99"/>
  <c r="BH99"/>
  <c r="BJ99"/>
  <c r="BL99"/>
  <c r="BQ99"/>
  <c r="AU98"/>
  <c r="BF98"/>
  <c r="BH98"/>
  <c r="BJ98"/>
  <c r="BL98"/>
  <c r="BQ98"/>
  <c r="AU97"/>
  <c r="BF97"/>
  <c r="BH97"/>
  <c r="BJ97"/>
  <c r="BL97"/>
  <c r="BQ97"/>
  <c r="AU96"/>
  <c r="BF96"/>
  <c r="BH96"/>
  <c r="BJ96"/>
  <c r="BL96"/>
  <c r="BQ96"/>
  <c r="AU95"/>
  <c r="BF95"/>
  <c r="BH95"/>
  <c r="BJ95"/>
  <c r="BL95"/>
  <c r="BQ95"/>
  <c r="AU94"/>
  <c r="BF94"/>
  <c r="BH94"/>
  <c r="BJ94"/>
  <c r="BL94"/>
  <c r="BQ94"/>
  <c r="AU93"/>
  <c r="BF93"/>
  <c r="BH93"/>
  <c r="BJ93"/>
  <c r="BL93"/>
  <c r="BQ93"/>
  <c r="AU92"/>
  <c r="BF92"/>
  <c r="BH92"/>
  <c r="BJ92"/>
  <c r="BL92"/>
  <c r="BQ92"/>
  <c r="AU91"/>
  <c r="BF91"/>
  <c r="BH91"/>
  <c r="BJ91"/>
  <c r="BL91"/>
  <c r="BQ91"/>
  <c r="AU89"/>
  <c r="BF89"/>
  <c r="BH89"/>
  <c r="BJ89"/>
  <c r="BL89"/>
  <c r="BQ89"/>
  <c r="AU88"/>
  <c r="BF88"/>
  <c r="BH88"/>
  <c r="BJ88"/>
  <c r="BL88"/>
  <c r="BQ88"/>
  <c r="AU87"/>
  <c r="BF87"/>
  <c r="BH87"/>
  <c r="BJ87"/>
  <c r="BL87"/>
  <c r="BQ87"/>
  <c r="AU86"/>
  <c r="BF86"/>
  <c r="BH86"/>
  <c r="BJ86"/>
  <c r="BL86"/>
  <c r="BQ86"/>
  <c r="AU85"/>
  <c r="BF85"/>
  <c r="BH85"/>
  <c r="BJ85"/>
  <c r="BL85"/>
  <c r="BQ85"/>
  <c r="AU84"/>
  <c r="BF84"/>
  <c r="BH84"/>
  <c r="BJ84"/>
  <c r="BL84"/>
  <c r="BQ84"/>
  <c r="AU83"/>
  <c r="BF83"/>
  <c r="BH83"/>
  <c r="BJ83"/>
  <c r="BL83"/>
  <c r="BQ83"/>
  <c r="AU82"/>
  <c r="BF82"/>
  <c r="BH82"/>
  <c r="BJ82"/>
  <c r="BL82"/>
  <c r="BQ82"/>
  <c r="AU80"/>
  <c r="BF80"/>
  <c r="BH80"/>
  <c r="BJ80"/>
  <c r="BL80"/>
  <c r="BQ80"/>
  <c r="AU79"/>
  <c r="BF79"/>
  <c r="BH79"/>
  <c r="BJ79"/>
  <c r="BL79"/>
  <c r="BQ79"/>
  <c r="AU78"/>
  <c r="BF78"/>
  <c r="BH78"/>
  <c r="BJ78"/>
  <c r="BL78"/>
  <c r="BQ78"/>
  <c r="AU77"/>
  <c r="BF77"/>
  <c r="BH77"/>
  <c r="BJ77"/>
  <c r="BL77"/>
  <c r="BQ77"/>
  <c r="AU76"/>
  <c r="BF76"/>
  <c r="BH76"/>
  <c r="BJ76"/>
  <c r="BL76"/>
  <c r="BQ76"/>
  <c r="AU74"/>
  <c r="BF74"/>
  <c r="BH74"/>
  <c r="BJ74"/>
  <c r="BL74"/>
  <c r="BQ74"/>
  <c r="AU73"/>
  <c r="BF73"/>
  <c r="BH73"/>
  <c r="BJ73"/>
  <c r="BL73"/>
  <c r="BQ73"/>
  <c r="AU72"/>
  <c r="BF72"/>
  <c r="BH72"/>
  <c r="BJ72"/>
  <c r="BL72"/>
  <c r="BQ72"/>
  <c r="AU71"/>
  <c r="BF71"/>
  <c r="BH71"/>
  <c r="BJ71"/>
  <c r="BL71"/>
  <c r="BQ71"/>
  <c r="AU70"/>
  <c r="BF70"/>
  <c r="BH70"/>
  <c r="BJ70"/>
  <c r="BL70"/>
  <c r="BQ70"/>
  <c r="AU69"/>
  <c r="BF69"/>
  <c r="BH69"/>
  <c r="BJ69"/>
  <c r="BL69"/>
  <c r="BQ69"/>
  <c r="AU68"/>
  <c r="BF68"/>
  <c r="BH68"/>
  <c r="BJ68"/>
  <c r="BL68"/>
  <c r="BQ68"/>
  <c r="AU67"/>
  <c r="BF67"/>
  <c r="BH67"/>
  <c r="BJ67"/>
  <c r="BL67"/>
  <c r="BQ67"/>
  <c r="AU66"/>
  <c r="BF66"/>
  <c r="BH66"/>
  <c r="BJ66"/>
  <c r="BL66"/>
  <c r="BQ66"/>
  <c r="AU65"/>
  <c r="BF65"/>
  <c r="BH65"/>
  <c r="BJ65"/>
  <c r="BL65"/>
  <c r="BQ65"/>
  <c r="AU64"/>
  <c r="BF64"/>
  <c r="BH64"/>
  <c r="BJ64"/>
  <c r="BL64"/>
  <c r="BQ64"/>
  <c r="AU63"/>
  <c r="BF63"/>
  <c r="BH63"/>
  <c r="BJ63"/>
  <c r="BL63"/>
  <c r="BQ63"/>
  <c r="AU61"/>
  <c r="BF61"/>
  <c r="BH61"/>
  <c r="BJ61"/>
  <c r="BL61"/>
  <c r="BQ61"/>
  <c r="AU60"/>
  <c r="BF60"/>
  <c r="BH60"/>
  <c r="BJ60"/>
  <c r="BL60"/>
  <c r="BQ60"/>
  <c r="AU59"/>
  <c r="BF59"/>
  <c r="BH59"/>
  <c r="BJ59"/>
  <c r="BL59"/>
  <c r="BQ59"/>
  <c r="AU58"/>
  <c r="BF58"/>
  <c r="BH58"/>
  <c r="BJ58"/>
  <c r="BL58"/>
  <c r="BQ58"/>
  <c r="AU57"/>
  <c r="AV57"/>
  <c r="AU26"/>
  <c r="BF26"/>
  <c r="BH26"/>
  <c r="BJ26"/>
  <c r="AU25"/>
  <c r="AV25"/>
  <c r="AU24"/>
  <c r="BF24"/>
  <c r="BH24"/>
  <c r="BJ24"/>
  <c r="BL24"/>
  <c r="AU23"/>
  <c r="AV23"/>
  <c r="AU22"/>
  <c r="BF22"/>
  <c r="BH22"/>
  <c r="BJ22"/>
  <c r="BL22"/>
  <c r="AU21"/>
  <c r="AV21"/>
  <c r="AU20"/>
  <c r="BF20"/>
  <c r="BH20"/>
  <c r="BJ20"/>
  <c r="BL20"/>
  <c r="AU19"/>
  <c r="AV19"/>
  <c r="AU18"/>
  <c r="BF18"/>
  <c r="BH18"/>
  <c r="BJ18"/>
  <c r="BL18"/>
  <c r="BQ18"/>
  <c r="AT378"/>
  <c r="AT377"/>
  <c r="AT376"/>
  <c r="AT375"/>
  <c r="AT374"/>
  <c r="AT373"/>
  <c r="AT372"/>
  <c r="AT371"/>
  <c r="AT370"/>
  <c r="AT369"/>
  <c r="AT368"/>
  <c r="AT367"/>
  <c r="AT365"/>
  <c r="AT364"/>
  <c r="AT363"/>
  <c r="AT362"/>
  <c r="AT361"/>
  <c r="AT360"/>
  <c r="AT359"/>
  <c r="AT358"/>
  <c r="AT357"/>
  <c r="AT356"/>
  <c r="AT354"/>
  <c r="AT353"/>
  <c r="AT352"/>
  <c r="AT351"/>
  <c r="AT350"/>
  <c r="AT349"/>
  <c r="AT348"/>
  <c r="AT347"/>
  <c r="AT346"/>
  <c r="AT345"/>
  <c r="AT344"/>
  <c r="AT342"/>
  <c r="AT341"/>
  <c r="AT340"/>
  <c r="AT339"/>
  <c r="AT338"/>
  <c r="AT337"/>
  <c r="AT336"/>
  <c r="AT335"/>
  <c r="AT334"/>
  <c r="AT333"/>
  <c r="AT332"/>
  <c r="AT330"/>
  <c r="AT329"/>
  <c r="AT328"/>
  <c r="AT327"/>
  <c r="AT326"/>
  <c r="AT325"/>
  <c r="AT324"/>
  <c r="AT323"/>
  <c r="AT322"/>
  <c r="AT321"/>
  <c r="AT320"/>
  <c r="AT319"/>
  <c r="AT318"/>
  <c r="AT317"/>
  <c r="AT316"/>
  <c r="AT314"/>
  <c r="AT313"/>
  <c r="AT312"/>
  <c r="AT311"/>
  <c r="AT310"/>
  <c r="AT309"/>
  <c r="AT308"/>
  <c r="AT307"/>
  <c r="AT306"/>
  <c r="AT305"/>
  <c r="AT304"/>
  <c r="AT303"/>
  <c r="AT302"/>
  <c r="AT301"/>
  <c r="AT300"/>
  <c r="AT299"/>
  <c r="AT298"/>
  <c r="AT297"/>
  <c r="AT296"/>
  <c r="AT295"/>
  <c r="AT294"/>
  <c r="AT293"/>
  <c r="AT292"/>
  <c r="AT291"/>
  <c r="AT289"/>
  <c r="AT288"/>
  <c r="AT287"/>
  <c r="AT286"/>
  <c r="AT285"/>
  <c r="AT284"/>
  <c r="AT283"/>
  <c r="AT282"/>
  <c r="AT281"/>
  <c r="AT280"/>
  <c r="AT279"/>
  <c r="AT278"/>
  <c r="AT277"/>
  <c r="AT276"/>
  <c r="AT275"/>
  <c r="AT274"/>
  <c r="AT273"/>
  <c r="AT271"/>
  <c r="AT270"/>
  <c r="AT269"/>
  <c r="AT268"/>
  <c r="AT267"/>
  <c r="AT266"/>
  <c r="AT265"/>
  <c r="AT263"/>
  <c r="AT262"/>
  <c r="AT261"/>
  <c r="AT260"/>
  <c r="AT259"/>
  <c r="AT258"/>
  <c r="AT257"/>
  <c r="AT256"/>
  <c r="AT255"/>
  <c r="AT254"/>
  <c r="AT253"/>
  <c r="AT252"/>
  <c r="AT251"/>
  <c r="AT250"/>
  <c r="AT249"/>
  <c r="AT247"/>
  <c r="AT246"/>
  <c r="AT245"/>
  <c r="AT244"/>
  <c r="AT243"/>
  <c r="AT242"/>
  <c r="AT241"/>
  <c r="AT240"/>
  <c r="AT238"/>
  <c r="AT237"/>
  <c r="AT236"/>
  <c r="AT235"/>
  <c r="AT234"/>
  <c r="AT233"/>
  <c r="AT232"/>
  <c r="AT231"/>
  <c r="AT230"/>
  <c r="AT228"/>
  <c r="AT227"/>
  <c r="AT226"/>
  <c r="AT225"/>
  <c r="AT224"/>
  <c r="AT223"/>
  <c r="AT222"/>
  <c r="AT221"/>
  <c r="AT220"/>
  <c r="AT219"/>
  <c r="AT218"/>
  <c r="AT217"/>
  <c r="AT216"/>
  <c r="AT214"/>
  <c r="AT213"/>
  <c r="AT212"/>
  <c r="AT211"/>
  <c r="AT210"/>
  <c r="AT209"/>
  <c r="AT208"/>
  <c r="AT207"/>
  <c r="AT206"/>
  <c r="AT205"/>
  <c r="AT204"/>
  <c r="AT203"/>
  <c r="AT201"/>
  <c r="AT200"/>
  <c r="AT199"/>
  <c r="AT198"/>
  <c r="AT197"/>
  <c r="AT196"/>
  <c r="AT195"/>
  <c r="AT194"/>
  <c r="AT193"/>
  <c r="AT192"/>
  <c r="AT191"/>
  <c r="AT190"/>
  <c r="AT189"/>
  <c r="AT187"/>
  <c r="AT186"/>
  <c r="AT185"/>
  <c r="AT184"/>
  <c r="AT183"/>
  <c r="AT182"/>
  <c r="AT180"/>
  <c r="AT179"/>
  <c r="AT178"/>
  <c r="AT177"/>
  <c r="AT176"/>
  <c r="AT175"/>
  <c r="AT174"/>
  <c r="AT173"/>
  <c r="AT172"/>
  <c r="AT171"/>
  <c r="AT170"/>
  <c r="AT169"/>
  <c r="AT168"/>
  <c r="AT166"/>
  <c r="AT165"/>
  <c r="AT164"/>
  <c r="AT163"/>
  <c r="AT162"/>
  <c r="AT161"/>
  <c r="AT160"/>
  <c r="AT159"/>
  <c r="AT158"/>
  <c r="AT157"/>
  <c r="AT156"/>
  <c r="AT155"/>
  <c r="AT153"/>
  <c r="AT152"/>
  <c r="AT151"/>
  <c r="AT150"/>
  <c r="AT149"/>
  <c r="AT148"/>
  <c r="AT146"/>
  <c r="AT145"/>
  <c r="AT144"/>
  <c r="AT143"/>
  <c r="AT142"/>
  <c r="AT141"/>
  <c r="AT140"/>
  <c r="AT139"/>
  <c r="AT137"/>
  <c r="AT136"/>
  <c r="AT135"/>
  <c r="AT134"/>
  <c r="AT133"/>
  <c r="AT132"/>
  <c r="AT131"/>
  <c r="AT129"/>
  <c r="AT128"/>
  <c r="AT127"/>
  <c r="AT126"/>
  <c r="AT125"/>
  <c r="AT124"/>
  <c r="AT123"/>
  <c r="AT122"/>
  <c r="AT121"/>
  <c r="AT120"/>
  <c r="AT119"/>
  <c r="AT118"/>
  <c r="AT117"/>
  <c r="AT116"/>
  <c r="AT115"/>
  <c r="AT113"/>
  <c r="AT112"/>
  <c r="AT111"/>
  <c r="AT110"/>
  <c r="AT109"/>
  <c r="AT108"/>
  <c r="AT107"/>
  <c r="AT106"/>
  <c r="AT105"/>
  <c r="AT104"/>
  <c r="AT103"/>
  <c r="AT102"/>
  <c r="AT101"/>
  <c r="AT99"/>
  <c r="AT98"/>
  <c r="AT97"/>
  <c r="AT96"/>
  <c r="AT95"/>
  <c r="AT94"/>
  <c r="AT93"/>
  <c r="AT92"/>
  <c r="AT91"/>
  <c r="AT89"/>
  <c r="AT88"/>
  <c r="AT87"/>
  <c r="AT86"/>
  <c r="AT85"/>
  <c r="AT84"/>
  <c r="AT83"/>
  <c r="AT82"/>
  <c r="AT80"/>
  <c r="AT79"/>
  <c r="AT78"/>
  <c r="AT77"/>
  <c r="AT76"/>
  <c r="AT74"/>
  <c r="AT73"/>
  <c r="AT72"/>
  <c r="AT71"/>
  <c r="AT70"/>
  <c r="AT69"/>
  <c r="AT68"/>
  <c r="AT67"/>
  <c r="AT66"/>
  <c r="AT65"/>
  <c r="AT64"/>
  <c r="AT63"/>
  <c r="AT61"/>
  <c r="AT60"/>
  <c r="AT59"/>
  <c r="AT58"/>
  <c r="AT57"/>
  <c r="AT54"/>
  <c r="AT53"/>
  <c r="AT52"/>
  <c r="AT51"/>
  <c r="AT50"/>
  <c r="AT49"/>
  <c r="AT48"/>
  <c r="AT47"/>
  <c r="AT46"/>
  <c r="AT45"/>
  <c r="AT44"/>
  <c r="AT43"/>
  <c r="AT42"/>
  <c r="AT41"/>
  <c r="AT40"/>
  <c r="AT39"/>
  <c r="AT38"/>
  <c r="AT37"/>
  <c r="AT36"/>
  <c r="AT35"/>
  <c r="AT34"/>
  <c r="AT33"/>
  <c r="AT32"/>
  <c r="AT31"/>
  <c r="AT30"/>
  <c r="AT29"/>
  <c r="AT28"/>
  <c r="AT26"/>
  <c r="AT25"/>
  <c r="AT24"/>
  <c r="AT23"/>
  <c r="AT22"/>
  <c r="AT21"/>
  <c r="AT20"/>
  <c r="AT19"/>
  <c r="AT18"/>
  <c r="AT8"/>
  <c r="AT9"/>
  <c r="AT10"/>
  <c r="AT11"/>
  <c r="AT12"/>
  <c r="AT13"/>
  <c r="AT14"/>
  <c r="AT15"/>
  <c r="AT16"/>
  <c r="BF57"/>
  <c r="BH57"/>
  <c r="BJ57"/>
  <c r="BL57"/>
  <c r="BQ57"/>
  <c r="BL26"/>
  <c r="BQ26"/>
  <c r="BF189"/>
  <c r="BH189"/>
  <c r="BJ189"/>
  <c r="BL189"/>
  <c r="BQ189"/>
  <c r="AV189"/>
  <c r="BF191"/>
  <c r="BH191"/>
  <c r="BJ191"/>
  <c r="BL191"/>
  <c r="BQ191"/>
  <c r="AV191"/>
  <c r="BF193"/>
  <c r="BH193"/>
  <c r="BJ193"/>
  <c r="BL193"/>
  <c r="BQ193"/>
  <c r="AV193"/>
  <c r="BF195"/>
  <c r="BH195"/>
  <c r="BJ195"/>
  <c r="BL195"/>
  <c r="BQ195"/>
  <c r="AV195"/>
  <c r="BF197"/>
  <c r="BH197"/>
  <c r="BJ197"/>
  <c r="BL197"/>
  <c r="BQ197"/>
  <c r="AV197"/>
  <c r="BF199"/>
  <c r="BH199"/>
  <c r="BJ199"/>
  <c r="BL199"/>
  <c r="BQ199"/>
  <c r="AV199"/>
  <c r="BF201"/>
  <c r="BH201"/>
  <c r="BJ201"/>
  <c r="BL201"/>
  <c r="BQ201"/>
  <c r="AV201"/>
  <c r="BF204"/>
  <c r="BH204"/>
  <c r="BJ204"/>
  <c r="BL204"/>
  <c r="BQ204"/>
  <c r="AV204"/>
  <c r="BF206"/>
  <c r="BH206"/>
  <c r="BJ206"/>
  <c r="BL206"/>
  <c r="BQ206"/>
  <c r="AV206"/>
  <c r="BF208"/>
  <c r="BH208"/>
  <c r="BJ208"/>
  <c r="BL208"/>
  <c r="BQ208"/>
  <c r="AV208"/>
  <c r="BF210"/>
  <c r="BH210"/>
  <c r="BJ210"/>
  <c r="BL210"/>
  <c r="BQ210"/>
  <c r="AV210"/>
  <c r="BF212"/>
  <c r="BH212"/>
  <c r="BJ212"/>
  <c r="BL212"/>
  <c r="BQ212"/>
  <c r="AV212"/>
  <c r="BF214"/>
  <c r="BH214"/>
  <c r="BJ214"/>
  <c r="BL214"/>
  <c r="BQ214"/>
  <c r="AV214"/>
  <c r="BF217"/>
  <c r="BH217"/>
  <c r="BJ217"/>
  <c r="BL217"/>
  <c r="BQ217"/>
  <c r="AV217"/>
  <c r="BF219"/>
  <c r="BH219"/>
  <c r="BJ219"/>
  <c r="BL219"/>
  <c r="BQ219"/>
  <c r="AV219"/>
  <c r="BF221"/>
  <c r="BH221"/>
  <c r="BJ221"/>
  <c r="BL221"/>
  <c r="BQ221"/>
  <c r="AV221"/>
  <c r="BF223"/>
  <c r="BH223"/>
  <c r="BJ223"/>
  <c r="BL223"/>
  <c r="BQ223"/>
  <c r="AV223"/>
  <c r="BF225"/>
  <c r="BH225"/>
  <c r="BJ225"/>
  <c r="BL225"/>
  <c r="BQ225"/>
  <c r="AV225"/>
  <c r="BF227"/>
  <c r="BH227"/>
  <c r="BJ227"/>
  <c r="BL227"/>
  <c r="BQ227"/>
  <c r="AV227"/>
  <c r="BF230"/>
  <c r="BH230"/>
  <c r="BJ230"/>
  <c r="BL230"/>
  <c r="BQ230"/>
  <c r="AV230"/>
  <c r="BF232"/>
  <c r="BH232"/>
  <c r="BJ232"/>
  <c r="BL232"/>
  <c r="BQ232"/>
  <c r="AV232"/>
  <c r="BF234"/>
  <c r="BH234"/>
  <c r="BJ234"/>
  <c r="BL234"/>
  <c r="BQ234"/>
  <c r="AV234"/>
  <c r="BF236"/>
  <c r="BH236"/>
  <c r="BJ236"/>
  <c r="BL236"/>
  <c r="BQ236"/>
  <c r="AV236"/>
  <c r="BF238"/>
  <c r="BH238"/>
  <c r="BJ238"/>
  <c r="BL238"/>
  <c r="BQ238"/>
  <c r="AV238"/>
  <c r="BF241"/>
  <c r="BH241"/>
  <c r="BJ241"/>
  <c r="BL241"/>
  <c r="BQ241"/>
  <c r="AV241"/>
  <c r="BF243"/>
  <c r="BH243"/>
  <c r="BJ243"/>
  <c r="BL243"/>
  <c r="BQ243"/>
  <c r="AV243"/>
  <c r="BF245"/>
  <c r="BH245"/>
  <c r="BJ245"/>
  <c r="BL245"/>
  <c r="BQ245"/>
  <c r="AV245"/>
  <c r="BF247"/>
  <c r="BH247"/>
  <c r="BJ247"/>
  <c r="BL247"/>
  <c r="BQ247"/>
  <c r="AV247"/>
  <c r="BF250"/>
  <c r="BH250"/>
  <c r="BJ250"/>
  <c r="BL250"/>
  <c r="BQ250"/>
  <c r="AV250"/>
  <c r="BF252"/>
  <c r="BH252"/>
  <c r="BJ252"/>
  <c r="BL252"/>
  <c r="BQ252"/>
  <c r="AV252"/>
  <c r="BF254"/>
  <c r="BH254"/>
  <c r="BJ254"/>
  <c r="BL254"/>
  <c r="BQ254"/>
  <c r="AV254"/>
  <c r="BF256"/>
  <c r="BH256"/>
  <c r="BJ256"/>
  <c r="BL256"/>
  <c r="BQ256"/>
  <c r="AV256"/>
  <c r="BF258"/>
  <c r="BH258"/>
  <c r="BJ258"/>
  <c r="BL258"/>
  <c r="BQ258"/>
  <c r="AV258"/>
  <c r="BF260"/>
  <c r="BH260"/>
  <c r="BJ260"/>
  <c r="BL260"/>
  <c r="BQ260"/>
  <c r="AV260"/>
  <c r="BF262"/>
  <c r="BH262"/>
  <c r="BJ262"/>
  <c r="BL262"/>
  <c r="BQ262"/>
  <c r="AV262"/>
  <c r="BF265"/>
  <c r="BH265"/>
  <c r="BJ265"/>
  <c r="BL265"/>
  <c r="BQ265"/>
  <c r="AV265"/>
  <c r="BF267"/>
  <c r="BH267"/>
  <c r="BJ267"/>
  <c r="BL267"/>
  <c r="BQ267"/>
  <c r="AV267"/>
  <c r="BF269"/>
  <c r="BH269"/>
  <c r="BJ269"/>
  <c r="BL269"/>
  <c r="BQ269"/>
  <c r="AV269"/>
  <c r="BF271"/>
  <c r="BH271"/>
  <c r="BJ271"/>
  <c r="BL271"/>
  <c r="BQ271"/>
  <c r="AV271"/>
  <c r="BF274"/>
  <c r="BH274"/>
  <c r="BJ274"/>
  <c r="BL274"/>
  <c r="BQ274"/>
  <c r="AV274"/>
  <c r="BF276"/>
  <c r="BH276"/>
  <c r="BJ276"/>
  <c r="BL276"/>
  <c r="BQ276"/>
  <c r="AV276"/>
  <c r="BF278"/>
  <c r="BH278"/>
  <c r="BJ278"/>
  <c r="BL278"/>
  <c r="BQ278"/>
  <c r="AV278"/>
  <c r="BF280"/>
  <c r="BH280"/>
  <c r="BJ280"/>
  <c r="BL280"/>
  <c r="BQ280"/>
  <c r="AV280"/>
  <c r="BF282"/>
  <c r="BH282"/>
  <c r="BJ282"/>
  <c r="BL282"/>
  <c r="BQ282"/>
  <c r="AV282"/>
  <c r="BF284"/>
  <c r="BH284"/>
  <c r="BJ284"/>
  <c r="BL284"/>
  <c r="BQ284"/>
  <c r="AV284"/>
  <c r="BF286"/>
  <c r="BH286"/>
  <c r="BJ286"/>
  <c r="BL286"/>
  <c r="BQ286"/>
  <c r="AV286"/>
  <c r="BF288"/>
  <c r="BH288"/>
  <c r="BJ288"/>
  <c r="BL288"/>
  <c r="BQ288"/>
  <c r="AV288"/>
  <c r="BF291"/>
  <c r="BH291"/>
  <c r="BJ291"/>
  <c r="BL291"/>
  <c r="BQ291"/>
  <c r="AV291"/>
  <c r="BF293"/>
  <c r="BH293"/>
  <c r="BJ293"/>
  <c r="AV293"/>
  <c r="BF295"/>
  <c r="BH295"/>
  <c r="BJ295"/>
  <c r="BL295"/>
  <c r="BQ295"/>
  <c r="AV295"/>
  <c r="BF297"/>
  <c r="BH297"/>
  <c r="BJ297"/>
  <c r="BL297"/>
  <c r="BQ297"/>
  <c r="AV297"/>
  <c r="BF299"/>
  <c r="BH299"/>
  <c r="BJ299"/>
  <c r="BL299"/>
  <c r="BQ299"/>
  <c r="AV299"/>
  <c r="BF301"/>
  <c r="BH301"/>
  <c r="BJ301"/>
  <c r="BL301"/>
  <c r="BQ301"/>
  <c r="AV301"/>
  <c r="BF303"/>
  <c r="BH303"/>
  <c r="BJ303"/>
  <c r="BL303"/>
  <c r="BQ303"/>
  <c r="AV303"/>
  <c r="BF305"/>
  <c r="BH305"/>
  <c r="BJ305"/>
  <c r="BL305"/>
  <c r="BQ305"/>
  <c r="AV305"/>
  <c r="BF307"/>
  <c r="BH307"/>
  <c r="BJ307"/>
  <c r="BL307"/>
  <c r="BQ307"/>
  <c r="AV307"/>
  <c r="BF309"/>
  <c r="BH309"/>
  <c r="BJ309"/>
  <c r="BL309"/>
  <c r="BQ309"/>
  <c r="AV309"/>
  <c r="BF311"/>
  <c r="BH311"/>
  <c r="BJ311"/>
  <c r="BL311"/>
  <c r="BQ311"/>
  <c r="AV311"/>
  <c r="BF313"/>
  <c r="BH313"/>
  <c r="BJ313"/>
  <c r="BL313"/>
  <c r="BQ313"/>
  <c r="AV313"/>
  <c r="BF316"/>
  <c r="BH316"/>
  <c r="BJ316"/>
  <c r="BL316"/>
  <c r="BQ316"/>
  <c r="AV316"/>
  <c r="BF318"/>
  <c r="BH318"/>
  <c r="BJ318"/>
  <c r="BL318"/>
  <c r="BQ318"/>
  <c r="AV318"/>
  <c r="BF320"/>
  <c r="BH320"/>
  <c r="BJ320"/>
  <c r="BL320"/>
  <c r="BQ320"/>
  <c r="AV320"/>
  <c r="BF322"/>
  <c r="BH322"/>
  <c r="BJ322"/>
  <c r="BL322"/>
  <c r="BQ322"/>
  <c r="AV322"/>
  <c r="BF324"/>
  <c r="BH324"/>
  <c r="BJ324"/>
  <c r="BL324"/>
  <c r="BQ324"/>
  <c r="AV324"/>
  <c r="BF326"/>
  <c r="BH326"/>
  <c r="BJ326"/>
  <c r="BL326"/>
  <c r="BQ326"/>
  <c r="AV326"/>
  <c r="BF328"/>
  <c r="BH328"/>
  <c r="BJ328"/>
  <c r="BL328"/>
  <c r="BQ328"/>
  <c r="AV328"/>
  <c r="BF332"/>
  <c r="BH332"/>
  <c r="BJ332"/>
  <c r="BL332"/>
  <c r="BQ332"/>
  <c r="AV332"/>
  <c r="BF334"/>
  <c r="BH334"/>
  <c r="BJ334"/>
  <c r="BL334"/>
  <c r="BQ334"/>
  <c r="AV334"/>
  <c r="BF336"/>
  <c r="BH336"/>
  <c r="BJ336"/>
  <c r="BL336"/>
  <c r="BQ336"/>
  <c r="AV336"/>
  <c r="BF338"/>
  <c r="BH338"/>
  <c r="BJ338"/>
  <c r="BL338"/>
  <c r="BQ338"/>
  <c r="AV338"/>
  <c r="BF340"/>
  <c r="BH340"/>
  <c r="BJ340"/>
  <c r="BL340"/>
  <c r="BQ340"/>
  <c r="AV340"/>
  <c r="BF342"/>
  <c r="BH342"/>
  <c r="BJ342"/>
  <c r="BL342"/>
  <c r="BQ342"/>
  <c r="AV342"/>
  <c r="BF345"/>
  <c r="BH345"/>
  <c r="BJ345"/>
  <c r="BL345"/>
  <c r="BQ345"/>
  <c r="AV345"/>
  <c r="BF347"/>
  <c r="BH347"/>
  <c r="BJ347"/>
  <c r="BL347"/>
  <c r="BQ347"/>
  <c r="AV347"/>
  <c r="BF349"/>
  <c r="BH349"/>
  <c r="BJ349"/>
  <c r="BL349"/>
  <c r="BQ349"/>
  <c r="AV349"/>
  <c r="BF351"/>
  <c r="BH351"/>
  <c r="BJ351"/>
  <c r="BL351"/>
  <c r="BQ351"/>
  <c r="AV351"/>
  <c r="BF353"/>
  <c r="BH353"/>
  <c r="BJ353"/>
  <c r="BL353"/>
  <c r="BQ353"/>
  <c r="AV353"/>
  <c r="BF356"/>
  <c r="BH356"/>
  <c r="BJ356"/>
  <c r="BL356"/>
  <c r="BQ356"/>
  <c r="AV356"/>
  <c r="BF358"/>
  <c r="BH358"/>
  <c r="BJ358"/>
  <c r="BL358"/>
  <c r="BQ358"/>
  <c r="AV358"/>
  <c r="BF360"/>
  <c r="BH360"/>
  <c r="BJ360"/>
  <c r="BL360"/>
  <c r="BQ360"/>
  <c r="AV360"/>
  <c r="BF362"/>
  <c r="BH362"/>
  <c r="BJ362"/>
  <c r="BL362"/>
  <c r="BQ362"/>
  <c r="AV362"/>
  <c r="BF364"/>
  <c r="BH364"/>
  <c r="BJ364"/>
  <c r="BL364"/>
  <c r="BQ364"/>
  <c r="AV364"/>
  <c r="BF367"/>
  <c r="BH367"/>
  <c r="BJ367"/>
  <c r="BL367"/>
  <c r="BQ367"/>
  <c r="AV367"/>
  <c r="BF369"/>
  <c r="BH369"/>
  <c r="BJ369"/>
  <c r="BL369"/>
  <c r="BQ369"/>
  <c r="AV369"/>
  <c r="BF371"/>
  <c r="BH371"/>
  <c r="BJ371"/>
  <c r="BL371"/>
  <c r="BQ371"/>
  <c r="AV371"/>
  <c r="BF373"/>
  <c r="BH373"/>
  <c r="BJ373"/>
  <c r="BL373"/>
  <c r="BQ373"/>
  <c r="AV373"/>
  <c r="BF375"/>
  <c r="BH375"/>
  <c r="BJ375"/>
  <c r="BL375"/>
  <c r="BQ375"/>
  <c r="AV375"/>
  <c r="BF377"/>
  <c r="BH377"/>
  <c r="BJ377"/>
  <c r="BL377"/>
  <c r="BQ377"/>
  <c r="AV377"/>
  <c r="AV59"/>
  <c r="AV61"/>
  <c r="AV64"/>
  <c r="AV66"/>
  <c r="AV68"/>
  <c r="AV70"/>
  <c r="AV72"/>
  <c r="AV74"/>
  <c r="AV77"/>
  <c r="AV79"/>
  <c r="AV82"/>
  <c r="AV84"/>
  <c r="AV86"/>
  <c r="AV88"/>
  <c r="AV91"/>
  <c r="AV93"/>
  <c r="AV95"/>
  <c r="AV97"/>
  <c r="AV99"/>
  <c r="AV102"/>
  <c r="AV104"/>
  <c r="AV106"/>
  <c r="AV108"/>
  <c r="AV110"/>
  <c r="AV112"/>
  <c r="AV115"/>
  <c r="AV117"/>
  <c r="AV119"/>
  <c r="AV121"/>
  <c r="AV123"/>
  <c r="AV125"/>
  <c r="AV127"/>
  <c r="AV129"/>
  <c r="AV132"/>
  <c r="AV134"/>
  <c r="AV136"/>
  <c r="AV139"/>
  <c r="AV141"/>
  <c r="AV143"/>
  <c r="AV145"/>
  <c r="AV148"/>
  <c r="AV150"/>
  <c r="AV152"/>
  <c r="AV155"/>
  <c r="AV157"/>
  <c r="AV159"/>
  <c r="AV161"/>
  <c r="AV163"/>
  <c r="AV165"/>
  <c r="AV168"/>
  <c r="AV170"/>
  <c r="AV172"/>
  <c r="AV174"/>
  <c r="AV176"/>
  <c r="AV178"/>
  <c r="AV180"/>
  <c r="AV183"/>
  <c r="AV185"/>
  <c r="AV187"/>
  <c r="AV192"/>
  <c r="AV196"/>
  <c r="AV200"/>
  <c r="AV205"/>
  <c r="AV209"/>
  <c r="AV213"/>
  <c r="AV218"/>
  <c r="AV222"/>
  <c r="AV226"/>
  <c r="AV231"/>
  <c r="AV235"/>
  <c r="AV240"/>
  <c r="AV244"/>
  <c r="AV249"/>
  <c r="AV253"/>
  <c r="BF253"/>
  <c r="BH253"/>
  <c r="BJ253"/>
  <c r="BL253"/>
  <c r="BQ253"/>
  <c r="AV255"/>
  <c r="BF255"/>
  <c r="BH255"/>
  <c r="BJ255"/>
  <c r="BL255"/>
  <c r="BQ255"/>
  <c r="AV257"/>
  <c r="BF257"/>
  <c r="BH257"/>
  <c r="BJ257"/>
  <c r="BL257"/>
  <c r="BQ257"/>
  <c r="AV259"/>
  <c r="BF259"/>
  <c r="BH259"/>
  <c r="BJ259"/>
  <c r="BL259"/>
  <c r="BQ259"/>
  <c r="AV261"/>
  <c r="BF261"/>
  <c r="BH261"/>
  <c r="BJ261"/>
  <c r="BL261"/>
  <c r="BQ261"/>
  <c r="AV263"/>
  <c r="BF263"/>
  <c r="BH263"/>
  <c r="BJ263"/>
  <c r="BL263"/>
  <c r="BQ263"/>
  <c r="AV266"/>
  <c r="BF266"/>
  <c r="BH266"/>
  <c r="BJ266"/>
  <c r="BL266"/>
  <c r="BQ266"/>
  <c r="AV268"/>
  <c r="BF268"/>
  <c r="BH268"/>
  <c r="BJ268"/>
  <c r="BL268"/>
  <c r="BQ268"/>
  <c r="AV270"/>
  <c r="BF270"/>
  <c r="BH270"/>
  <c r="BJ270"/>
  <c r="BL270"/>
  <c r="BQ270"/>
  <c r="AV273"/>
  <c r="BF273"/>
  <c r="BH273"/>
  <c r="BJ273"/>
  <c r="BL273"/>
  <c r="BQ273"/>
  <c r="AV275"/>
  <c r="BF275"/>
  <c r="BH275"/>
  <c r="BJ275"/>
  <c r="BL275"/>
  <c r="BQ275"/>
  <c r="AV277"/>
  <c r="BF277"/>
  <c r="BH277"/>
  <c r="BJ277"/>
  <c r="BL277"/>
  <c r="BQ277"/>
  <c r="AV279"/>
  <c r="BF279"/>
  <c r="BH279"/>
  <c r="BJ279"/>
  <c r="BL279"/>
  <c r="BQ279"/>
  <c r="AV281"/>
  <c r="BF281"/>
  <c r="BH281"/>
  <c r="BJ281"/>
  <c r="BL281"/>
  <c r="BQ281"/>
  <c r="AV283"/>
  <c r="BF283"/>
  <c r="BH283"/>
  <c r="BJ283"/>
  <c r="BL283"/>
  <c r="BQ283"/>
  <c r="AV285"/>
  <c r="BF285"/>
  <c r="BH285"/>
  <c r="BJ285"/>
  <c r="BL285"/>
  <c r="BQ285"/>
  <c r="AV287"/>
  <c r="BF287"/>
  <c r="BH287"/>
  <c r="BJ287"/>
  <c r="BL287"/>
  <c r="BQ287"/>
  <c r="AV289"/>
  <c r="BF289"/>
  <c r="BH289"/>
  <c r="BJ289"/>
  <c r="BL289"/>
  <c r="BQ289"/>
  <c r="AV292"/>
  <c r="BF292"/>
  <c r="BH292"/>
  <c r="BJ292"/>
  <c r="BL292"/>
  <c r="BQ292"/>
  <c r="AV294"/>
  <c r="BF294"/>
  <c r="BH294"/>
  <c r="BJ294"/>
  <c r="BL294"/>
  <c r="BQ294"/>
  <c r="AV296"/>
  <c r="BF296"/>
  <c r="BH296"/>
  <c r="BJ296"/>
  <c r="BL296"/>
  <c r="BQ296"/>
  <c r="AV298"/>
  <c r="BF298"/>
  <c r="BH298"/>
  <c r="BJ298"/>
  <c r="BL298"/>
  <c r="BQ298"/>
  <c r="AV300"/>
  <c r="BF300"/>
  <c r="BH300"/>
  <c r="BJ300"/>
  <c r="BL300"/>
  <c r="BQ300"/>
  <c r="AV302"/>
  <c r="BF302"/>
  <c r="BH302"/>
  <c r="BJ302"/>
  <c r="BL302"/>
  <c r="BQ302"/>
  <c r="AV304"/>
  <c r="BF304"/>
  <c r="BH304"/>
  <c r="BJ304"/>
  <c r="BL304"/>
  <c r="BQ304"/>
  <c r="AV306"/>
  <c r="BF306"/>
  <c r="BH306"/>
  <c r="BJ306"/>
  <c r="BL306"/>
  <c r="BQ306"/>
  <c r="AV308"/>
  <c r="BF308"/>
  <c r="BH308"/>
  <c r="BJ308"/>
  <c r="BL308"/>
  <c r="BQ308"/>
  <c r="AV310"/>
  <c r="BF310"/>
  <c r="BH310"/>
  <c r="BJ310"/>
  <c r="BL310"/>
  <c r="BQ310"/>
  <c r="AV312"/>
  <c r="BF312"/>
  <c r="BH312"/>
  <c r="BJ312"/>
  <c r="BL312"/>
  <c r="BQ312"/>
  <c r="AV314"/>
  <c r="BF314"/>
  <c r="BH314"/>
  <c r="BJ314"/>
  <c r="BL314"/>
  <c r="BQ314"/>
  <c r="AV317"/>
  <c r="BF317"/>
  <c r="BH317"/>
  <c r="BJ317"/>
  <c r="BL317"/>
  <c r="BQ317"/>
  <c r="AV319"/>
  <c r="BF319"/>
  <c r="BH319"/>
  <c r="BJ319"/>
  <c r="BL319"/>
  <c r="BQ319"/>
  <c r="AV321"/>
  <c r="BF321"/>
  <c r="BH321"/>
  <c r="BJ321"/>
  <c r="BL321"/>
  <c r="BQ321"/>
  <c r="AV323"/>
  <c r="BF323"/>
  <c r="BH323"/>
  <c r="BJ323"/>
  <c r="BL323"/>
  <c r="BQ323"/>
  <c r="AV325"/>
  <c r="BF325"/>
  <c r="BH325"/>
  <c r="BJ325"/>
  <c r="BL325"/>
  <c r="BQ325"/>
  <c r="AV327"/>
  <c r="BF327"/>
  <c r="BH327"/>
  <c r="BJ327"/>
  <c r="BL327"/>
  <c r="BQ327"/>
  <c r="AV329"/>
  <c r="BF329"/>
  <c r="BH329"/>
  <c r="BJ329"/>
  <c r="BL329"/>
  <c r="BQ329"/>
  <c r="AV333"/>
  <c r="BF333"/>
  <c r="BH333"/>
  <c r="BJ333"/>
  <c r="BL333"/>
  <c r="BQ333"/>
  <c r="AV335"/>
  <c r="BF335"/>
  <c r="BH335"/>
  <c r="BJ335"/>
  <c r="BL335"/>
  <c r="BQ335"/>
  <c r="AV337"/>
  <c r="BF337"/>
  <c r="BH337"/>
  <c r="BJ337"/>
  <c r="BL337"/>
  <c r="BQ337"/>
  <c r="AV339"/>
  <c r="BF339"/>
  <c r="BH339"/>
  <c r="BJ339"/>
  <c r="BL339"/>
  <c r="BQ339"/>
  <c r="AV341"/>
  <c r="BF341"/>
  <c r="BH341"/>
  <c r="BJ341"/>
  <c r="BL341"/>
  <c r="BQ341"/>
  <c r="AV344"/>
  <c r="BF344"/>
  <c r="BH344"/>
  <c r="BJ344"/>
  <c r="BL344"/>
  <c r="BQ344"/>
  <c r="AV346"/>
  <c r="BF346"/>
  <c r="BH346"/>
  <c r="BJ346"/>
  <c r="BL346"/>
  <c r="BQ346"/>
  <c r="AV348"/>
  <c r="BF348"/>
  <c r="BH348"/>
  <c r="BJ348"/>
  <c r="BL348"/>
  <c r="BQ348"/>
  <c r="AV350"/>
  <c r="BF350"/>
  <c r="BH350"/>
  <c r="BJ350"/>
  <c r="BL350"/>
  <c r="BQ350"/>
  <c r="AV352"/>
  <c r="BF352"/>
  <c r="BH352"/>
  <c r="BJ352"/>
  <c r="BL352"/>
  <c r="BQ352"/>
  <c r="AV354"/>
  <c r="BF354"/>
  <c r="BH354"/>
  <c r="BJ354"/>
  <c r="BL354"/>
  <c r="BQ354"/>
  <c r="AV357"/>
  <c r="BF357"/>
  <c r="BH357"/>
  <c r="BJ357"/>
  <c r="BL357"/>
  <c r="BQ357"/>
  <c r="AV359"/>
  <c r="BF359"/>
  <c r="BH359"/>
  <c r="BJ359"/>
  <c r="BL359"/>
  <c r="BQ359"/>
  <c r="AV361"/>
  <c r="BF361"/>
  <c r="BH361"/>
  <c r="BJ361"/>
  <c r="BL361"/>
  <c r="BQ361"/>
  <c r="AV363"/>
  <c r="BF363"/>
  <c r="BH363"/>
  <c r="BJ363"/>
  <c r="BL363"/>
  <c r="BQ363"/>
  <c r="AV365"/>
  <c r="BF365"/>
  <c r="BH365"/>
  <c r="BJ365"/>
  <c r="BL365"/>
  <c r="BQ365"/>
  <c r="AV368"/>
  <c r="BF368"/>
  <c r="BH368"/>
  <c r="BJ368"/>
  <c r="BL368"/>
  <c r="BQ368"/>
  <c r="AV370"/>
  <c r="BF370"/>
  <c r="BH370"/>
  <c r="BJ370"/>
  <c r="BL370"/>
  <c r="BQ370"/>
  <c r="AV372"/>
  <c r="BF372"/>
  <c r="BH372"/>
  <c r="BJ372"/>
  <c r="BL372"/>
  <c r="BQ372"/>
  <c r="AV374"/>
  <c r="BF374"/>
  <c r="BH374"/>
  <c r="BJ374"/>
  <c r="BL374"/>
  <c r="BQ374"/>
  <c r="AV376"/>
  <c r="BF376"/>
  <c r="BH376"/>
  <c r="BJ376"/>
  <c r="BL376"/>
  <c r="BQ376"/>
  <c r="AV378"/>
  <c r="BF378"/>
  <c r="BH378"/>
  <c r="BJ378"/>
  <c r="BL378"/>
  <c r="BQ378"/>
  <c r="AV58"/>
  <c r="AV60"/>
  <c r="AV63"/>
  <c r="AV65"/>
  <c r="AV67"/>
  <c r="AV69"/>
  <c r="AV71"/>
  <c r="AV73"/>
  <c r="AV76"/>
  <c r="AV78"/>
  <c r="AV80"/>
  <c r="AV83"/>
  <c r="AV85"/>
  <c r="AV87"/>
  <c r="AV89"/>
  <c r="AV92"/>
  <c r="AV94"/>
  <c r="AV96"/>
  <c r="AV98"/>
  <c r="AV101"/>
  <c r="AV103"/>
  <c r="AV105"/>
  <c r="AV107"/>
  <c r="AV109"/>
  <c r="AV111"/>
  <c r="AV113"/>
  <c r="AV116"/>
  <c r="AV118"/>
  <c r="AV120"/>
  <c r="AV122"/>
  <c r="AV124"/>
  <c r="AV126"/>
  <c r="AV128"/>
  <c r="AV131"/>
  <c r="AV133"/>
  <c r="AV135"/>
  <c r="AV137"/>
  <c r="AV140"/>
  <c r="AV142"/>
  <c r="AV144"/>
  <c r="AV146"/>
  <c r="AV149"/>
  <c r="AV151"/>
  <c r="AV153"/>
  <c r="AV156"/>
  <c r="AV158"/>
  <c r="AV160"/>
  <c r="AV162"/>
  <c r="AV164"/>
  <c r="AV166"/>
  <c r="AV169"/>
  <c r="AV171"/>
  <c r="AV173"/>
  <c r="AV175"/>
  <c r="AV177"/>
  <c r="AV179"/>
  <c r="AV182"/>
  <c r="AV184"/>
  <c r="AV186"/>
  <c r="AV190"/>
  <c r="AV194"/>
  <c r="AV198"/>
  <c r="AV203"/>
  <c r="AV207"/>
  <c r="AV211"/>
  <c r="AV216"/>
  <c r="AV220"/>
  <c r="AV224"/>
  <c r="AV228"/>
  <c r="AV233"/>
  <c r="AV237"/>
  <c r="AV242"/>
  <c r="AV246"/>
  <c r="AV251"/>
  <c r="AV20"/>
  <c r="AV22"/>
  <c r="AV24"/>
  <c r="AV26"/>
  <c r="BF19"/>
  <c r="BH19"/>
  <c r="BJ19"/>
  <c r="BL19"/>
  <c r="BQ19"/>
  <c r="BF21"/>
  <c r="BH21"/>
  <c r="BJ21"/>
  <c r="BL21"/>
  <c r="BQ21"/>
  <c r="BF23"/>
  <c r="BH23"/>
  <c r="BJ23"/>
  <c r="BL23"/>
  <c r="BF25"/>
  <c r="BH25"/>
  <c r="BJ25"/>
  <c r="BL25"/>
  <c r="AV18"/>
  <c r="AU54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28"/>
  <c r="AU16"/>
  <c r="AU8"/>
  <c r="AU9"/>
  <c r="AU10"/>
  <c r="AU11"/>
  <c r="AU12"/>
  <c r="AU13"/>
  <c r="AU14"/>
  <c r="AU15"/>
  <c r="AU7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28"/>
  <c r="AD378"/>
  <c r="AD377"/>
  <c r="AD376"/>
  <c r="AD375"/>
  <c r="AD374"/>
  <c r="AD373"/>
  <c r="AD372"/>
  <c r="AD371"/>
  <c r="AD370"/>
  <c r="AD369"/>
  <c r="AD368"/>
  <c r="AD367"/>
  <c r="AD365"/>
  <c r="AD364"/>
  <c r="AD363"/>
  <c r="AD362"/>
  <c r="AD361"/>
  <c r="AD360"/>
  <c r="AD359"/>
  <c r="AD358"/>
  <c r="AD357"/>
  <c r="AD356"/>
  <c r="AD354"/>
  <c r="AD353"/>
  <c r="AD352"/>
  <c r="AD351"/>
  <c r="AD350"/>
  <c r="AD349"/>
  <c r="AD348"/>
  <c r="AD347"/>
  <c r="AD346"/>
  <c r="AD345"/>
  <c r="AD344"/>
  <c r="AD342"/>
  <c r="AD341"/>
  <c r="AD340"/>
  <c r="AD339"/>
  <c r="AD338"/>
  <c r="AD337"/>
  <c r="AD336"/>
  <c r="AD335"/>
  <c r="AD334"/>
  <c r="AD333"/>
  <c r="AD332"/>
  <c r="AD330"/>
  <c r="AD329"/>
  <c r="AD328"/>
  <c r="AD327"/>
  <c r="AD326"/>
  <c r="AD325"/>
  <c r="AD324"/>
  <c r="AD323"/>
  <c r="AD322"/>
  <c r="AD321"/>
  <c r="AD320"/>
  <c r="AD319"/>
  <c r="AD318"/>
  <c r="AD317"/>
  <c r="AD316"/>
  <c r="AD314"/>
  <c r="AD313"/>
  <c r="AD312"/>
  <c r="AD311"/>
  <c r="AD310"/>
  <c r="AD309"/>
  <c r="AD308"/>
  <c r="AD307"/>
  <c r="AD306"/>
  <c r="AD305"/>
  <c r="AD304"/>
  <c r="AD303"/>
  <c r="AD302"/>
  <c r="AD301"/>
  <c r="AD300"/>
  <c r="AD299"/>
  <c r="AD298"/>
  <c r="AD297"/>
  <c r="AD296"/>
  <c r="AD295"/>
  <c r="AD294"/>
  <c r="AD293"/>
  <c r="AD292"/>
  <c r="AD291"/>
  <c r="AD289"/>
  <c r="AD288"/>
  <c r="AD287"/>
  <c r="AD286"/>
  <c r="AD285"/>
  <c r="AD284"/>
  <c r="AD283"/>
  <c r="AD282"/>
  <c r="AD281"/>
  <c r="AD280"/>
  <c r="AD279"/>
  <c r="AD278"/>
  <c r="AD277"/>
  <c r="AD276"/>
  <c r="AD275"/>
  <c r="AD274"/>
  <c r="AD273"/>
  <c r="AD271"/>
  <c r="AD270"/>
  <c r="AD269"/>
  <c r="AD268"/>
  <c r="AD267"/>
  <c r="AD266"/>
  <c r="AD265"/>
  <c r="AD263"/>
  <c r="AD262"/>
  <c r="AD261"/>
  <c r="AD260"/>
  <c r="AD259"/>
  <c r="AD258"/>
  <c r="AD257"/>
  <c r="AD256"/>
  <c r="AD255"/>
  <c r="AD254"/>
  <c r="AD253"/>
  <c r="AD252"/>
  <c r="AD251"/>
  <c r="AD250"/>
  <c r="AD249"/>
  <c r="AD247"/>
  <c r="AD246"/>
  <c r="AD245"/>
  <c r="AD244"/>
  <c r="AD243"/>
  <c r="AD242"/>
  <c r="AD241"/>
  <c r="AD240"/>
  <c r="AD238"/>
  <c r="AD237"/>
  <c r="AD236"/>
  <c r="AD235"/>
  <c r="AD234"/>
  <c r="AD233"/>
  <c r="AD232"/>
  <c r="AD231"/>
  <c r="AD230"/>
  <c r="AD228"/>
  <c r="AD227"/>
  <c r="AD226"/>
  <c r="AD225"/>
  <c r="AD224"/>
  <c r="AD223"/>
  <c r="AD222"/>
  <c r="AD221"/>
  <c r="AD220"/>
  <c r="AD219"/>
  <c r="AD218"/>
  <c r="AD217"/>
  <c r="AD216"/>
  <c r="AD214"/>
  <c r="AD213"/>
  <c r="AD212"/>
  <c r="AD211"/>
  <c r="AD210"/>
  <c r="AD209"/>
  <c r="AD208"/>
  <c r="AD207"/>
  <c r="AD206"/>
  <c r="AD205"/>
  <c r="AD204"/>
  <c r="AD203"/>
  <c r="AD201"/>
  <c r="AD200"/>
  <c r="AD199"/>
  <c r="AD198"/>
  <c r="AD197"/>
  <c r="AD196"/>
  <c r="AD195"/>
  <c r="AD194"/>
  <c r="AD193"/>
  <c r="AD192"/>
  <c r="AD191"/>
  <c r="AD190"/>
  <c r="AD189"/>
  <c r="AD187"/>
  <c r="AD186"/>
  <c r="AD185"/>
  <c r="AD184"/>
  <c r="AD183"/>
  <c r="AD182"/>
  <c r="AD180"/>
  <c r="AD179"/>
  <c r="AD178"/>
  <c r="AD177"/>
  <c r="AD176"/>
  <c r="AD175"/>
  <c r="AD174"/>
  <c r="AD173"/>
  <c r="AD172"/>
  <c r="AD171"/>
  <c r="AD170"/>
  <c r="AD169"/>
  <c r="AD168"/>
  <c r="AD166"/>
  <c r="AD165"/>
  <c r="AD164"/>
  <c r="AD163"/>
  <c r="AD162"/>
  <c r="AD161"/>
  <c r="AD160"/>
  <c r="AD159"/>
  <c r="AD158"/>
  <c r="AD157"/>
  <c r="AD156"/>
  <c r="AD155"/>
  <c r="AD153"/>
  <c r="AD152"/>
  <c r="AD151"/>
  <c r="AD150"/>
  <c r="AD149"/>
  <c r="AD148"/>
  <c r="AD146"/>
  <c r="AD145"/>
  <c r="AD144"/>
  <c r="AD143"/>
  <c r="AD142"/>
  <c r="AD141"/>
  <c r="AD140"/>
  <c r="AD139"/>
  <c r="AD137"/>
  <c r="AD136"/>
  <c r="AD135"/>
  <c r="AD134"/>
  <c r="AD133"/>
  <c r="AD132"/>
  <c r="AD131"/>
  <c r="AD129"/>
  <c r="AD128"/>
  <c r="AD127"/>
  <c r="AD126"/>
  <c r="AD125"/>
  <c r="AD124"/>
  <c r="AD123"/>
  <c r="AD122"/>
  <c r="AD121"/>
  <c r="AD120"/>
  <c r="AD119"/>
  <c r="AD118"/>
  <c r="AD117"/>
  <c r="AD116"/>
  <c r="AD115"/>
  <c r="AD113"/>
  <c r="AD112"/>
  <c r="AD111"/>
  <c r="AD110"/>
  <c r="AD109"/>
  <c r="AD108"/>
  <c r="AD107"/>
  <c r="AD106"/>
  <c r="AD105"/>
  <c r="AD104"/>
  <c r="AD103"/>
  <c r="AD102"/>
  <c r="AD101"/>
  <c r="AD99"/>
  <c r="AD98"/>
  <c r="AD97"/>
  <c r="AD96"/>
  <c r="AD95"/>
  <c r="AD94"/>
  <c r="AD93"/>
  <c r="AD92"/>
  <c r="AD91"/>
  <c r="AD89"/>
  <c r="AD88"/>
  <c r="AD87"/>
  <c r="AD86"/>
  <c r="AD85"/>
  <c r="AD84"/>
  <c r="AD83"/>
  <c r="AD82"/>
  <c r="AD80"/>
  <c r="AD79"/>
  <c r="AD78"/>
  <c r="AD77"/>
  <c r="AD76"/>
  <c r="AD74"/>
  <c r="AD73"/>
  <c r="AD72"/>
  <c r="AD71"/>
  <c r="AD70"/>
  <c r="AD69"/>
  <c r="AD68"/>
  <c r="AD67"/>
  <c r="AD66"/>
  <c r="AD65"/>
  <c r="AD64"/>
  <c r="AD63"/>
  <c r="AD61"/>
  <c r="AD60"/>
  <c r="AD59"/>
  <c r="AD58"/>
  <c r="AD57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28"/>
  <c r="T19"/>
  <c r="T20"/>
  <c r="T21"/>
  <c r="T22"/>
  <c r="T23"/>
  <c r="T24"/>
  <c r="T25"/>
  <c r="T26"/>
  <c r="T18"/>
  <c r="P378"/>
  <c r="P377"/>
  <c r="P376"/>
  <c r="P375"/>
  <c r="P374"/>
  <c r="P373"/>
  <c r="P372"/>
  <c r="P371"/>
  <c r="P370"/>
  <c r="P369"/>
  <c r="P368"/>
  <c r="P367"/>
  <c r="P365"/>
  <c r="P364"/>
  <c r="P363"/>
  <c r="P362"/>
  <c r="P361"/>
  <c r="P360"/>
  <c r="P359"/>
  <c r="P358"/>
  <c r="P357"/>
  <c r="P356"/>
  <c r="P354"/>
  <c r="P353"/>
  <c r="P352"/>
  <c r="P351"/>
  <c r="P350"/>
  <c r="P349"/>
  <c r="P348"/>
  <c r="P347"/>
  <c r="P346"/>
  <c r="P345"/>
  <c r="P344"/>
  <c r="P342"/>
  <c r="P341"/>
  <c r="P340"/>
  <c r="P339"/>
  <c r="P338"/>
  <c r="P337"/>
  <c r="P336"/>
  <c r="P335"/>
  <c r="P334"/>
  <c r="P333"/>
  <c r="P332"/>
  <c r="P330"/>
  <c r="P329"/>
  <c r="P328"/>
  <c r="P327"/>
  <c r="P326"/>
  <c r="P325"/>
  <c r="P324"/>
  <c r="P323"/>
  <c r="P322"/>
  <c r="P321"/>
  <c r="P320"/>
  <c r="P319"/>
  <c r="P318"/>
  <c r="P317"/>
  <c r="P316"/>
  <c r="P314"/>
  <c r="P313"/>
  <c r="P312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89"/>
  <c r="P288"/>
  <c r="P287"/>
  <c r="P286"/>
  <c r="P285"/>
  <c r="P284"/>
  <c r="P283"/>
  <c r="P282"/>
  <c r="P281"/>
  <c r="P280"/>
  <c r="P279"/>
  <c r="P278"/>
  <c r="P277"/>
  <c r="P276"/>
  <c r="P275"/>
  <c r="P274"/>
  <c r="P273"/>
  <c r="P271"/>
  <c r="P270"/>
  <c r="P269"/>
  <c r="P268"/>
  <c r="P267"/>
  <c r="P266"/>
  <c r="P265"/>
  <c r="P263"/>
  <c r="P262"/>
  <c r="P261"/>
  <c r="P260"/>
  <c r="P259"/>
  <c r="P258"/>
  <c r="P257"/>
  <c r="P256"/>
  <c r="P255"/>
  <c r="P254"/>
  <c r="P253"/>
  <c r="P252"/>
  <c r="P251"/>
  <c r="P250"/>
  <c r="P249"/>
  <c r="P247"/>
  <c r="P246"/>
  <c r="P245"/>
  <c r="P244"/>
  <c r="P243"/>
  <c r="P242"/>
  <c r="P241"/>
  <c r="P240"/>
  <c r="P238"/>
  <c r="P237"/>
  <c r="P236"/>
  <c r="P235"/>
  <c r="P234"/>
  <c r="P233"/>
  <c r="P232"/>
  <c r="P231"/>
  <c r="P230"/>
  <c r="P228"/>
  <c r="P227"/>
  <c r="P226"/>
  <c r="P225"/>
  <c r="P224"/>
  <c r="P223"/>
  <c r="P222"/>
  <c r="P221"/>
  <c r="P220"/>
  <c r="P219"/>
  <c r="P218"/>
  <c r="P217"/>
  <c r="P216"/>
  <c r="P214"/>
  <c r="P213"/>
  <c r="P212"/>
  <c r="P211"/>
  <c r="P210"/>
  <c r="P209"/>
  <c r="P208"/>
  <c r="P207"/>
  <c r="P206"/>
  <c r="P205"/>
  <c r="P204"/>
  <c r="P203"/>
  <c r="P201"/>
  <c r="P200"/>
  <c r="P199"/>
  <c r="P198"/>
  <c r="P197"/>
  <c r="P196"/>
  <c r="P195"/>
  <c r="P194"/>
  <c r="P193"/>
  <c r="P192"/>
  <c r="P191"/>
  <c r="P190"/>
  <c r="P189"/>
  <c r="P187"/>
  <c r="P186"/>
  <c r="P185"/>
  <c r="P184"/>
  <c r="P183"/>
  <c r="P182"/>
  <c r="P180"/>
  <c r="P179"/>
  <c r="P178"/>
  <c r="P177"/>
  <c r="P176"/>
  <c r="P175"/>
  <c r="P174"/>
  <c r="P173"/>
  <c r="P172"/>
  <c r="P171"/>
  <c r="P170"/>
  <c r="P169"/>
  <c r="P168"/>
  <c r="P166"/>
  <c r="P165"/>
  <c r="P164"/>
  <c r="P163"/>
  <c r="P162"/>
  <c r="P161"/>
  <c r="P160"/>
  <c r="P159"/>
  <c r="P158"/>
  <c r="P157"/>
  <c r="P156"/>
  <c r="P155"/>
  <c r="P153"/>
  <c r="P152"/>
  <c r="P151"/>
  <c r="P150"/>
  <c r="P149"/>
  <c r="P148"/>
  <c r="P146"/>
  <c r="P145"/>
  <c r="P144"/>
  <c r="P143"/>
  <c r="P142"/>
  <c r="P141"/>
  <c r="P140"/>
  <c r="P139"/>
  <c r="P137"/>
  <c r="P136"/>
  <c r="P135"/>
  <c r="P134"/>
  <c r="P133"/>
  <c r="P132"/>
  <c r="P131"/>
  <c r="P129"/>
  <c r="P128"/>
  <c r="P127"/>
  <c r="P126"/>
  <c r="P125"/>
  <c r="P124"/>
  <c r="P123"/>
  <c r="P122"/>
  <c r="P121"/>
  <c r="P120"/>
  <c r="P119"/>
  <c r="P118"/>
  <c r="P117"/>
  <c r="P116"/>
  <c r="P115"/>
  <c r="P113"/>
  <c r="P112"/>
  <c r="P111"/>
  <c r="P110"/>
  <c r="P109"/>
  <c r="P108"/>
  <c r="P107"/>
  <c r="P106"/>
  <c r="P105"/>
  <c r="P104"/>
  <c r="P103"/>
  <c r="P102"/>
  <c r="P101"/>
  <c r="P99"/>
  <c r="P98"/>
  <c r="P97"/>
  <c r="P96"/>
  <c r="P95"/>
  <c r="P94"/>
  <c r="P93"/>
  <c r="P92"/>
  <c r="P91"/>
  <c r="P89"/>
  <c r="P88"/>
  <c r="P87"/>
  <c r="P86"/>
  <c r="P85"/>
  <c r="P84"/>
  <c r="P83"/>
  <c r="P82"/>
  <c r="P80"/>
  <c r="P79"/>
  <c r="P78"/>
  <c r="P77"/>
  <c r="P76"/>
  <c r="P74"/>
  <c r="P73"/>
  <c r="P72"/>
  <c r="P71"/>
  <c r="P70"/>
  <c r="P69"/>
  <c r="P68"/>
  <c r="P67"/>
  <c r="P66"/>
  <c r="P65"/>
  <c r="P64"/>
  <c r="P63"/>
  <c r="P61"/>
  <c r="P60"/>
  <c r="P59"/>
  <c r="P58"/>
  <c r="P57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8"/>
  <c r="P9"/>
  <c r="P10"/>
  <c r="P11"/>
  <c r="P12"/>
  <c r="P13"/>
  <c r="P14"/>
  <c r="P15"/>
  <c r="P16"/>
  <c r="P7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8"/>
  <c r="L9"/>
  <c r="L10"/>
  <c r="L11"/>
  <c r="L12"/>
  <c r="L13"/>
  <c r="L14"/>
  <c r="L15"/>
  <c r="L16"/>
  <c r="L7"/>
  <c r="D378"/>
  <c r="D377"/>
  <c r="D376"/>
  <c r="D375"/>
  <c r="D374"/>
  <c r="D373"/>
  <c r="D372"/>
  <c r="D371"/>
  <c r="D370"/>
  <c r="D369"/>
  <c r="D368"/>
  <c r="D367"/>
  <c r="D365"/>
  <c r="D364"/>
  <c r="D363"/>
  <c r="D362"/>
  <c r="D361"/>
  <c r="D360"/>
  <c r="D359"/>
  <c r="D358"/>
  <c r="D357"/>
  <c r="D356"/>
  <c r="D354"/>
  <c r="D353"/>
  <c r="D352"/>
  <c r="D351"/>
  <c r="D350"/>
  <c r="D349"/>
  <c r="D348"/>
  <c r="D347"/>
  <c r="D346"/>
  <c r="D345"/>
  <c r="D344"/>
  <c r="D342"/>
  <c r="D341"/>
  <c r="D340"/>
  <c r="D339"/>
  <c r="D338"/>
  <c r="D337"/>
  <c r="D336"/>
  <c r="D335"/>
  <c r="D334"/>
  <c r="D333"/>
  <c r="D332"/>
  <c r="D330"/>
  <c r="AU330"/>
  <c r="D329"/>
  <c r="D328"/>
  <c r="D327"/>
  <c r="D326"/>
  <c r="D325"/>
  <c r="D324"/>
  <c r="D323"/>
  <c r="D322"/>
  <c r="D321"/>
  <c r="D320"/>
  <c r="D319"/>
  <c r="D318"/>
  <c r="D317"/>
  <c r="D316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1"/>
  <c r="D270"/>
  <c r="D269"/>
  <c r="D268"/>
  <c r="D267"/>
  <c r="D266"/>
  <c r="D265"/>
  <c r="D263"/>
  <c r="D262"/>
  <c r="D261"/>
  <c r="D260"/>
  <c r="D259"/>
  <c r="D258"/>
  <c r="D257"/>
  <c r="D256"/>
  <c r="D255"/>
  <c r="D254"/>
  <c r="D253"/>
  <c r="D252"/>
  <c r="D251"/>
  <c r="D250"/>
  <c r="D249"/>
  <c r="D247"/>
  <c r="D246"/>
  <c r="D245"/>
  <c r="D244"/>
  <c r="D243"/>
  <c r="D242"/>
  <c r="D241"/>
  <c r="D240"/>
  <c r="D238"/>
  <c r="D237"/>
  <c r="D236"/>
  <c r="D235"/>
  <c r="D234"/>
  <c r="D233"/>
  <c r="D232"/>
  <c r="D231"/>
  <c r="D230"/>
  <c r="D228"/>
  <c r="D227"/>
  <c r="D226"/>
  <c r="D225"/>
  <c r="D224"/>
  <c r="D223"/>
  <c r="D222"/>
  <c r="D221"/>
  <c r="D220"/>
  <c r="D219"/>
  <c r="D218"/>
  <c r="D217"/>
  <c r="D216"/>
  <c r="D214"/>
  <c r="D213"/>
  <c r="D212"/>
  <c r="D211"/>
  <c r="D210"/>
  <c r="D209"/>
  <c r="D208"/>
  <c r="D207"/>
  <c r="D206"/>
  <c r="D205"/>
  <c r="D204"/>
  <c r="D203"/>
  <c r="D201"/>
  <c r="D200"/>
  <c r="D199"/>
  <c r="D198"/>
  <c r="D197"/>
  <c r="D196"/>
  <c r="D195"/>
  <c r="D194"/>
  <c r="D193"/>
  <c r="D192"/>
  <c r="D191"/>
  <c r="D190"/>
  <c r="D189"/>
  <c r="D187"/>
  <c r="D186"/>
  <c r="D185"/>
  <c r="D184"/>
  <c r="D183"/>
  <c r="D182"/>
  <c r="D180"/>
  <c r="D179"/>
  <c r="D178"/>
  <c r="D177"/>
  <c r="D176"/>
  <c r="D175"/>
  <c r="D174"/>
  <c r="D173"/>
  <c r="D172"/>
  <c r="D171"/>
  <c r="D170"/>
  <c r="D169"/>
  <c r="D168"/>
  <c r="D166"/>
  <c r="D165"/>
  <c r="D164"/>
  <c r="D163"/>
  <c r="D162"/>
  <c r="D161"/>
  <c r="D160"/>
  <c r="D159"/>
  <c r="D158"/>
  <c r="D157"/>
  <c r="D156"/>
  <c r="D155"/>
  <c r="D153"/>
  <c r="D152"/>
  <c r="D151"/>
  <c r="D150"/>
  <c r="D149"/>
  <c r="D148"/>
  <c r="D146"/>
  <c r="D145"/>
  <c r="D144"/>
  <c r="D143"/>
  <c r="D142"/>
  <c r="D141"/>
  <c r="D140"/>
  <c r="D139"/>
  <c r="D137"/>
  <c r="D136"/>
  <c r="D135"/>
  <c r="D134"/>
  <c r="D133"/>
  <c r="D132"/>
  <c r="D131"/>
  <c r="D129"/>
  <c r="D128"/>
  <c r="D127"/>
  <c r="D126"/>
  <c r="D125"/>
  <c r="D124"/>
  <c r="D123"/>
  <c r="D122"/>
  <c r="D121"/>
  <c r="D120"/>
  <c r="D119"/>
  <c r="D118"/>
  <c r="D117"/>
  <c r="D116"/>
  <c r="D115"/>
  <c r="D113"/>
  <c r="D112"/>
  <c r="D111"/>
  <c r="D110"/>
  <c r="D109"/>
  <c r="D108"/>
  <c r="D107"/>
  <c r="D106"/>
  <c r="D105"/>
  <c r="D104"/>
  <c r="D103"/>
  <c r="D102"/>
  <c r="D101"/>
  <c r="D99"/>
  <c r="D98"/>
  <c r="D97"/>
  <c r="D96"/>
  <c r="D95"/>
  <c r="D94"/>
  <c r="D93"/>
  <c r="D92"/>
  <c r="D91"/>
  <c r="D89"/>
  <c r="D88"/>
  <c r="D87"/>
  <c r="D86"/>
  <c r="D85"/>
  <c r="D84"/>
  <c r="D83"/>
  <c r="D82"/>
  <c r="D80"/>
  <c r="D79"/>
  <c r="D78"/>
  <c r="D77"/>
  <c r="D76"/>
  <c r="D74"/>
  <c r="D73"/>
  <c r="D72"/>
  <c r="D71"/>
  <c r="D70"/>
  <c r="D69"/>
  <c r="D68"/>
  <c r="D67"/>
  <c r="D66"/>
  <c r="D65"/>
  <c r="D64"/>
  <c r="D63"/>
  <c r="D61"/>
  <c r="D60"/>
  <c r="D59"/>
  <c r="D58"/>
  <c r="D57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8"/>
  <c r="D9"/>
  <c r="D10"/>
  <c r="D11"/>
  <c r="D12"/>
  <c r="D13"/>
  <c r="D14"/>
  <c r="D15"/>
  <c r="D16"/>
  <c r="D7"/>
  <c r="AV330"/>
  <c r="BF330"/>
  <c r="BH330"/>
  <c r="BJ330"/>
  <c r="BL330"/>
  <c r="BQ330"/>
  <c r="BF54"/>
  <c r="BH54"/>
  <c r="BJ54"/>
  <c r="BL54"/>
  <c r="BQ54"/>
  <c r="AV54"/>
  <c r="BF53"/>
  <c r="BH53"/>
  <c r="BJ53"/>
  <c r="BL53"/>
  <c r="BQ53"/>
  <c r="AV53"/>
  <c r="BF52"/>
  <c r="BH52"/>
  <c r="BJ52"/>
  <c r="BL52"/>
  <c r="BQ52"/>
  <c r="AV52"/>
  <c r="BF51"/>
  <c r="BH51"/>
  <c r="BJ51"/>
  <c r="BL51"/>
  <c r="BQ51"/>
  <c r="AV51"/>
  <c r="BF50"/>
  <c r="BH50"/>
  <c r="BJ50"/>
  <c r="BL50"/>
  <c r="BQ50"/>
  <c r="AV50"/>
  <c r="BF49"/>
  <c r="BH49"/>
  <c r="BJ49"/>
  <c r="BL49"/>
  <c r="BQ49"/>
  <c r="AV49"/>
  <c r="BF48"/>
  <c r="BH48"/>
  <c r="BJ48"/>
  <c r="BL48"/>
  <c r="BQ48"/>
  <c r="AV48"/>
  <c r="BF47"/>
  <c r="BH47"/>
  <c r="BJ47"/>
  <c r="BL47"/>
  <c r="BQ47"/>
  <c r="AV47"/>
  <c r="BF46"/>
  <c r="BH46"/>
  <c r="BJ46"/>
  <c r="BL46"/>
  <c r="BQ46"/>
  <c r="AV46"/>
  <c r="BF45"/>
  <c r="BH45"/>
  <c r="BJ45"/>
  <c r="BL45"/>
  <c r="BQ45"/>
  <c r="AV45"/>
  <c r="BF44"/>
  <c r="BH44"/>
  <c r="BJ44"/>
  <c r="BL44"/>
  <c r="BQ44"/>
  <c r="AV44"/>
  <c r="BF43"/>
  <c r="BH43"/>
  <c r="BJ43"/>
  <c r="BL43"/>
  <c r="BQ43"/>
  <c r="AV43"/>
  <c r="BF42"/>
  <c r="BH42"/>
  <c r="BJ42"/>
  <c r="BL42"/>
  <c r="BQ42"/>
  <c r="AV42"/>
  <c r="BF41"/>
  <c r="BH41"/>
  <c r="BJ41"/>
  <c r="BL41"/>
  <c r="BQ41"/>
  <c r="AV41"/>
  <c r="BF40"/>
  <c r="BH40"/>
  <c r="BJ40"/>
  <c r="BL40"/>
  <c r="BQ40"/>
  <c r="AV40"/>
  <c r="BF39"/>
  <c r="BH39"/>
  <c r="BJ39"/>
  <c r="BL39"/>
  <c r="BQ39"/>
  <c r="AV39"/>
  <c r="BF38"/>
  <c r="BH38"/>
  <c r="BJ38"/>
  <c r="BL38"/>
  <c r="BQ38"/>
  <c r="AV38"/>
  <c r="BF37"/>
  <c r="BH37"/>
  <c r="BJ37"/>
  <c r="BL37"/>
  <c r="BQ37"/>
  <c r="AV37"/>
  <c r="BF36"/>
  <c r="BH36"/>
  <c r="BJ36"/>
  <c r="BL36"/>
  <c r="BQ36"/>
  <c r="AV36"/>
  <c r="BF35"/>
  <c r="BH35"/>
  <c r="BJ35"/>
  <c r="BL35"/>
  <c r="BQ35"/>
  <c r="AV35"/>
  <c r="BF34"/>
  <c r="BH34"/>
  <c r="BJ34"/>
  <c r="BL34"/>
  <c r="BQ34"/>
  <c r="AV34"/>
  <c r="BF33"/>
  <c r="BH33"/>
  <c r="BJ33"/>
  <c r="BL33"/>
  <c r="BQ33"/>
  <c r="AV33"/>
  <c r="BF32"/>
  <c r="BH32"/>
  <c r="BJ32"/>
  <c r="BL32"/>
  <c r="BQ32"/>
  <c r="AV32"/>
  <c r="BF31"/>
  <c r="BH31"/>
  <c r="BJ31"/>
  <c r="BL31"/>
  <c r="BQ31"/>
  <c r="AV31"/>
  <c r="BF30"/>
  <c r="BH30"/>
  <c r="BJ30"/>
  <c r="BL30"/>
  <c r="BQ30"/>
  <c r="AV30"/>
  <c r="BF28"/>
  <c r="BH28"/>
  <c r="BJ28"/>
  <c r="BL28"/>
  <c r="BQ28"/>
  <c r="AV28"/>
  <c r="AV16"/>
  <c r="BF16"/>
  <c r="BH16"/>
  <c r="BJ16"/>
  <c r="BL16"/>
  <c r="BQ16"/>
  <c r="BF15"/>
  <c r="BH15"/>
  <c r="BJ15"/>
  <c r="BL15"/>
  <c r="BQ15"/>
  <c r="AV15"/>
  <c r="AV14"/>
  <c r="BF14"/>
  <c r="BH14"/>
  <c r="BJ14"/>
  <c r="BL14"/>
  <c r="BQ14"/>
  <c r="BF13"/>
  <c r="BH13"/>
  <c r="BJ13"/>
  <c r="BL13"/>
  <c r="BQ13"/>
  <c r="AV13"/>
  <c r="AV12"/>
  <c r="BF12"/>
  <c r="BH12"/>
  <c r="BJ12"/>
  <c r="BL12"/>
  <c r="BQ12"/>
  <c r="BF11"/>
  <c r="BH11"/>
  <c r="BJ11"/>
  <c r="BL11"/>
  <c r="BQ11"/>
  <c r="AV11"/>
  <c r="AV10"/>
  <c r="BF10"/>
  <c r="BH10"/>
  <c r="BJ10"/>
  <c r="BL10"/>
  <c r="BQ10"/>
  <c r="BF9"/>
  <c r="BH9"/>
  <c r="BJ9"/>
  <c r="BL9"/>
  <c r="BQ9"/>
  <c r="AV9"/>
  <c r="AV8"/>
  <c r="BF8"/>
  <c r="BH8"/>
  <c r="BJ8"/>
  <c r="BL8"/>
  <c r="BQ8"/>
  <c r="BF7"/>
  <c r="BH7"/>
  <c r="BJ7"/>
  <c r="BL7"/>
  <c r="BQ7"/>
  <c r="AV7"/>
  <c r="BG55"/>
  <c r="BG27"/>
  <c r="BG17"/>
  <c r="BG6"/>
  <c r="BS27"/>
  <c r="BS6"/>
  <c r="BG379"/>
  <c r="BB27"/>
  <c r="BB17"/>
  <c r="BB6"/>
  <c r="BB55"/>
  <c r="BB379"/>
  <c r="BC55"/>
  <c r="BD55"/>
  <c r="BC27"/>
  <c r="BD27"/>
  <c r="BC17"/>
  <c r="BC379"/>
  <c r="BD17"/>
  <c r="BC6"/>
  <c r="BD6"/>
  <c r="BD379"/>
  <c r="BP379"/>
  <c r="BO379"/>
  <c r="BN379"/>
  <c r="BM379"/>
  <c r="BA55"/>
  <c r="AY55"/>
  <c r="AZ55"/>
  <c r="BA27"/>
  <c r="AY27"/>
  <c r="AZ27"/>
  <c r="BA17"/>
  <c r="AY17"/>
  <c r="AZ17"/>
  <c r="BA6"/>
  <c r="AY6"/>
  <c r="AZ6"/>
  <c r="BA379"/>
  <c r="AZ379"/>
  <c r="AY379"/>
  <c r="BK293"/>
  <c r="BL293"/>
  <c r="BQ293"/>
  <c r="BS55"/>
  <c r="BS379"/>
  <c r="BQ17"/>
  <c r="BH17"/>
  <c r="BH6"/>
  <c r="BQ27"/>
  <c r="BH27"/>
  <c r="AD54" i="8"/>
  <c r="AE54"/>
  <c r="AD29"/>
  <c r="AE29"/>
  <c r="AD30"/>
  <c r="AE30"/>
  <c r="AD31"/>
  <c r="AE31"/>
  <c r="AD32"/>
  <c r="AE32"/>
  <c r="AD33"/>
  <c r="AE33"/>
  <c r="AD34"/>
  <c r="AE34"/>
  <c r="AD35"/>
  <c r="AE35"/>
  <c r="AD36"/>
  <c r="AE36"/>
  <c r="AD37"/>
  <c r="AE37"/>
  <c r="AD38"/>
  <c r="AE38"/>
  <c r="AD39"/>
  <c r="AE39"/>
  <c r="AD40"/>
  <c r="AE40"/>
  <c r="AD41"/>
  <c r="AE41"/>
  <c r="AD42"/>
  <c r="AE42"/>
  <c r="AD43"/>
  <c r="AE43"/>
  <c r="AD44"/>
  <c r="AE44"/>
  <c r="AD45"/>
  <c r="AE45"/>
  <c r="AD46"/>
  <c r="AE46"/>
  <c r="AD47"/>
  <c r="AE47"/>
  <c r="AD48"/>
  <c r="AE48"/>
  <c r="AD49"/>
  <c r="AE49"/>
  <c r="AD50"/>
  <c r="AE50"/>
  <c r="AD51"/>
  <c r="AE51"/>
  <c r="AD52"/>
  <c r="AE52"/>
  <c r="AD53"/>
  <c r="AE53"/>
  <c r="AD28"/>
  <c r="AE28"/>
  <c r="AA29"/>
  <c r="AB29"/>
  <c r="AA30"/>
  <c r="AB30"/>
  <c r="AA31"/>
  <c r="AB31"/>
  <c r="AA32"/>
  <c r="AB32"/>
  <c r="AA33"/>
  <c r="AB33"/>
  <c r="AA34"/>
  <c r="AB34"/>
  <c r="AA35"/>
  <c r="AB35"/>
  <c r="AA36"/>
  <c r="AB36"/>
  <c r="AA37"/>
  <c r="AB37"/>
  <c r="AA38"/>
  <c r="AB38"/>
  <c r="AA39"/>
  <c r="AB39"/>
  <c r="AA40"/>
  <c r="AB40"/>
  <c r="AA41"/>
  <c r="AB41"/>
  <c r="AA42"/>
  <c r="AB42"/>
  <c r="AA43"/>
  <c r="AB43"/>
  <c r="AA44"/>
  <c r="AB44"/>
  <c r="AA45"/>
  <c r="AB45"/>
  <c r="AA46"/>
  <c r="AB46"/>
  <c r="AA47"/>
  <c r="AB47"/>
  <c r="AA48"/>
  <c r="AB48"/>
  <c r="AA49"/>
  <c r="AB49"/>
  <c r="AA50"/>
  <c r="AB50"/>
  <c r="AA51"/>
  <c r="AB51"/>
  <c r="AA52"/>
  <c r="AB52"/>
  <c r="AA53"/>
  <c r="AB53"/>
  <c r="AA54"/>
  <c r="AB54"/>
  <c r="AA28"/>
  <c r="AB28"/>
  <c r="AK27" i="7"/>
  <c r="AJ27"/>
  <c r="AJ379"/>
  <c r="AG27"/>
  <c r="AG379"/>
  <c r="AF27"/>
  <c r="X378" i="8"/>
  <c r="Y378"/>
  <c r="X58"/>
  <c r="Y58"/>
  <c r="X59"/>
  <c r="Y59"/>
  <c r="X60"/>
  <c r="Y60"/>
  <c r="X61"/>
  <c r="Y61"/>
  <c r="X63"/>
  <c r="Y63"/>
  <c r="X64"/>
  <c r="Y64"/>
  <c r="X65"/>
  <c r="Y65"/>
  <c r="X66"/>
  <c r="Y66"/>
  <c r="X67"/>
  <c r="Y67"/>
  <c r="X68"/>
  <c r="Y68"/>
  <c r="X69"/>
  <c r="Y69"/>
  <c r="X70"/>
  <c r="Y70"/>
  <c r="X71"/>
  <c r="Y71"/>
  <c r="X72"/>
  <c r="Y72"/>
  <c r="X73"/>
  <c r="Y73"/>
  <c r="X74"/>
  <c r="Y74"/>
  <c r="X76"/>
  <c r="Y76"/>
  <c r="X77"/>
  <c r="Y77"/>
  <c r="X78"/>
  <c r="Y78"/>
  <c r="X79"/>
  <c r="Y79"/>
  <c r="X80"/>
  <c r="Y80"/>
  <c r="X82"/>
  <c r="Y82"/>
  <c r="X83"/>
  <c r="Y83"/>
  <c r="X84"/>
  <c r="Y84"/>
  <c r="X85"/>
  <c r="Y85"/>
  <c r="X86"/>
  <c r="Y86"/>
  <c r="X87"/>
  <c r="Y87"/>
  <c r="X88"/>
  <c r="Y88"/>
  <c r="X89"/>
  <c r="Y89"/>
  <c r="X91"/>
  <c r="Y91"/>
  <c r="X92"/>
  <c r="Y92"/>
  <c r="X93"/>
  <c r="Y93"/>
  <c r="X94"/>
  <c r="Y94"/>
  <c r="X95"/>
  <c r="Y95"/>
  <c r="X96"/>
  <c r="Y96"/>
  <c r="X97"/>
  <c r="Y97"/>
  <c r="X98"/>
  <c r="Y98"/>
  <c r="X99"/>
  <c r="Y99"/>
  <c r="X101"/>
  <c r="Y101"/>
  <c r="X102"/>
  <c r="Y102"/>
  <c r="X103"/>
  <c r="Y103"/>
  <c r="X104"/>
  <c r="Y104"/>
  <c r="X105"/>
  <c r="Y105"/>
  <c r="X106"/>
  <c r="Y106"/>
  <c r="X107"/>
  <c r="Y107"/>
  <c r="X108"/>
  <c r="Y108"/>
  <c r="X109"/>
  <c r="Y109"/>
  <c r="X110"/>
  <c r="Y110"/>
  <c r="X111"/>
  <c r="Y111"/>
  <c r="X112"/>
  <c r="Y112"/>
  <c r="X113"/>
  <c r="Y113"/>
  <c r="X115"/>
  <c r="Y115"/>
  <c r="X116"/>
  <c r="Y116"/>
  <c r="X117"/>
  <c r="Y117"/>
  <c r="X118"/>
  <c r="Y118"/>
  <c r="X119"/>
  <c r="Y119"/>
  <c r="X120"/>
  <c r="Y120"/>
  <c r="X121"/>
  <c r="Y121"/>
  <c r="X122"/>
  <c r="Y122"/>
  <c r="X123"/>
  <c r="Y123"/>
  <c r="X124"/>
  <c r="Y124"/>
  <c r="X125"/>
  <c r="Y125"/>
  <c r="X126"/>
  <c r="Y126"/>
  <c r="X127"/>
  <c r="Y127"/>
  <c r="X128"/>
  <c r="Y128"/>
  <c r="X129"/>
  <c r="Y129"/>
  <c r="X131"/>
  <c r="Y131"/>
  <c r="X132"/>
  <c r="Y132"/>
  <c r="X133"/>
  <c r="Y133"/>
  <c r="X134"/>
  <c r="Y134"/>
  <c r="X135"/>
  <c r="Y135"/>
  <c r="X136"/>
  <c r="Y136"/>
  <c r="X137"/>
  <c r="Y137"/>
  <c r="X139"/>
  <c r="Y139"/>
  <c r="X140"/>
  <c r="Y140"/>
  <c r="X141"/>
  <c r="Y141"/>
  <c r="X142"/>
  <c r="Y142"/>
  <c r="X143"/>
  <c r="Y143"/>
  <c r="X144"/>
  <c r="Y144"/>
  <c r="X145"/>
  <c r="Y145"/>
  <c r="X146"/>
  <c r="Y146"/>
  <c r="X148"/>
  <c r="Y148"/>
  <c r="X149"/>
  <c r="Y149"/>
  <c r="X150"/>
  <c r="Y150"/>
  <c r="X151"/>
  <c r="Y151"/>
  <c r="X152"/>
  <c r="Y152"/>
  <c r="X153"/>
  <c r="Y153"/>
  <c r="X155"/>
  <c r="Y155"/>
  <c r="X156"/>
  <c r="Y156"/>
  <c r="X157"/>
  <c r="Y157"/>
  <c r="X158"/>
  <c r="Y158"/>
  <c r="X159"/>
  <c r="Y159"/>
  <c r="X160"/>
  <c r="Y160"/>
  <c r="X161"/>
  <c r="Y161"/>
  <c r="X162"/>
  <c r="Y162"/>
  <c r="X163"/>
  <c r="Y163"/>
  <c r="X164"/>
  <c r="Y164"/>
  <c r="X165"/>
  <c r="Y165"/>
  <c r="X166"/>
  <c r="Y166"/>
  <c r="X168"/>
  <c r="Y168"/>
  <c r="X169"/>
  <c r="Y169"/>
  <c r="X170"/>
  <c r="Y170"/>
  <c r="X171"/>
  <c r="Y171"/>
  <c r="X172"/>
  <c r="Y172"/>
  <c r="X173"/>
  <c r="Y173"/>
  <c r="X174"/>
  <c r="Y174"/>
  <c r="X175"/>
  <c r="Y175"/>
  <c r="X176"/>
  <c r="Y176"/>
  <c r="X177"/>
  <c r="Y177"/>
  <c r="X178"/>
  <c r="Y178"/>
  <c r="X179"/>
  <c r="Y179"/>
  <c r="X180"/>
  <c r="Y180"/>
  <c r="X182"/>
  <c r="Y182"/>
  <c r="X183"/>
  <c r="Y183"/>
  <c r="X184"/>
  <c r="Y184"/>
  <c r="X185"/>
  <c r="Y185"/>
  <c r="X186"/>
  <c r="Y186"/>
  <c r="X187"/>
  <c r="Y187"/>
  <c r="X189"/>
  <c r="Y189"/>
  <c r="X190"/>
  <c r="Y190"/>
  <c r="X191"/>
  <c r="Y191"/>
  <c r="X192"/>
  <c r="Y192"/>
  <c r="X193"/>
  <c r="Y193"/>
  <c r="X194"/>
  <c r="Y194"/>
  <c r="X195"/>
  <c r="Y195"/>
  <c r="X196"/>
  <c r="Y196"/>
  <c r="X197"/>
  <c r="Y197"/>
  <c r="X198"/>
  <c r="Y198"/>
  <c r="X199"/>
  <c r="Y199"/>
  <c r="X200"/>
  <c r="Y200"/>
  <c r="X201"/>
  <c r="Y201"/>
  <c r="X203"/>
  <c r="Y203"/>
  <c r="X204"/>
  <c r="Y204"/>
  <c r="X205"/>
  <c r="Y205"/>
  <c r="X206"/>
  <c r="Y206"/>
  <c r="X207"/>
  <c r="Y207"/>
  <c r="X208"/>
  <c r="Y208"/>
  <c r="X209"/>
  <c r="Y209"/>
  <c r="X210"/>
  <c r="Y210"/>
  <c r="X211"/>
  <c r="Y211"/>
  <c r="X212"/>
  <c r="Y212"/>
  <c r="X213"/>
  <c r="Y213"/>
  <c r="X214"/>
  <c r="Y214"/>
  <c r="X216"/>
  <c r="Y216"/>
  <c r="X217"/>
  <c r="Y217"/>
  <c r="X218"/>
  <c r="Y218"/>
  <c r="X219"/>
  <c r="Y219"/>
  <c r="X220"/>
  <c r="Y220"/>
  <c r="X221"/>
  <c r="Y221"/>
  <c r="X222"/>
  <c r="Y222"/>
  <c r="X223"/>
  <c r="Y223"/>
  <c r="X224"/>
  <c r="Y224"/>
  <c r="X225"/>
  <c r="Y225"/>
  <c r="X226"/>
  <c r="Y226"/>
  <c r="X227"/>
  <c r="Y227"/>
  <c r="X228"/>
  <c r="Y228"/>
  <c r="X230"/>
  <c r="Y230"/>
  <c r="X231"/>
  <c r="Y231"/>
  <c r="X232"/>
  <c r="Y232"/>
  <c r="X233"/>
  <c r="Y233"/>
  <c r="X234"/>
  <c r="Y234"/>
  <c r="X235"/>
  <c r="Y235"/>
  <c r="X236"/>
  <c r="Y236"/>
  <c r="X237"/>
  <c r="Y237"/>
  <c r="X238"/>
  <c r="Y238"/>
  <c r="X240"/>
  <c r="Y240"/>
  <c r="X241"/>
  <c r="Y241"/>
  <c r="X242"/>
  <c r="Y242"/>
  <c r="X243"/>
  <c r="Y243"/>
  <c r="X244"/>
  <c r="Y244"/>
  <c r="X245"/>
  <c r="Y245"/>
  <c r="X246"/>
  <c r="Y246"/>
  <c r="X247"/>
  <c r="Y247"/>
  <c r="X249"/>
  <c r="Y249"/>
  <c r="X250"/>
  <c r="Y250"/>
  <c r="X251"/>
  <c r="Y251"/>
  <c r="X252"/>
  <c r="Y252"/>
  <c r="X253"/>
  <c r="Y253"/>
  <c r="X254"/>
  <c r="Y254"/>
  <c r="X255"/>
  <c r="Y255"/>
  <c r="X256"/>
  <c r="Y256"/>
  <c r="X257"/>
  <c r="Y257"/>
  <c r="X258"/>
  <c r="Y258"/>
  <c r="X259"/>
  <c r="Y259"/>
  <c r="X260"/>
  <c r="Y260"/>
  <c r="X261"/>
  <c r="Y261"/>
  <c r="X262"/>
  <c r="Y262"/>
  <c r="X263"/>
  <c r="Y263"/>
  <c r="X265"/>
  <c r="Y265"/>
  <c r="X266"/>
  <c r="Y266"/>
  <c r="X267"/>
  <c r="Y267"/>
  <c r="X268"/>
  <c r="Y268"/>
  <c r="X269"/>
  <c r="Y269"/>
  <c r="X270"/>
  <c r="Y270"/>
  <c r="X271"/>
  <c r="Y271"/>
  <c r="X273"/>
  <c r="Y273"/>
  <c r="X274"/>
  <c r="Y274"/>
  <c r="X275"/>
  <c r="Y275"/>
  <c r="X276"/>
  <c r="Y276"/>
  <c r="X277"/>
  <c r="Y277"/>
  <c r="X278"/>
  <c r="Y278"/>
  <c r="X279"/>
  <c r="Y279"/>
  <c r="X280"/>
  <c r="Y280"/>
  <c r="X281"/>
  <c r="Y281"/>
  <c r="X282"/>
  <c r="Y282"/>
  <c r="X283"/>
  <c r="Y283"/>
  <c r="X284"/>
  <c r="Y284"/>
  <c r="X285"/>
  <c r="Y285"/>
  <c r="X286"/>
  <c r="Y286"/>
  <c r="X287"/>
  <c r="Y287"/>
  <c r="X288"/>
  <c r="Y288"/>
  <c r="X289"/>
  <c r="Y289"/>
  <c r="X291"/>
  <c r="Y291"/>
  <c r="X292"/>
  <c r="Y292"/>
  <c r="X293"/>
  <c r="Y293"/>
  <c r="X294"/>
  <c r="Y294"/>
  <c r="X295"/>
  <c r="Y295"/>
  <c r="X296"/>
  <c r="Y296"/>
  <c r="X297"/>
  <c r="Y297"/>
  <c r="X298"/>
  <c r="Y298"/>
  <c r="X299"/>
  <c r="Y299"/>
  <c r="X300"/>
  <c r="Y300"/>
  <c r="X301"/>
  <c r="Y301"/>
  <c r="X302"/>
  <c r="Y302"/>
  <c r="X303"/>
  <c r="Y303"/>
  <c r="X304"/>
  <c r="Y304"/>
  <c r="X305"/>
  <c r="Y305"/>
  <c r="X306"/>
  <c r="Y306"/>
  <c r="X307"/>
  <c r="Y307"/>
  <c r="X308"/>
  <c r="Y308"/>
  <c r="X309"/>
  <c r="Y309"/>
  <c r="X310"/>
  <c r="Y310"/>
  <c r="X311"/>
  <c r="Y311"/>
  <c r="X312"/>
  <c r="Y312"/>
  <c r="X313"/>
  <c r="Y313"/>
  <c r="X314"/>
  <c r="Y314"/>
  <c r="X316"/>
  <c r="Y316"/>
  <c r="X317"/>
  <c r="Y317"/>
  <c r="X318"/>
  <c r="Y318"/>
  <c r="X319"/>
  <c r="Y319"/>
  <c r="X320"/>
  <c r="Y320"/>
  <c r="X321"/>
  <c r="Y321"/>
  <c r="X322"/>
  <c r="Y322"/>
  <c r="X323"/>
  <c r="Y323"/>
  <c r="X324"/>
  <c r="Y324"/>
  <c r="X325"/>
  <c r="Y325"/>
  <c r="X326"/>
  <c r="Y326"/>
  <c r="X327"/>
  <c r="Y327"/>
  <c r="X328"/>
  <c r="Y328"/>
  <c r="X329"/>
  <c r="Y329"/>
  <c r="X330"/>
  <c r="Y330"/>
  <c r="X332"/>
  <c r="Y332"/>
  <c r="X333"/>
  <c r="Y333"/>
  <c r="X334"/>
  <c r="Y334"/>
  <c r="X335"/>
  <c r="Y335"/>
  <c r="X336"/>
  <c r="Y336"/>
  <c r="X337"/>
  <c r="Y337"/>
  <c r="X338"/>
  <c r="Y338"/>
  <c r="X339"/>
  <c r="Y339"/>
  <c r="X340"/>
  <c r="Y340"/>
  <c r="X341"/>
  <c r="Y341"/>
  <c r="X342"/>
  <c r="Y342"/>
  <c r="X344"/>
  <c r="Y344"/>
  <c r="X345"/>
  <c r="Y345"/>
  <c r="X346"/>
  <c r="Y346"/>
  <c r="X347"/>
  <c r="Y347"/>
  <c r="X348"/>
  <c r="Y348"/>
  <c r="X349"/>
  <c r="Y349"/>
  <c r="X350"/>
  <c r="Y350"/>
  <c r="X351"/>
  <c r="Y351"/>
  <c r="X352"/>
  <c r="Y352"/>
  <c r="X353"/>
  <c r="Y353"/>
  <c r="X354"/>
  <c r="Y354"/>
  <c r="X356"/>
  <c r="Y356"/>
  <c r="X357"/>
  <c r="Y357"/>
  <c r="X358"/>
  <c r="Y358"/>
  <c r="X359"/>
  <c r="Y359"/>
  <c r="X360"/>
  <c r="Y360"/>
  <c r="X361"/>
  <c r="Y361"/>
  <c r="X362"/>
  <c r="Y362"/>
  <c r="X363"/>
  <c r="Y363"/>
  <c r="X364"/>
  <c r="Y364"/>
  <c r="X365"/>
  <c r="Y365"/>
  <c r="X367"/>
  <c r="Y367"/>
  <c r="X368"/>
  <c r="Y368"/>
  <c r="X369"/>
  <c r="Y369"/>
  <c r="X370"/>
  <c r="Y370"/>
  <c r="X371"/>
  <c r="Y371"/>
  <c r="X372"/>
  <c r="Y372"/>
  <c r="X373"/>
  <c r="Y373"/>
  <c r="X374"/>
  <c r="Y374"/>
  <c r="X375"/>
  <c r="Y375"/>
  <c r="X376"/>
  <c r="Y376"/>
  <c r="X377"/>
  <c r="Y377"/>
  <c r="X57"/>
  <c r="Y57"/>
  <c r="X29"/>
  <c r="Y29"/>
  <c r="X30"/>
  <c r="Y30"/>
  <c r="X31"/>
  <c r="Y31"/>
  <c r="X32"/>
  <c r="Y32"/>
  <c r="X33"/>
  <c r="Y33"/>
  <c r="X34"/>
  <c r="Y34"/>
  <c r="X35"/>
  <c r="Y35"/>
  <c r="X36"/>
  <c r="Y36"/>
  <c r="X37"/>
  <c r="Y37"/>
  <c r="X38"/>
  <c r="Y38"/>
  <c r="X39"/>
  <c r="Y39"/>
  <c r="X40"/>
  <c r="Y40"/>
  <c r="X41"/>
  <c r="Y41"/>
  <c r="X42"/>
  <c r="Y42"/>
  <c r="X43"/>
  <c r="Y43"/>
  <c r="X44"/>
  <c r="Y44"/>
  <c r="X45"/>
  <c r="Y45"/>
  <c r="X46"/>
  <c r="Y46"/>
  <c r="X47"/>
  <c r="Y47"/>
  <c r="X48"/>
  <c r="Y48"/>
  <c r="X49"/>
  <c r="Y49"/>
  <c r="X50"/>
  <c r="Y50"/>
  <c r="X51"/>
  <c r="Y51"/>
  <c r="X52"/>
  <c r="Y52"/>
  <c r="X53"/>
  <c r="Y53"/>
  <c r="X54"/>
  <c r="Y54"/>
  <c r="X28"/>
  <c r="Y28"/>
  <c r="AC55" i="7"/>
  <c r="AB55"/>
  <c r="AC27"/>
  <c r="AC379"/>
  <c r="AB27"/>
  <c r="S17"/>
  <c r="R17"/>
  <c r="BL6"/>
  <c r="BQ6"/>
  <c r="BH55"/>
  <c r="BH379"/>
  <c r="AL27"/>
  <c r="BQ55"/>
  <c r="AD27"/>
  <c r="AK379"/>
  <c r="AL379"/>
  <c r="AH27"/>
  <c r="AF379"/>
  <c r="AH379"/>
  <c r="AB379"/>
  <c r="AD379"/>
  <c r="C7" i="8"/>
  <c r="AD55" i="7"/>
  <c r="BQ379"/>
  <c r="BI379"/>
  <c r="AW55"/>
  <c r="AX55"/>
  <c r="BE55"/>
  <c r="AW27"/>
  <c r="AX27"/>
  <c r="BE27"/>
  <c r="AW17"/>
  <c r="AX17"/>
  <c r="BE17"/>
  <c r="AW6"/>
  <c r="AX6"/>
  <c r="BE6"/>
  <c r="BK17"/>
  <c r="AX379"/>
  <c r="BE379"/>
  <c r="AW379"/>
  <c r="I54" i="8"/>
  <c r="J54"/>
  <c r="AT17" i="7"/>
  <c r="O20" i="8"/>
  <c r="P20"/>
  <c r="O22"/>
  <c r="P22"/>
  <c r="O24"/>
  <c r="P24"/>
  <c r="O26"/>
  <c r="P26"/>
  <c r="O18"/>
  <c r="P18"/>
  <c r="L8"/>
  <c r="L9"/>
  <c r="L10"/>
  <c r="L11"/>
  <c r="L12"/>
  <c r="L13"/>
  <c r="L14"/>
  <c r="L15"/>
  <c r="L16"/>
  <c r="K27" i="7"/>
  <c r="J27"/>
  <c r="I16" i="8"/>
  <c r="J16"/>
  <c r="I8"/>
  <c r="J8"/>
  <c r="I9"/>
  <c r="J9"/>
  <c r="I10"/>
  <c r="J10"/>
  <c r="I11"/>
  <c r="J11"/>
  <c r="I12"/>
  <c r="J12"/>
  <c r="I13"/>
  <c r="J13"/>
  <c r="I14"/>
  <c r="J14"/>
  <c r="I15"/>
  <c r="J15"/>
  <c r="K6" i="7"/>
  <c r="J6"/>
  <c r="C55"/>
  <c r="B55"/>
  <c r="C27"/>
  <c r="B27"/>
  <c r="BF55"/>
  <c r="BF27"/>
  <c r="D27"/>
  <c r="L6"/>
  <c r="O25" i="8"/>
  <c r="P25"/>
  <c r="O23"/>
  <c r="P23"/>
  <c r="O21"/>
  <c r="P21"/>
  <c r="O19"/>
  <c r="P19"/>
  <c r="T17" i="7"/>
  <c r="D55"/>
  <c r="BJ55"/>
  <c r="BJ27"/>
  <c r="BF6"/>
  <c r="B21" i="8"/>
  <c r="B25"/>
  <c r="BK6" i="7"/>
  <c r="BK27"/>
  <c r="B19" i="8"/>
  <c r="B23"/>
  <c r="AU17" i="7"/>
  <c r="C6"/>
  <c r="C379"/>
  <c r="B6"/>
  <c r="B379"/>
  <c r="AT27"/>
  <c r="AT6"/>
  <c r="AS17"/>
  <c r="S379"/>
  <c r="R379"/>
  <c r="Q19" i="8"/>
  <c r="AI19"/>
  <c r="Q23"/>
  <c r="AI23"/>
  <c r="Q25"/>
  <c r="AI25"/>
  <c r="Q21"/>
  <c r="AI21"/>
  <c r="D379" i="7"/>
  <c r="BJ17"/>
  <c r="BJ379"/>
  <c r="BF17"/>
  <c r="BF379"/>
  <c r="BJ6"/>
  <c r="B26" i="8"/>
  <c r="D6" i="7"/>
  <c r="BK55"/>
  <c r="BK379"/>
  <c r="BL55"/>
  <c r="BL27"/>
  <c r="B22" i="8"/>
  <c r="B20"/>
  <c r="B24"/>
  <c r="AV17" i="7"/>
  <c r="B18" i="8"/>
  <c r="Q18"/>
  <c r="C377"/>
  <c r="D377"/>
  <c r="C375"/>
  <c r="D375"/>
  <c r="C373"/>
  <c r="D373"/>
  <c r="C371"/>
  <c r="D371"/>
  <c r="C369"/>
  <c r="D369"/>
  <c r="C367"/>
  <c r="D367"/>
  <c r="C364"/>
  <c r="D364"/>
  <c r="C362"/>
  <c r="D362"/>
  <c r="C360"/>
  <c r="D360"/>
  <c r="C358"/>
  <c r="D358"/>
  <c r="C356"/>
  <c r="D356"/>
  <c r="C353"/>
  <c r="D353"/>
  <c r="C351"/>
  <c r="D351"/>
  <c r="C349"/>
  <c r="D349"/>
  <c r="C347"/>
  <c r="D347"/>
  <c r="C345"/>
  <c r="D345"/>
  <c r="C342"/>
  <c r="D342"/>
  <c r="C340"/>
  <c r="D340"/>
  <c r="C338"/>
  <c r="D338"/>
  <c r="C336"/>
  <c r="D336"/>
  <c r="C334"/>
  <c r="D334"/>
  <c r="C332"/>
  <c r="D332"/>
  <c r="C329"/>
  <c r="D329"/>
  <c r="C327"/>
  <c r="D327"/>
  <c r="C325"/>
  <c r="D325"/>
  <c r="C323"/>
  <c r="D323"/>
  <c r="C321"/>
  <c r="D321"/>
  <c r="C319"/>
  <c r="D319"/>
  <c r="C317"/>
  <c r="D317"/>
  <c r="C314"/>
  <c r="D314"/>
  <c r="C312"/>
  <c r="D312"/>
  <c r="C310"/>
  <c r="D310"/>
  <c r="C308"/>
  <c r="D308"/>
  <c r="C306"/>
  <c r="D306"/>
  <c r="C304"/>
  <c r="D304"/>
  <c r="C302"/>
  <c r="D302"/>
  <c r="C300"/>
  <c r="D300"/>
  <c r="C296"/>
  <c r="D296"/>
  <c r="C298"/>
  <c r="D298"/>
  <c r="C294"/>
  <c r="D294"/>
  <c r="C292"/>
  <c r="D292"/>
  <c r="C289"/>
  <c r="D289"/>
  <c r="C287"/>
  <c r="D287"/>
  <c r="C285"/>
  <c r="D285"/>
  <c r="C283"/>
  <c r="D283"/>
  <c r="C281"/>
  <c r="D281"/>
  <c r="C279"/>
  <c r="D279"/>
  <c r="C277"/>
  <c r="D277"/>
  <c r="C275"/>
  <c r="D275"/>
  <c r="C273"/>
  <c r="D273"/>
  <c r="C270"/>
  <c r="D270"/>
  <c r="C268"/>
  <c r="D268"/>
  <c r="C266"/>
  <c r="D266"/>
  <c r="C263"/>
  <c r="D263"/>
  <c r="C261"/>
  <c r="D261"/>
  <c r="C259"/>
  <c r="D259"/>
  <c r="C257"/>
  <c r="D257"/>
  <c r="C255"/>
  <c r="D255"/>
  <c r="C253"/>
  <c r="D253"/>
  <c r="C251"/>
  <c r="D251"/>
  <c r="C249"/>
  <c r="D249"/>
  <c r="C246"/>
  <c r="D246"/>
  <c r="C244"/>
  <c r="D244"/>
  <c r="C242"/>
  <c r="D242"/>
  <c r="C240"/>
  <c r="D240"/>
  <c r="C237"/>
  <c r="D237"/>
  <c r="C235"/>
  <c r="D235"/>
  <c r="C233"/>
  <c r="D233"/>
  <c r="C231"/>
  <c r="D231"/>
  <c r="C228"/>
  <c r="D228"/>
  <c r="C226"/>
  <c r="D226"/>
  <c r="C224"/>
  <c r="D224"/>
  <c r="C222"/>
  <c r="D222"/>
  <c r="C220"/>
  <c r="D220"/>
  <c r="C218"/>
  <c r="D218"/>
  <c r="C216"/>
  <c r="D216"/>
  <c r="C213"/>
  <c r="D213"/>
  <c r="C211"/>
  <c r="D211"/>
  <c r="C209"/>
  <c r="D209"/>
  <c r="C207"/>
  <c r="D207"/>
  <c r="C205"/>
  <c r="D205"/>
  <c r="C203"/>
  <c r="D203"/>
  <c r="C200"/>
  <c r="D200"/>
  <c r="C198"/>
  <c r="D198"/>
  <c r="C196"/>
  <c r="D196"/>
  <c r="C194"/>
  <c r="D194"/>
  <c r="C192"/>
  <c r="D192"/>
  <c r="C190"/>
  <c r="D190"/>
  <c r="C187"/>
  <c r="D187"/>
  <c r="C185"/>
  <c r="D185"/>
  <c r="C183"/>
  <c r="D183"/>
  <c r="C180"/>
  <c r="D180"/>
  <c r="C178"/>
  <c r="D178"/>
  <c r="C176"/>
  <c r="D176"/>
  <c r="C174"/>
  <c r="D174"/>
  <c r="C172"/>
  <c r="D172"/>
  <c r="C170"/>
  <c r="D170"/>
  <c r="C168"/>
  <c r="D168"/>
  <c r="C165"/>
  <c r="D165"/>
  <c r="C163"/>
  <c r="D163"/>
  <c r="C161"/>
  <c r="D161"/>
  <c r="C159"/>
  <c r="D159"/>
  <c r="C157"/>
  <c r="D157"/>
  <c r="C155"/>
  <c r="D155"/>
  <c r="C152"/>
  <c r="D152"/>
  <c r="C150"/>
  <c r="D150"/>
  <c r="C148"/>
  <c r="D148"/>
  <c r="C145"/>
  <c r="D145"/>
  <c r="C143"/>
  <c r="D143"/>
  <c r="C141"/>
  <c r="D141"/>
  <c r="C139"/>
  <c r="D139"/>
  <c r="C136"/>
  <c r="D136"/>
  <c r="C134"/>
  <c r="D134"/>
  <c r="C132"/>
  <c r="D132"/>
  <c r="C129"/>
  <c r="D129"/>
  <c r="C127"/>
  <c r="D127"/>
  <c r="C125"/>
  <c r="D125"/>
  <c r="C123"/>
  <c r="D123"/>
  <c r="C121"/>
  <c r="D121"/>
  <c r="C119"/>
  <c r="D119"/>
  <c r="C117"/>
  <c r="D117"/>
  <c r="C115"/>
  <c r="D115"/>
  <c r="C112"/>
  <c r="D112"/>
  <c r="C110"/>
  <c r="D110"/>
  <c r="C108"/>
  <c r="D108"/>
  <c r="C106"/>
  <c r="D106"/>
  <c r="C104"/>
  <c r="D104"/>
  <c r="C102"/>
  <c r="D102"/>
  <c r="C99"/>
  <c r="D99"/>
  <c r="C97"/>
  <c r="D97"/>
  <c r="C95"/>
  <c r="D95"/>
  <c r="C93"/>
  <c r="D93"/>
  <c r="C91"/>
  <c r="D91"/>
  <c r="C88"/>
  <c r="D88"/>
  <c r="C86"/>
  <c r="D86"/>
  <c r="C84"/>
  <c r="D84"/>
  <c r="C82"/>
  <c r="D82"/>
  <c r="C79"/>
  <c r="D79"/>
  <c r="C77"/>
  <c r="D77"/>
  <c r="C74"/>
  <c r="D74"/>
  <c r="C72"/>
  <c r="D72"/>
  <c r="C70"/>
  <c r="D70"/>
  <c r="C68"/>
  <c r="D68"/>
  <c r="B68"/>
  <c r="C66"/>
  <c r="D66"/>
  <c r="C64"/>
  <c r="D64"/>
  <c r="C61"/>
  <c r="D61"/>
  <c r="C59"/>
  <c r="D59"/>
  <c r="C378"/>
  <c r="D378"/>
  <c r="C376"/>
  <c r="D376"/>
  <c r="C374"/>
  <c r="D374"/>
  <c r="C372"/>
  <c r="D372"/>
  <c r="C370"/>
  <c r="D370"/>
  <c r="C368"/>
  <c r="D368"/>
  <c r="C365"/>
  <c r="D365"/>
  <c r="C363"/>
  <c r="D363"/>
  <c r="C361"/>
  <c r="D361"/>
  <c r="C359"/>
  <c r="D359"/>
  <c r="C357"/>
  <c r="D357"/>
  <c r="C354"/>
  <c r="D354"/>
  <c r="C352"/>
  <c r="D352"/>
  <c r="C350"/>
  <c r="D350"/>
  <c r="C348"/>
  <c r="D348"/>
  <c r="C346"/>
  <c r="D346"/>
  <c r="C344"/>
  <c r="D344"/>
  <c r="C341"/>
  <c r="D341"/>
  <c r="C339"/>
  <c r="D339"/>
  <c r="C337"/>
  <c r="D337"/>
  <c r="C335"/>
  <c r="D335"/>
  <c r="C333"/>
  <c r="D333"/>
  <c r="C330"/>
  <c r="D330"/>
  <c r="C328"/>
  <c r="D328"/>
  <c r="C326"/>
  <c r="D326"/>
  <c r="C324"/>
  <c r="D324"/>
  <c r="C322"/>
  <c r="D322"/>
  <c r="C320"/>
  <c r="D320"/>
  <c r="C318"/>
  <c r="D318"/>
  <c r="C316"/>
  <c r="D316"/>
  <c r="C313"/>
  <c r="D313"/>
  <c r="C311"/>
  <c r="D311"/>
  <c r="C309"/>
  <c r="D309"/>
  <c r="C307"/>
  <c r="D307"/>
  <c r="C305"/>
  <c r="D305"/>
  <c r="C303"/>
  <c r="D303"/>
  <c r="C301"/>
  <c r="D301"/>
  <c r="C299"/>
  <c r="D299"/>
  <c r="C297"/>
  <c r="D297"/>
  <c r="C295"/>
  <c r="D295"/>
  <c r="C293"/>
  <c r="D293"/>
  <c r="C291"/>
  <c r="D291"/>
  <c r="C288"/>
  <c r="D288"/>
  <c r="C286"/>
  <c r="D286"/>
  <c r="C284"/>
  <c r="D284"/>
  <c r="C282"/>
  <c r="D282"/>
  <c r="C280"/>
  <c r="D280"/>
  <c r="C278"/>
  <c r="D278"/>
  <c r="C276"/>
  <c r="D276"/>
  <c r="C274"/>
  <c r="D274"/>
  <c r="C271"/>
  <c r="D271"/>
  <c r="C269"/>
  <c r="D269"/>
  <c r="C267"/>
  <c r="D267"/>
  <c r="C265"/>
  <c r="D265"/>
  <c r="C262"/>
  <c r="D262"/>
  <c r="C260"/>
  <c r="D260"/>
  <c r="C258"/>
  <c r="D258"/>
  <c r="C256"/>
  <c r="D256"/>
  <c r="C254"/>
  <c r="D254"/>
  <c r="C252"/>
  <c r="D252"/>
  <c r="C250"/>
  <c r="D250"/>
  <c r="C247"/>
  <c r="D247"/>
  <c r="C245"/>
  <c r="D245"/>
  <c r="C243"/>
  <c r="D243"/>
  <c r="C241"/>
  <c r="D241"/>
  <c r="C238"/>
  <c r="D238"/>
  <c r="C236"/>
  <c r="D236"/>
  <c r="C234"/>
  <c r="D234"/>
  <c r="C232"/>
  <c r="D232"/>
  <c r="C230"/>
  <c r="D230"/>
  <c r="C227"/>
  <c r="D227"/>
  <c r="C225"/>
  <c r="D225"/>
  <c r="C223"/>
  <c r="D223"/>
  <c r="C221"/>
  <c r="D221"/>
  <c r="C219"/>
  <c r="D219"/>
  <c r="C217"/>
  <c r="D217"/>
  <c r="C214"/>
  <c r="D214"/>
  <c r="C212"/>
  <c r="D212"/>
  <c r="C210"/>
  <c r="D210"/>
  <c r="C208"/>
  <c r="D208"/>
  <c r="C206"/>
  <c r="D206"/>
  <c r="C204"/>
  <c r="D204"/>
  <c r="C201"/>
  <c r="D201"/>
  <c r="C199"/>
  <c r="D199"/>
  <c r="C197"/>
  <c r="D197"/>
  <c r="C195"/>
  <c r="D195"/>
  <c r="C193"/>
  <c r="D193"/>
  <c r="C191"/>
  <c r="D191"/>
  <c r="C189"/>
  <c r="D189"/>
  <c r="C186"/>
  <c r="D186"/>
  <c r="C184"/>
  <c r="D184"/>
  <c r="C182"/>
  <c r="D182"/>
  <c r="C179"/>
  <c r="D179"/>
  <c r="C177"/>
  <c r="D177"/>
  <c r="C175"/>
  <c r="D175"/>
  <c r="C173"/>
  <c r="D173"/>
  <c r="C171"/>
  <c r="D171"/>
  <c r="C169"/>
  <c r="D169"/>
  <c r="C166"/>
  <c r="D166"/>
  <c r="C164"/>
  <c r="D164"/>
  <c r="C162"/>
  <c r="D162"/>
  <c r="C160"/>
  <c r="D160"/>
  <c r="C158"/>
  <c r="D158"/>
  <c r="C156"/>
  <c r="D156"/>
  <c r="C153"/>
  <c r="D153"/>
  <c r="C151"/>
  <c r="D151"/>
  <c r="C149"/>
  <c r="D149"/>
  <c r="C146"/>
  <c r="D146"/>
  <c r="C144"/>
  <c r="D144"/>
  <c r="C142"/>
  <c r="D142"/>
  <c r="C140"/>
  <c r="D140"/>
  <c r="C137"/>
  <c r="D137"/>
  <c r="C135"/>
  <c r="D135"/>
  <c r="C133"/>
  <c r="D133"/>
  <c r="C131"/>
  <c r="D131"/>
  <c r="C128"/>
  <c r="D128"/>
  <c r="C126"/>
  <c r="D126"/>
  <c r="C124"/>
  <c r="D124"/>
  <c r="C122"/>
  <c r="D122"/>
  <c r="C120"/>
  <c r="D120"/>
  <c r="C118"/>
  <c r="D118"/>
  <c r="C116"/>
  <c r="D116"/>
  <c r="C113"/>
  <c r="D113"/>
  <c r="C111"/>
  <c r="D111"/>
  <c r="C109"/>
  <c r="D109"/>
  <c r="C107"/>
  <c r="D107"/>
  <c r="C105"/>
  <c r="D105"/>
  <c r="C103"/>
  <c r="D103"/>
  <c r="C101"/>
  <c r="D101"/>
  <c r="C98"/>
  <c r="D98"/>
  <c r="C96"/>
  <c r="D96"/>
  <c r="C94"/>
  <c r="D94"/>
  <c r="C92"/>
  <c r="D92"/>
  <c r="C89"/>
  <c r="D89"/>
  <c r="C87"/>
  <c r="D87"/>
  <c r="C85"/>
  <c r="D85"/>
  <c r="C83"/>
  <c r="D83"/>
  <c r="C80"/>
  <c r="D80"/>
  <c r="C78"/>
  <c r="D78"/>
  <c r="C76"/>
  <c r="D76"/>
  <c r="C73"/>
  <c r="D73"/>
  <c r="C71"/>
  <c r="D71"/>
  <c r="C69"/>
  <c r="D69"/>
  <c r="C67"/>
  <c r="D67"/>
  <c r="B67"/>
  <c r="C65"/>
  <c r="D65"/>
  <c r="C63"/>
  <c r="D63"/>
  <c r="C60"/>
  <c r="D60"/>
  <c r="C58"/>
  <c r="D58"/>
  <c r="C50"/>
  <c r="D50"/>
  <c r="C42"/>
  <c r="D42"/>
  <c r="C53"/>
  <c r="D53"/>
  <c r="C51"/>
  <c r="D51"/>
  <c r="C49"/>
  <c r="D49"/>
  <c r="C47"/>
  <c r="D47"/>
  <c r="C45"/>
  <c r="D45"/>
  <c r="C43"/>
  <c r="D43"/>
  <c r="C41"/>
  <c r="D41"/>
  <c r="C39"/>
  <c r="D39"/>
  <c r="C37"/>
  <c r="D37"/>
  <c r="C35"/>
  <c r="D35"/>
  <c r="C33"/>
  <c r="D33"/>
  <c r="C31"/>
  <c r="D31"/>
  <c r="C29"/>
  <c r="D29"/>
  <c r="C52"/>
  <c r="D52"/>
  <c r="C48"/>
  <c r="D48"/>
  <c r="C46"/>
  <c r="D46"/>
  <c r="C44"/>
  <c r="D44"/>
  <c r="C40"/>
  <c r="D40"/>
  <c r="C38"/>
  <c r="D38"/>
  <c r="C36"/>
  <c r="D36"/>
  <c r="C34"/>
  <c r="D34"/>
  <c r="C32"/>
  <c r="D32"/>
  <c r="C30"/>
  <c r="D30"/>
  <c r="C54"/>
  <c r="D54"/>
  <c r="C15"/>
  <c r="D15"/>
  <c r="C13"/>
  <c r="D13"/>
  <c r="C11"/>
  <c r="D11"/>
  <c r="C9"/>
  <c r="D9"/>
  <c r="C16"/>
  <c r="D16"/>
  <c r="B16"/>
  <c r="C14"/>
  <c r="D14"/>
  <c r="C12"/>
  <c r="D12"/>
  <c r="C10"/>
  <c r="D10"/>
  <c r="C8"/>
  <c r="D8"/>
  <c r="T379" i="7"/>
  <c r="AS6"/>
  <c r="AS27"/>
  <c r="AS55"/>
  <c r="AS379"/>
  <c r="O27"/>
  <c r="N27"/>
  <c r="N6"/>
  <c r="O6"/>
  <c r="K379"/>
  <c r="J379"/>
  <c r="I51" i="8"/>
  <c r="J51"/>
  <c r="I48"/>
  <c r="J48"/>
  <c r="I49"/>
  <c r="J49"/>
  <c r="I50"/>
  <c r="J50"/>
  <c r="I52"/>
  <c r="J52"/>
  <c r="I53"/>
  <c r="J53"/>
  <c r="I41"/>
  <c r="J41"/>
  <c r="I42"/>
  <c r="J42"/>
  <c r="I43"/>
  <c r="J43"/>
  <c r="I44"/>
  <c r="J44"/>
  <c r="I45"/>
  <c r="J45"/>
  <c r="I46"/>
  <c r="J46"/>
  <c r="I47"/>
  <c r="J47"/>
  <c r="I35"/>
  <c r="J35"/>
  <c r="I36"/>
  <c r="J36"/>
  <c r="I37"/>
  <c r="J37"/>
  <c r="I38"/>
  <c r="J38"/>
  <c r="I39"/>
  <c r="J39"/>
  <c r="I40"/>
  <c r="J40"/>
  <c r="I29"/>
  <c r="J29"/>
  <c r="I30"/>
  <c r="J30"/>
  <c r="I31"/>
  <c r="J31"/>
  <c r="I32"/>
  <c r="J32"/>
  <c r="I33"/>
  <c r="J33"/>
  <c r="I34"/>
  <c r="J34"/>
  <c r="B28"/>
  <c r="Z67"/>
  <c r="W67"/>
  <c r="E67"/>
  <c r="N67"/>
  <c r="W68"/>
  <c r="Z68"/>
  <c r="N68"/>
  <c r="E68"/>
  <c r="Q20"/>
  <c r="AI20"/>
  <c r="AI17"/>
  <c r="Q26"/>
  <c r="AI26"/>
  <c r="Q24"/>
  <c r="AI24"/>
  <c r="Q22"/>
  <c r="AI22"/>
  <c r="AI16"/>
  <c r="W16"/>
  <c r="H16"/>
  <c r="BL17" i="7"/>
  <c r="BL379"/>
  <c r="Q17" i="8"/>
  <c r="Q379"/>
  <c r="B17"/>
  <c r="AV55" i="7"/>
  <c r="AU6"/>
  <c r="L379"/>
  <c r="L27"/>
  <c r="P6"/>
  <c r="N379"/>
  <c r="P27"/>
  <c r="O379"/>
  <c r="P379"/>
  <c r="AV27"/>
  <c r="AV379"/>
  <c r="B7" i="8"/>
  <c r="B57"/>
  <c r="W57"/>
  <c r="O55" i="7"/>
  <c r="N55"/>
  <c r="P55"/>
  <c r="AT55"/>
  <c r="AT379"/>
  <c r="I7" i="8"/>
  <c r="J7"/>
  <c r="I28"/>
  <c r="J28"/>
  <c r="L7"/>
  <c r="M7"/>
  <c r="M9"/>
  <c r="M11"/>
  <c r="M13"/>
  <c r="M15"/>
  <c r="L28"/>
  <c r="M28"/>
  <c r="L30"/>
  <c r="M30"/>
  <c r="L32"/>
  <c r="M32"/>
  <c r="L34"/>
  <c r="M34"/>
  <c r="L36"/>
  <c r="M36"/>
  <c r="L38"/>
  <c r="M38"/>
  <c r="L40"/>
  <c r="M40"/>
  <c r="L42"/>
  <c r="M42"/>
  <c r="L44"/>
  <c r="M44"/>
  <c r="L46"/>
  <c r="M46"/>
  <c r="L48"/>
  <c r="M48"/>
  <c r="L50"/>
  <c r="M50"/>
  <c r="L52"/>
  <c r="M52"/>
  <c r="L54"/>
  <c r="M54"/>
  <c r="L58"/>
  <c r="M58"/>
  <c r="L60"/>
  <c r="M60"/>
  <c r="L63"/>
  <c r="M63"/>
  <c r="L65"/>
  <c r="M65"/>
  <c r="L67"/>
  <c r="M67"/>
  <c r="L68"/>
  <c r="M68"/>
  <c r="L70"/>
  <c r="M70"/>
  <c r="L72"/>
  <c r="M72"/>
  <c r="L74"/>
  <c r="M74"/>
  <c r="L77"/>
  <c r="M77"/>
  <c r="L79"/>
  <c r="M79"/>
  <c r="L82"/>
  <c r="M82"/>
  <c r="L84"/>
  <c r="M84"/>
  <c r="L86"/>
  <c r="M86"/>
  <c r="L88"/>
  <c r="M88"/>
  <c r="L91"/>
  <c r="M91"/>
  <c r="L93"/>
  <c r="M93"/>
  <c r="L95"/>
  <c r="M95"/>
  <c r="L97"/>
  <c r="M97"/>
  <c r="L99"/>
  <c r="M99"/>
  <c r="L102"/>
  <c r="M102"/>
  <c r="L104"/>
  <c r="M104"/>
  <c r="L106"/>
  <c r="M106"/>
  <c r="L108"/>
  <c r="M108"/>
  <c r="L110"/>
  <c r="M110"/>
  <c r="L112"/>
  <c r="M112"/>
  <c r="L115"/>
  <c r="M115"/>
  <c r="L117"/>
  <c r="M117"/>
  <c r="L119"/>
  <c r="M119"/>
  <c r="L121"/>
  <c r="M121"/>
  <c r="L123"/>
  <c r="M123"/>
  <c r="L125"/>
  <c r="M125"/>
  <c r="L127"/>
  <c r="M127"/>
  <c r="L129"/>
  <c r="M129"/>
  <c r="L132"/>
  <c r="M132"/>
  <c r="L134"/>
  <c r="M134"/>
  <c r="L136"/>
  <c r="M136"/>
  <c r="L139"/>
  <c r="M139"/>
  <c r="L141"/>
  <c r="M141"/>
  <c r="L144"/>
  <c r="M144"/>
  <c r="L146"/>
  <c r="M146"/>
  <c r="L149"/>
  <c r="M149"/>
  <c r="L151"/>
  <c r="M151"/>
  <c r="L153"/>
  <c r="M153"/>
  <c r="L156"/>
  <c r="M156"/>
  <c r="L158"/>
  <c r="M158"/>
  <c r="L160"/>
  <c r="M160"/>
  <c r="L162"/>
  <c r="M162"/>
  <c r="L164"/>
  <c r="M164"/>
  <c r="L166"/>
  <c r="M166"/>
  <c r="L169"/>
  <c r="M169"/>
  <c r="L171"/>
  <c r="M171"/>
  <c r="L173"/>
  <c r="M173"/>
  <c r="L175"/>
  <c r="M175"/>
  <c r="L177"/>
  <c r="M177"/>
  <c r="L179"/>
  <c r="M179"/>
  <c r="L182"/>
  <c r="M182"/>
  <c r="L184"/>
  <c r="M184"/>
  <c r="L186"/>
  <c r="M186"/>
  <c r="L187"/>
  <c r="M187"/>
  <c r="L190"/>
  <c r="M190"/>
  <c r="L192"/>
  <c r="M192"/>
  <c r="L194"/>
  <c r="M194"/>
  <c r="L196"/>
  <c r="M196"/>
  <c r="L198"/>
  <c r="M198"/>
  <c r="L200"/>
  <c r="M200"/>
  <c r="L203"/>
  <c r="M203"/>
  <c r="L205"/>
  <c r="M205"/>
  <c r="L207"/>
  <c r="M207"/>
  <c r="L209"/>
  <c r="M209"/>
  <c r="L211"/>
  <c r="M211"/>
  <c r="L213"/>
  <c r="M213"/>
  <c r="L216"/>
  <c r="M216"/>
  <c r="L218"/>
  <c r="M218"/>
  <c r="L220"/>
  <c r="M220"/>
  <c r="L222"/>
  <c r="M222"/>
  <c r="L224"/>
  <c r="M224"/>
  <c r="L226"/>
  <c r="M226"/>
  <c r="L228"/>
  <c r="M228"/>
  <c r="L231"/>
  <c r="M231"/>
  <c r="L233"/>
  <c r="M233"/>
  <c r="L235"/>
  <c r="M235"/>
  <c r="L237"/>
  <c r="M237"/>
  <c r="L240"/>
  <c r="M240"/>
  <c r="L242"/>
  <c r="M242"/>
  <c r="L244"/>
  <c r="M244"/>
  <c r="L246"/>
  <c r="M246"/>
  <c r="L249"/>
  <c r="M249"/>
  <c r="L251"/>
  <c r="M251"/>
  <c r="L253"/>
  <c r="M253"/>
  <c r="L255"/>
  <c r="M255"/>
  <c r="L257"/>
  <c r="M257"/>
  <c r="L259"/>
  <c r="M259"/>
  <c r="L261"/>
  <c r="M261"/>
  <c r="L263"/>
  <c r="M263"/>
  <c r="L266"/>
  <c r="M266"/>
  <c r="L268"/>
  <c r="M268"/>
  <c r="L270"/>
  <c r="M270"/>
  <c r="L273"/>
  <c r="M273"/>
  <c r="L275"/>
  <c r="M275"/>
  <c r="L277"/>
  <c r="M277"/>
  <c r="L279"/>
  <c r="M279"/>
  <c r="L281"/>
  <c r="M281"/>
  <c r="L283"/>
  <c r="M283"/>
  <c r="L285"/>
  <c r="M285"/>
  <c r="L287"/>
  <c r="M287"/>
  <c r="L289"/>
  <c r="M289"/>
  <c r="L292"/>
  <c r="M292"/>
  <c r="L294"/>
  <c r="M294"/>
  <c r="L296"/>
  <c r="M296"/>
  <c r="L298"/>
  <c r="M298"/>
  <c r="L300"/>
  <c r="M300"/>
  <c r="L302"/>
  <c r="M302"/>
  <c r="L304"/>
  <c r="M304"/>
  <c r="L306"/>
  <c r="M306"/>
  <c r="L308"/>
  <c r="M308"/>
  <c r="L310"/>
  <c r="M310"/>
  <c r="L312"/>
  <c r="M312"/>
  <c r="L314"/>
  <c r="M314"/>
  <c r="L317"/>
  <c r="M317"/>
  <c r="L319"/>
  <c r="M319"/>
  <c r="L321"/>
  <c r="M321"/>
  <c r="L323"/>
  <c r="M323"/>
  <c r="L325"/>
  <c r="M325"/>
  <c r="L327"/>
  <c r="M327"/>
  <c r="L329"/>
  <c r="M329"/>
  <c r="L332"/>
  <c r="M332"/>
  <c r="L334"/>
  <c r="M334"/>
  <c r="L336"/>
  <c r="M336"/>
  <c r="L338"/>
  <c r="M338"/>
  <c r="L340"/>
  <c r="M340"/>
  <c r="L342"/>
  <c r="M342"/>
  <c r="L345"/>
  <c r="M345"/>
  <c r="L347"/>
  <c r="M347"/>
  <c r="L349"/>
  <c r="M349"/>
  <c r="L351"/>
  <c r="M351"/>
  <c r="L353"/>
  <c r="M353"/>
  <c r="L356"/>
  <c r="M356"/>
  <c r="L358"/>
  <c r="M358"/>
  <c r="L360"/>
  <c r="M360"/>
  <c r="L361"/>
  <c r="M361"/>
  <c r="L363"/>
  <c r="M363"/>
  <c r="L365"/>
  <c r="M365"/>
  <c r="L368"/>
  <c r="M368"/>
  <c r="L370"/>
  <c r="M370"/>
  <c r="L372"/>
  <c r="M372"/>
  <c r="L374"/>
  <c r="M374"/>
  <c r="L376"/>
  <c r="M376"/>
  <c r="L378"/>
  <c r="M378"/>
  <c r="M8"/>
  <c r="M10"/>
  <c r="M12"/>
  <c r="M14"/>
  <c r="M16"/>
  <c r="T16"/>
  <c r="L29"/>
  <c r="M29"/>
  <c r="L31"/>
  <c r="M31"/>
  <c r="L33"/>
  <c r="M33"/>
  <c r="L35"/>
  <c r="M35"/>
  <c r="L37"/>
  <c r="M37"/>
  <c r="L39"/>
  <c r="M39"/>
  <c r="L41"/>
  <c r="M41"/>
  <c r="L43"/>
  <c r="M43"/>
  <c r="L45"/>
  <c r="M45"/>
  <c r="L47"/>
  <c r="M47"/>
  <c r="L49"/>
  <c r="M49"/>
  <c r="L51"/>
  <c r="M51"/>
  <c r="L53"/>
  <c r="M53"/>
  <c r="L57"/>
  <c r="M57"/>
  <c r="L59"/>
  <c r="M59"/>
  <c r="L61"/>
  <c r="M61"/>
  <c r="L64"/>
  <c r="M64"/>
  <c r="L66"/>
  <c r="M66"/>
  <c r="L69"/>
  <c r="M69"/>
  <c r="L71"/>
  <c r="M71"/>
  <c r="L73"/>
  <c r="M73"/>
  <c r="L76"/>
  <c r="M76"/>
  <c r="L78"/>
  <c r="M78"/>
  <c r="L80"/>
  <c r="M80"/>
  <c r="L83"/>
  <c r="M83"/>
  <c r="L85"/>
  <c r="M85"/>
  <c r="L87"/>
  <c r="M87"/>
  <c r="L89"/>
  <c r="M89"/>
  <c r="L92"/>
  <c r="M92"/>
  <c r="L94"/>
  <c r="M94"/>
  <c r="L96"/>
  <c r="M96"/>
  <c r="L98"/>
  <c r="M98"/>
  <c r="L101"/>
  <c r="M101"/>
  <c r="L103"/>
  <c r="M103"/>
  <c r="L105"/>
  <c r="M105"/>
  <c r="L107"/>
  <c r="M107"/>
  <c r="L109"/>
  <c r="M109"/>
  <c r="L111"/>
  <c r="M111"/>
  <c r="L113"/>
  <c r="M113"/>
  <c r="L116"/>
  <c r="M116"/>
  <c r="L118"/>
  <c r="M118"/>
  <c r="L120"/>
  <c r="M120"/>
  <c r="L122"/>
  <c r="M122"/>
  <c r="L124"/>
  <c r="M124"/>
  <c r="L126"/>
  <c r="M126"/>
  <c r="L128"/>
  <c r="M128"/>
  <c r="L131"/>
  <c r="M131"/>
  <c r="L133"/>
  <c r="M133"/>
  <c r="L135"/>
  <c r="M135"/>
  <c r="L137"/>
  <c r="M137"/>
  <c r="L140"/>
  <c r="M140"/>
  <c r="L142"/>
  <c r="M142"/>
  <c r="L143"/>
  <c r="M143"/>
  <c r="L145"/>
  <c r="M145"/>
  <c r="L148"/>
  <c r="M148"/>
  <c r="L150"/>
  <c r="M150"/>
  <c r="L152"/>
  <c r="M152"/>
  <c r="L155"/>
  <c r="M155"/>
  <c r="L157"/>
  <c r="M157"/>
  <c r="L159"/>
  <c r="M159"/>
  <c r="L161"/>
  <c r="M161"/>
  <c r="L163"/>
  <c r="M163"/>
  <c r="L165"/>
  <c r="M165"/>
  <c r="L168"/>
  <c r="M168"/>
  <c r="L170"/>
  <c r="M170"/>
  <c r="L172"/>
  <c r="M172"/>
  <c r="L174"/>
  <c r="M174"/>
  <c r="L176"/>
  <c r="M176"/>
  <c r="L178"/>
  <c r="M178"/>
  <c r="L180"/>
  <c r="M180"/>
  <c r="L183"/>
  <c r="M183"/>
  <c r="L185"/>
  <c r="M185"/>
  <c r="L189"/>
  <c r="M189"/>
  <c r="L191"/>
  <c r="M191"/>
  <c r="L193"/>
  <c r="M193"/>
  <c r="L195"/>
  <c r="M195"/>
  <c r="L197"/>
  <c r="M197"/>
  <c r="L199"/>
  <c r="M199"/>
  <c r="L201"/>
  <c r="M201"/>
  <c r="L204"/>
  <c r="M204"/>
  <c r="L206"/>
  <c r="M206"/>
  <c r="L208"/>
  <c r="M208"/>
  <c r="L210"/>
  <c r="M210"/>
  <c r="L212"/>
  <c r="M212"/>
  <c r="L214"/>
  <c r="M214"/>
  <c r="L217"/>
  <c r="M217"/>
  <c r="L219"/>
  <c r="M219"/>
  <c r="L221"/>
  <c r="M221"/>
  <c r="L223"/>
  <c r="M223"/>
  <c r="L225"/>
  <c r="M225"/>
  <c r="L227"/>
  <c r="M227"/>
  <c r="L230"/>
  <c r="M230"/>
  <c r="L232"/>
  <c r="M232"/>
  <c r="L234"/>
  <c r="M234"/>
  <c r="L236"/>
  <c r="M236"/>
  <c r="L238"/>
  <c r="M238"/>
  <c r="L241"/>
  <c r="M241"/>
  <c r="L243"/>
  <c r="M243"/>
  <c r="L245"/>
  <c r="M245"/>
  <c r="L247"/>
  <c r="M247"/>
  <c r="L250"/>
  <c r="M250"/>
  <c r="L252"/>
  <c r="M252"/>
  <c r="L254"/>
  <c r="M254"/>
  <c r="L256"/>
  <c r="M256"/>
  <c r="L258"/>
  <c r="M258"/>
  <c r="L260"/>
  <c r="M260"/>
  <c r="L262"/>
  <c r="M262"/>
  <c r="L265"/>
  <c r="M265"/>
  <c r="L267"/>
  <c r="M267"/>
  <c r="L269"/>
  <c r="M269"/>
  <c r="L271"/>
  <c r="M271"/>
  <c r="L274"/>
  <c r="M274"/>
  <c r="L276"/>
  <c r="M276"/>
  <c r="L278"/>
  <c r="M278"/>
  <c r="L280"/>
  <c r="M280"/>
  <c r="L282"/>
  <c r="M282"/>
  <c r="L284"/>
  <c r="M284"/>
  <c r="L286"/>
  <c r="M286"/>
  <c r="L288"/>
  <c r="M288"/>
  <c r="L291"/>
  <c r="M291"/>
  <c r="L293"/>
  <c r="M293"/>
  <c r="L295"/>
  <c r="M295"/>
  <c r="L297"/>
  <c r="M297"/>
  <c r="L299"/>
  <c r="M299"/>
  <c r="L301"/>
  <c r="M301"/>
  <c r="L303"/>
  <c r="M303"/>
  <c r="L305"/>
  <c r="M305"/>
  <c r="L307"/>
  <c r="M307"/>
  <c r="L309"/>
  <c r="M309"/>
  <c r="L311"/>
  <c r="M311"/>
  <c r="L313"/>
  <c r="M313"/>
  <c r="L316"/>
  <c r="M316"/>
  <c r="L318"/>
  <c r="M318"/>
  <c r="L320"/>
  <c r="M320"/>
  <c r="L322"/>
  <c r="M322"/>
  <c r="L324"/>
  <c r="M324"/>
  <c r="L326"/>
  <c r="M326"/>
  <c r="L328"/>
  <c r="M328"/>
  <c r="L330"/>
  <c r="M330"/>
  <c r="L333"/>
  <c r="M333"/>
  <c r="L335"/>
  <c r="M335"/>
  <c r="L337"/>
  <c r="M337"/>
  <c r="L339"/>
  <c r="M339"/>
  <c r="L341"/>
  <c r="M341"/>
  <c r="L344"/>
  <c r="M344"/>
  <c r="L346"/>
  <c r="M346"/>
  <c r="L348"/>
  <c r="M348"/>
  <c r="L350"/>
  <c r="M350"/>
  <c r="L352"/>
  <c r="M352"/>
  <c r="L354"/>
  <c r="M354"/>
  <c r="L357"/>
  <c r="M357"/>
  <c r="L359"/>
  <c r="M359"/>
  <c r="L362"/>
  <c r="M362"/>
  <c r="L364"/>
  <c r="M364"/>
  <c r="L367"/>
  <c r="M367"/>
  <c r="L369"/>
  <c r="M369"/>
  <c r="L371"/>
  <c r="M371"/>
  <c r="L373"/>
  <c r="M373"/>
  <c r="L375"/>
  <c r="M375"/>
  <c r="L377"/>
  <c r="M377"/>
  <c r="C28"/>
  <c r="D28"/>
  <c r="T28"/>
  <c r="C57"/>
  <c r="D57"/>
  <c r="D7"/>
  <c r="T7"/>
  <c r="K7"/>
  <c r="Z57"/>
  <c r="B377"/>
  <c r="B344"/>
  <c r="B326"/>
  <c r="B309"/>
  <c r="B293"/>
  <c r="B276"/>
  <c r="B258"/>
  <c r="B241"/>
  <c r="B223"/>
  <c r="B206"/>
  <c r="B197"/>
  <c r="B168"/>
  <c r="B150"/>
  <c r="B133"/>
  <c r="B116"/>
  <c r="B98"/>
  <c r="B71"/>
  <c r="B378"/>
  <c r="B370"/>
  <c r="B361"/>
  <c r="B353"/>
  <c r="B345"/>
  <c r="B336"/>
  <c r="B327"/>
  <c r="B319"/>
  <c r="B310"/>
  <c r="B302"/>
  <c r="B294"/>
  <c r="B285"/>
  <c r="B277"/>
  <c r="B268"/>
  <c r="B259"/>
  <c r="B251"/>
  <c r="B242"/>
  <c r="B233"/>
  <c r="B224"/>
  <c r="B216"/>
  <c r="B207"/>
  <c r="B198"/>
  <c r="B186"/>
  <c r="B182"/>
  <c r="B169"/>
  <c r="B151"/>
  <c r="B134"/>
  <c r="B112"/>
  <c r="B95"/>
  <c r="B77"/>
  <c r="B50"/>
  <c r="B34"/>
  <c r="B13"/>
  <c r="B177"/>
  <c r="B156"/>
  <c r="B139"/>
  <c r="B125"/>
  <c r="B108"/>
  <c r="B91"/>
  <c r="B72"/>
  <c r="B60"/>
  <c r="B46"/>
  <c r="B30"/>
  <c r="B44"/>
  <c r="B364"/>
  <c r="B348"/>
  <c r="B330"/>
  <c r="B313"/>
  <c r="B297"/>
  <c r="B280"/>
  <c r="B262"/>
  <c r="B245"/>
  <c r="B227"/>
  <c r="B210"/>
  <c r="B172"/>
  <c r="B155"/>
  <c r="B137"/>
  <c r="B120"/>
  <c r="B103"/>
  <c r="B85"/>
  <c r="B76"/>
  <c r="B59"/>
  <c r="B49"/>
  <c r="B41"/>
  <c r="B33"/>
  <c r="B14"/>
  <c r="B141"/>
  <c r="B119"/>
  <c r="B106"/>
  <c r="B88"/>
  <c r="B74"/>
  <c r="B58"/>
  <c r="B32"/>
  <c r="B372"/>
  <c r="B363"/>
  <c r="B356"/>
  <c r="B347"/>
  <c r="B338"/>
  <c r="B329"/>
  <c r="B321"/>
  <c r="B312"/>
  <c r="B304"/>
  <c r="B296"/>
  <c r="B287"/>
  <c r="B279"/>
  <c r="B270"/>
  <c r="B261"/>
  <c r="B253"/>
  <c r="B244"/>
  <c r="B235"/>
  <c r="B226"/>
  <c r="B218"/>
  <c r="B209"/>
  <c r="B200"/>
  <c r="B192"/>
  <c r="B179"/>
  <c r="B171"/>
  <c r="B162"/>
  <c r="B153"/>
  <c r="B144"/>
  <c r="B132"/>
  <c r="B110"/>
  <c r="B93"/>
  <c r="B70"/>
  <c r="B52"/>
  <c r="B9"/>
  <c r="B371"/>
  <c r="B362"/>
  <c r="B354"/>
  <c r="B346"/>
  <c r="B337"/>
  <c r="B328"/>
  <c r="B320"/>
  <c r="B311"/>
  <c r="B303"/>
  <c r="B295"/>
  <c r="B286"/>
  <c r="B278"/>
  <c r="B269"/>
  <c r="B260"/>
  <c r="B252"/>
  <c r="B243"/>
  <c r="B234"/>
  <c r="B225"/>
  <c r="B217"/>
  <c r="B208"/>
  <c r="B199"/>
  <c r="B191"/>
  <c r="B185"/>
  <c r="B178"/>
  <c r="B170"/>
  <c r="B161"/>
  <c r="B152"/>
  <c r="B143"/>
  <c r="B135"/>
  <c r="B126"/>
  <c r="B118"/>
  <c r="B109"/>
  <c r="B101"/>
  <c r="B92"/>
  <c r="B83"/>
  <c r="B73"/>
  <c r="B66"/>
  <c r="AU55" i="7"/>
  <c r="B47" i="8"/>
  <c r="B39"/>
  <c r="B31"/>
  <c r="B12"/>
  <c r="B373"/>
  <c r="B357"/>
  <c r="B339"/>
  <c r="B322"/>
  <c r="B305"/>
  <c r="B288"/>
  <c r="B271"/>
  <c r="B254"/>
  <c r="B236"/>
  <c r="B219"/>
  <c r="B201"/>
  <c r="B193"/>
  <c r="B180"/>
  <c r="B163"/>
  <c r="B145"/>
  <c r="B128"/>
  <c r="B111"/>
  <c r="B94"/>
  <c r="B374"/>
  <c r="B365"/>
  <c r="B358"/>
  <c r="B349"/>
  <c r="B340"/>
  <c r="B332"/>
  <c r="B323"/>
  <c r="B314"/>
  <c r="B306"/>
  <c r="B298"/>
  <c r="B289"/>
  <c r="B281"/>
  <c r="B273"/>
  <c r="B263"/>
  <c r="B255"/>
  <c r="B246"/>
  <c r="B237"/>
  <c r="B228"/>
  <c r="B220"/>
  <c r="B211"/>
  <c r="B203"/>
  <c r="B190"/>
  <c r="B173"/>
  <c r="B160"/>
  <c r="B121"/>
  <c r="B104"/>
  <c r="B86"/>
  <c r="B65"/>
  <c r="B42"/>
  <c r="B15"/>
  <c r="B40"/>
  <c r="B194"/>
  <c r="B164"/>
  <c r="B146"/>
  <c r="B129"/>
  <c r="B117"/>
  <c r="B99"/>
  <c r="B82"/>
  <c r="B54"/>
  <c r="B38"/>
  <c r="B11"/>
  <c r="AU27" i="7"/>
  <c r="B369" i="8"/>
  <c r="B352"/>
  <c r="B335"/>
  <c r="B318"/>
  <c r="B301"/>
  <c r="B284"/>
  <c r="B267"/>
  <c r="B250"/>
  <c r="B232"/>
  <c r="B214"/>
  <c r="B189"/>
  <c r="B176"/>
  <c r="B159"/>
  <c r="B142"/>
  <c r="B124"/>
  <c r="B107"/>
  <c r="B89"/>
  <c r="B80"/>
  <c r="B64"/>
  <c r="B53"/>
  <c r="B45"/>
  <c r="B37"/>
  <c r="B10"/>
  <c r="B127"/>
  <c r="B115"/>
  <c r="B97"/>
  <c r="B79"/>
  <c r="B48"/>
  <c r="B376"/>
  <c r="B368"/>
  <c r="B360"/>
  <c r="B351"/>
  <c r="B342"/>
  <c r="B334"/>
  <c r="B325"/>
  <c r="B317"/>
  <c r="B308"/>
  <c r="B300"/>
  <c r="B292"/>
  <c r="B283"/>
  <c r="B275"/>
  <c r="B266"/>
  <c r="B257"/>
  <c r="B249"/>
  <c r="B240"/>
  <c r="B231"/>
  <c r="B222"/>
  <c r="B213"/>
  <c r="B205"/>
  <c r="B196"/>
  <c r="B187"/>
  <c r="B184"/>
  <c r="B175"/>
  <c r="B166"/>
  <c r="B158"/>
  <c r="B149"/>
  <c r="B136"/>
  <c r="B123"/>
  <c r="B102"/>
  <c r="B84"/>
  <c r="B63"/>
  <c r="B36"/>
  <c r="B375"/>
  <c r="B367"/>
  <c r="B359"/>
  <c r="B350"/>
  <c r="B341"/>
  <c r="B333"/>
  <c r="B324"/>
  <c r="B316"/>
  <c r="B307"/>
  <c r="B299"/>
  <c r="B291"/>
  <c r="B282"/>
  <c r="B274"/>
  <c r="B265"/>
  <c r="B256"/>
  <c r="B247"/>
  <c r="B238"/>
  <c r="B230"/>
  <c r="B221"/>
  <c r="B212"/>
  <c r="B204"/>
  <c r="B195"/>
  <c r="B183"/>
  <c r="B174"/>
  <c r="B165"/>
  <c r="B157"/>
  <c r="B148"/>
  <c r="B140"/>
  <c r="B131"/>
  <c r="B122"/>
  <c r="B113"/>
  <c r="B105"/>
  <c r="B96"/>
  <c r="B87"/>
  <c r="B78"/>
  <c r="B69"/>
  <c r="B61"/>
  <c r="B51"/>
  <c r="B43"/>
  <c r="B35"/>
  <c r="B8"/>
  <c r="W61"/>
  <c r="Z61"/>
  <c r="N61"/>
  <c r="E61"/>
  <c r="Z113"/>
  <c r="W113"/>
  <c r="E113"/>
  <c r="N113"/>
  <c r="W183"/>
  <c r="Z183"/>
  <c r="N183"/>
  <c r="E183"/>
  <c r="Z238"/>
  <c r="W238"/>
  <c r="N238"/>
  <c r="E238"/>
  <c r="Z291"/>
  <c r="W291"/>
  <c r="N291"/>
  <c r="E291"/>
  <c r="Z324"/>
  <c r="W324"/>
  <c r="N324"/>
  <c r="E324"/>
  <c r="Z359"/>
  <c r="W359"/>
  <c r="N359"/>
  <c r="E359"/>
  <c r="Z63"/>
  <c r="W63"/>
  <c r="E63"/>
  <c r="N63"/>
  <c r="W136"/>
  <c r="Z136"/>
  <c r="N136"/>
  <c r="E136"/>
  <c r="Z158"/>
  <c r="W158"/>
  <c r="E158"/>
  <c r="N158"/>
  <c r="Z175"/>
  <c r="W175"/>
  <c r="E175"/>
  <c r="N175"/>
  <c r="W187"/>
  <c r="Z187"/>
  <c r="N187"/>
  <c r="E187"/>
  <c r="W205"/>
  <c r="Z205"/>
  <c r="N205"/>
  <c r="E205"/>
  <c r="W222"/>
  <c r="Z222"/>
  <c r="N222"/>
  <c r="E222"/>
  <c r="W240"/>
  <c r="Z240"/>
  <c r="N240"/>
  <c r="E240"/>
  <c r="W257"/>
  <c r="Z257"/>
  <c r="N257"/>
  <c r="E257"/>
  <c r="W275"/>
  <c r="Z275"/>
  <c r="N275"/>
  <c r="E275"/>
  <c r="W292"/>
  <c r="Z292"/>
  <c r="N292"/>
  <c r="E292"/>
  <c r="Z308"/>
  <c r="N308"/>
  <c r="W308"/>
  <c r="E308"/>
  <c r="Z325"/>
  <c r="N325"/>
  <c r="W325"/>
  <c r="E325"/>
  <c r="Z342"/>
  <c r="N342"/>
  <c r="W342"/>
  <c r="E342"/>
  <c r="Z360"/>
  <c r="N360"/>
  <c r="W360"/>
  <c r="E360"/>
  <c r="Z376"/>
  <c r="W376"/>
  <c r="N376"/>
  <c r="E376"/>
  <c r="W79"/>
  <c r="Z79"/>
  <c r="N79"/>
  <c r="E79"/>
  <c r="W115"/>
  <c r="Z115"/>
  <c r="N115"/>
  <c r="E115"/>
  <c r="Z80"/>
  <c r="W80"/>
  <c r="E80"/>
  <c r="N80"/>
  <c r="Z107"/>
  <c r="W107"/>
  <c r="E107"/>
  <c r="N107"/>
  <c r="Z142"/>
  <c r="W142"/>
  <c r="E142"/>
  <c r="N142"/>
  <c r="W176"/>
  <c r="Z176"/>
  <c r="N176"/>
  <c r="E176"/>
  <c r="Z214"/>
  <c r="W214"/>
  <c r="N214"/>
  <c r="E214"/>
  <c r="Z250"/>
  <c r="W250"/>
  <c r="N250"/>
  <c r="E250"/>
  <c r="Z284"/>
  <c r="W284"/>
  <c r="N284"/>
  <c r="E284"/>
  <c r="Z318"/>
  <c r="W318"/>
  <c r="N318"/>
  <c r="E318"/>
  <c r="Z352"/>
  <c r="W352"/>
  <c r="N352"/>
  <c r="E352"/>
  <c r="W82"/>
  <c r="Z82"/>
  <c r="N82"/>
  <c r="E82"/>
  <c r="W117"/>
  <c r="Z117"/>
  <c r="N117"/>
  <c r="E117"/>
  <c r="Z146"/>
  <c r="W146"/>
  <c r="E146"/>
  <c r="N146"/>
  <c r="W194"/>
  <c r="Z194"/>
  <c r="N194"/>
  <c r="E194"/>
  <c r="Z65"/>
  <c r="W65"/>
  <c r="E65"/>
  <c r="N65"/>
  <c r="W104"/>
  <c r="Z104"/>
  <c r="N104"/>
  <c r="E104"/>
  <c r="Z160"/>
  <c r="W160"/>
  <c r="E160"/>
  <c r="N160"/>
  <c r="W190"/>
  <c r="Z190"/>
  <c r="N190"/>
  <c r="E190"/>
  <c r="W211"/>
  <c r="Z211"/>
  <c r="N211"/>
  <c r="E211"/>
  <c r="W228"/>
  <c r="Z228"/>
  <c r="N228"/>
  <c r="E228"/>
  <c r="W246"/>
  <c r="Z246"/>
  <c r="N246"/>
  <c r="E246"/>
  <c r="W263"/>
  <c r="Z263"/>
  <c r="N263"/>
  <c r="E263"/>
  <c r="W281"/>
  <c r="Z281"/>
  <c r="N281"/>
  <c r="E281"/>
  <c r="Z298"/>
  <c r="N298"/>
  <c r="W298"/>
  <c r="E298"/>
  <c r="Z314"/>
  <c r="N314"/>
  <c r="W314"/>
  <c r="E314"/>
  <c r="Z332"/>
  <c r="N332"/>
  <c r="W332"/>
  <c r="E332"/>
  <c r="Z349"/>
  <c r="N349"/>
  <c r="W349"/>
  <c r="E349"/>
  <c r="Z365"/>
  <c r="W365"/>
  <c r="N365"/>
  <c r="E365"/>
  <c r="Z94"/>
  <c r="W94"/>
  <c r="E94"/>
  <c r="N94"/>
  <c r="Z128"/>
  <c r="W128"/>
  <c r="E128"/>
  <c r="N128"/>
  <c r="W163"/>
  <c r="Z163"/>
  <c r="N163"/>
  <c r="E163"/>
  <c r="Z193"/>
  <c r="W193"/>
  <c r="E193"/>
  <c r="N193"/>
  <c r="Z219"/>
  <c r="W219"/>
  <c r="N219"/>
  <c r="E219"/>
  <c r="Z254"/>
  <c r="W254"/>
  <c r="N254"/>
  <c r="E254"/>
  <c r="Z288"/>
  <c r="W288"/>
  <c r="N288"/>
  <c r="E288"/>
  <c r="Z322"/>
  <c r="W322"/>
  <c r="N322"/>
  <c r="E322"/>
  <c r="Z357"/>
  <c r="W357"/>
  <c r="N357"/>
  <c r="E357"/>
  <c r="Z73"/>
  <c r="W73"/>
  <c r="E73"/>
  <c r="N73"/>
  <c r="Z92"/>
  <c r="W92"/>
  <c r="E92"/>
  <c r="N92"/>
  <c r="Z109"/>
  <c r="W109"/>
  <c r="E109"/>
  <c r="N109"/>
  <c r="Z126"/>
  <c r="W126"/>
  <c r="E126"/>
  <c r="N126"/>
  <c r="W143"/>
  <c r="Z143"/>
  <c r="N143"/>
  <c r="E143"/>
  <c r="W161"/>
  <c r="Z161"/>
  <c r="N161"/>
  <c r="E161"/>
  <c r="W178"/>
  <c r="Z178"/>
  <c r="N178"/>
  <c r="E178"/>
  <c r="Z191"/>
  <c r="W191"/>
  <c r="E191"/>
  <c r="N191"/>
  <c r="Z208"/>
  <c r="W208"/>
  <c r="E208"/>
  <c r="N208"/>
  <c r="Z225"/>
  <c r="W225"/>
  <c r="N225"/>
  <c r="E225"/>
  <c r="Z243"/>
  <c r="W243"/>
  <c r="N243"/>
  <c r="E243"/>
  <c r="Z260"/>
  <c r="W260"/>
  <c r="N260"/>
  <c r="E260"/>
  <c r="Z278"/>
  <c r="W278"/>
  <c r="N278"/>
  <c r="E278"/>
  <c r="Z295"/>
  <c r="W295"/>
  <c r="N295"/>
  <c r="E295"/>
  <c r="Z311"/>
  <c r="W311"/>
  <c r="N311"/>
  <c r="E311"/>
  <c r="Z328"/>
  <c r="W328"/>
  <c r="N328"/>
  <c r="E328"/>
  <c r="Z346"/>
  <c r="W346"/>
  <c r="N346"/>
  <c r="E346"/>
  <c r="Z362"/>
  <c r="N362"/>
  <c r="W362"/>
  <c r="E362"/>
  <c r="W70"/>
  <c r="Z70"/>
  <c r="N70"/>
  <c r="E70"/>
  <c r="W110"/>
  <c r="Z110"/>
  <c r="N110"/>
  <c r="E110"/>
  <c r="Z144"/>
  <c r="W144"/>
  <c r="E144"/>
  <c r="N144"/>
  <c r="Z162"/>
  <c r="W162"/>
  <c r="E162"/>
  <c r="N162"/>
  <c r="Z179"/>
  <c r="W179"/>
  <c r="E179"/>
  <c r="N179"/>
  <c r="W200"/>
  <c r="Z200"/>
  <c r="N200"/>
  <c r="E200"/>
  <c r="W218"/>
  <c r="Z218"/>
  <c r="N218"/>
  <c r="E218"/>
  <c r="W235"/>
  <c r="Z235"/>
  <c r="N235"/>
  <c r="E235"/>
  <c r="W253"/>
  <c r="Z253"/>
  <c r="N253"/>
  <c r="E253"/>
  <c r="W270"/>
  <c r="Z270"/>
  <c r="N270"/>
  <c r="E270"/>
  <c r="W287"/>
  <c r="Z287"/>
  <c r="N287"/>
  <c r="E287"/>
  <c r="Z304"/>
  <c r="N304"/>
  <c r="W304"/>
  <c r="E304"/>
  <c r="Z321"/>
  <c r="N321"/>
  <c r="W321"/>
  <c r="E321"/>
  <c r="Z338"/>
  <c r="N338"/>
  <c r="W338"/>
  <c r="E338"/>
  <c r="Z356"/>
  <c r="N356"/>
  <c r="W356"/>
  <c r="E356"/>
  <c r="Z372"/>
  <c r="W372"/>
  <c r="N372"/>
  <c r="E372"/>
  <c r="Z58"/>
  <c r="W58"/>
  <c r="E58"/>
  <c r="N58"/>
  <c r="W88"/>
  <c r="Z88"/>
  <c r="N88"/>
  <c r="E88"/>
  <c r="W119"/>
  <c r="Z119"/>
  <c r="N119"/>
  <c r="E119"/>
  <c r="W59"/>
  <c r="Z59"/>
  <c r="N59"/>
  <c r="E59"/>
  <c r="Z85"/>
  <c r="W85"/>
  <c r="E85"/>
  <c r="N85"/>
  <c r="Z120"/>
  <c r="W120"/>
  <c r="E120"/>
  <c r="N120"/>
  <c r="W155"/>
  <c r="Z155"/>
  <c r="N155"/>
  <c r="E155"/>
  <c r="Z210"/>
  <c r="W210"/>
  <c r="N210"/>
  <c r="E210"/>
  <c r="Z245"/>
  <c r="W245"/>
  <c r="N245"/>
  <c r="E245"/>
  <c r="Z280"/>
  <c r="W280"/>
  <c r="N280"/>
  <c r="E280"/>
  <c r="Z313"/>
  <c r="W313"/>
  <c r="N313"/>
  <c r="E313"/>
  <c r="Z348"/>
  <c r="W348"/>
  <c r="N348"/>
  <c r="E348"/>
  <c r="W72"/>
  <c r="Z72"/>
  <c r="N72"/>
  <c r="E72"/>
  <c r="W108"/>
  <c r="Z108"/>
  <c r="N108"/>
  <c r="E108"/>
  <c r="W139"/>
  <c r="Z139"/>
  <c r="N139"/>
  <c r="E139"/>
  <c r="Z177"/>
  <c r="W177"/>
  <c r="E177"/>
  <c r="N177"/>
  <c r="W77"/>
  <c r="Z77"/>
  <c r="N77"/>
  <c r="E77"/>
  <c r="W112"/>
  <c r="Z112"/>
  <c r="N112"/>
  <c r="E112"/>
  <c r="Z151"/>
  <c r="W151"/>
  <c r="E151"/>
  <c r="N151"/>
  <c r="Z182"/>
  <c r="W182"/>
  <c r="E182"/>
  <c r="N182"/>
  <c r="W198"/>
  <c r="Z198"/>
  <c r="N198"/>
  <c r="E198"/>
  <c r="W216"/>
  <c r="Z216"/>
  <c r="N216"/>
  <c r="E216"/>
  <c r="W233"/>
  <c r="Z233"/>
  <c r="N233"/>
  <c r="E233"/>
  <c r="W251"/>
  <c r="Z251"/>
  <c r="N251"/>
  <c r="E251"/>
  <c r="W268"/>
  <c r="Z268"/>
  <c r="N268"/>
  <c r="E268"/>
  <c r="W285"/>
  <c r="Z285"/>
  <c r="N285"/>
  <c r="E285"/>
  <c r="Z302"/>
  <c r="N302"/>
  <c r="W302"/>
  <c r="E302"/>
  <c r="Z319"/>
  <c r="N319"/>
  <c r="W319"/>
  <c r="E319"/>
  <c r="Z336"/>
  <c r="N336"/>
  <c r="W336"/>
  <c r="E336"/>
  <c r="Z353"/>
  <c r="N353"/>
  <c r="W353"/>
  <c r="E353"/>
  <c r="Z370"/>
  <c r="W370"/>
  <c r="N370"/>
  <c r="E370"/>
  <c r="Z71"/>
  <c r="W71"/>
  <c r="E71"/>
  <c r="N71"/>
  <c r="Z116"/>
  <c r="W116"/>
  <c r="E116"/>
  <c r="N116"/>
  <c r="W150"/>
  <c r="Z150"/>
  <c r="N150"/>
  <c r="E150"/>
  <c r="Z197"/>
  <c r="W197"/>
  <c r="E197"/>
  <c r="N197"/>
  <c r="Z223"/>
  <c r="W223"/>
  <c r="N223"/>
  <c r="E223"/>
  <c r="Z258"/>
  <c r="W258"/>
  <c r="N258"/>
  <c r="E258"/>
  <c r="Z293"/>
  <c r="W293"/>
  <c r="N293"/>
  <c r="E293"/>
  <c r="Z326"/>
  <c r="W326"/>
  <c r="N326"/>
  <c r="E326"/>
  <c r="Z377"/>
  <c r="N377"/>
  <c r="W377"/>
  <c r="E377"/>
  <c r="Z78"/>
  <c r="W78"/>
  <c r="E78"/>
  <c r="N78"/>
  <c r="Z96"/>
  <c r="W96"/>
  <c r="E96"/>
  <c r="N96"/>
  <c r="Z131"/>
  <c r="W131"/>
  <c r="E131"/>
  <c r="N131"/>
  <c r="W148"/>
  <c r="Z148"/>
  <c r="N148"/>
  <c r="E148"/>
  <c r="W165"/>
  <c r="Z165"/>
  <c r="N165"/>
  <c r="E165"/>
  <c r="Z204"/>
  <c r="W204"/>
  <c r="E204"/>
  <c r="N204"/>
  <c r="Z221"/>
  <c r="W221"/>
  <c r="N221"/>
  <c r="E221"/>
  <c r="Z256"/>
  <c r="W256"/>
  <c r="N256"/>
  <c r="E256"/>
  <c r="Z274"/>
  <c r="W274"/>
  <c r="N274"/>
  <c r="E274"/>
  <c r="Z307"/>
  <c r="W307"/>
  <c r="N307"/>
  <c r="E307"/>
  <c r="Z341"/>
  <c r="W341"/>
  <c r="N341"/>
  <c r="E341"/>
  <c r="Z375"/>
  <c r="N375"/>
  <c r="W375"/>
  <c r="E375"/>
  <c r="W102"/>
  <c r="Z102"/>
  <c r="N102"/>
  <c r="E102"/>
  <c r="Z69"/>
  <c r="W69"/>
  <c r="E69"/>
  <c r="N69"/>
  <c r="Z87"/>
  <c r="W87"/>
  <c r="E87"/>
  <c r="N87"/>
  <c r="Z105"/>
  <c r="W105"/>
  <c r="E105"/>
  <c r="N105"/>
  <c r="Z122"/>
  <c r="W122"/>
  <c r="E122"/>
  <c r="N122"/>
  <c r="Z140"/>
  <c r="W140"/>
  <c r="E140"/>
  <c r="N140"/>
  <c r="W157"/>
  <c r="Z157"/>
  <c r="N157"/>
  <c r="E157"/>
  <c r="W174"/>
  <c r="Z174"/>
  <c r="N174"/>
  <c r="E174"/>
  <c r="Z195"/>
  <c r="W195"/>
  <c r="E195"/>
  <c r="N195"/>
  <c r="Z212"/>
  <c r="W212"/>
  <c r="N212"/>
  <c r="E212"/>
  <c r="Z230"/>
  <c r="W230"/>
  <c r="N230"/>
  <c r="E230"/>
  <c r="Z247"/>
  <c r="W247"/>
  <c r="N247"/>
  <c r="E247"/>
  <c r="Z265"/>
  <c r="W265"/>
  <c r="N265"/>
  <c r="E265"/>
  <c r="Z282"/>
  <c r="W282"/>
  <c r="N282"/>
  <c r="E282"/>
  <c r="Z299"/>
  <c r="W299"/>
  <c r="N299"/>
  <c r="E299"/>
  <c r="Z316"/>
  <c r="W316"/>
  <c r="N316"/>
  <c r="E316"/>
  <c r="Z333"/>
  <c r="W333"/>
  <c r="N333"/>
  <c r="E333"/>
  <c r="Z350"/>
  <c r="W350"/>
  <c r="N350"/>
  <c r="E350"/>
  <c r="Z367"/>
  <c r="N367"/>
  <c r="W367"/>
  <c r="E367"/>
  <c r="W84"/>
  <c r="Z84"/>
  <c r="N84"/>
  <c r="E84"/>
  <c r="W123"/>
  <c r="Z123"/>
  <c r="N123"/>
  <c r="E123"/>
  <c r="Z149"/>
  <c r="W149"/>
  <c r="E149"/>
  <c r="N149"/>
  <c r="Z166"/>
  <c r="W166"/>
  <c r="E166"/>
  <c r="N166"/>
  <c r="Z184"/>
  <c r="W184"/>
  <c r="E184"/>
  <c r="N184"/>
  <c r="W196"/>
  <c r="Z196"/>
  <c r="N196"/>
  <c r="E196"/>
  <c r="W213"/>
  <c r="Z213"/>
  <c r="N213"/>
  <c r="E213"/>
  <c r="W231"/>
  <c r="Z231"/>
  <c r="N231"/>
  <c r="E231"/>
  <c r="W249"/>
  <c r="Z249"/>
  <c r="N249"/>
  <c r="E249"/>
  <c r="W266"/>
  <c r="Z266"/>
  <c r="N266"/>
  <c r="E266"/>
  <c r="W283"/>
  <c r="Z283"/>
  <c r="N283"/>
  <c r="E283"/>
  <c r="Z300"/>
  <c r="N300"/>
  <c r="W300"/>
  <c r="E300"/>
  <c r="Z317"/>
  <c r="N317"/>
  <c r="W317"/>
  <c r="E317"/>
  <c r="Z334"/>
  <c r="N334"/>
  <c r="W334"/>
  <c r="E334"/>
  <c r="Z351"/>
  <c r="N351"/>
  <c r="W351"/>
  <c r="E351"/>
  <c r="Z368"/>
  <c r="W368"/>
  <c r="N368"/>
  <c r="E368"/>
  <c r="W97"/>
  <c r="Z97"/>
  <c r="N97"/>
  <c r="E97"/>
  <c r="W127"/>
  <c r="Z127"/>
  <c r="N127"/>
  <c r="E127"/>
  <c r="W64"/>
  <c r="Z64"/>
  <c r="N64"/>
  <c r="E64"/>
  <c r="Z89"/>
  <c r="W89"/>
  <c r="E89"/>
  <c r="N89"/>
  <c r="Z124"/>
  <c r="W124"/>
  <c r="E124"/>
  <c r="N124"/>
  <c r="W159"/>
  <c r="Z159"/>
  <c r="N159"/>
  <c r="E159"/>
  <c r="Z189"/>
  <c r="W189"/>
  <c r="E189"/>
  <c r="N189"/>
  <c r="Z232"/>
  <c r="W232"/>
  <c r="N232"/>
  <c r="E232"/>
  <c r="Z267"/>
  <c r="W267"/>
  <c r="N267"/>
  <c r="E267"/>
  <c r="Z301"/>
  <c r="W301"/>
  <c r="N301"/>
  <c r="E301"/>
  <c r="Z335"/>
  <c r="W335"/>
  <c r="N335"/>
  <c r="E335"/>
  <c r="Z369"/>
  <c r="N369"/>
  <c r="W369"/>
  <c r="E369"/>
  <c r="W99"/>
  <c r="Z99"/>
  <c r="N99"/>
  <c r="E99"/>
  <c r="W129"/>
  <c r="Z129"/>
  <c r="N129"/>
  <c r="E129"/>
  <c r="Z164"/>
  <c r="W164"/>
  <c r="E164"/>
  <c r="N164"/>
  <c r="W86"/>
  <c r="Z86"/>
  <c r="N86"/>
  <c r="E86"/>
  <c r="W121"/>
  <c r="Z121"/>
  <c r="N121"/>
  <c r="E121"/>
  <c r="Z173"/>
  <c r="W173"/>
  <c r="E173"/>
  <c r="N173"/>
  <c r="W203"/>
  <c r="Z203"/>
  <c r="N203"/>
  <c r="E203"/>
  <c r="W220"/>
  <c r="Z220"/>
  <c r="N220"/>
  <c r="E220"/>
  <c r="W237"/>
  <c r="Z237"/>
  <c r="N237"/>
  <c r="E237"/>
  <c r="W255"/>
  <c r="Z255"/>
  <c r="N255"/>
  <c r="E255"/>
  <c r="W273"/>
  <c r="Z273"/>
  <c r="N273"/>
  <c r="E273"/>
  <c r="W289"/>
  <c r="Z289"/>
  <c r="N289"/>
  <c r="E289"/>
  <c r="Z306"/>
  <c r="N306"/>
  <c r="W306"/>
  <c r="E306"/>
  <c r="Z323"/>
  <c r="N323"/>
  <c r="W323"/>
  <c r="E323"/>
  <c r="Z340"/>
  <c r="N340"/>
  <c r="W340"/>
  <c r="E340"/>
  <c r="Z358"/>
  <c r="N358"/>
  <c r="W358"/>
  <c r="E358"/>
  <c r="Z374"/>
  <c r="W374"/>
  <c r="N374"/>
  <c r="E374"/>
  <c r="Z111"/>
  <c r="W111"/>
  <c r="E111"/>
  <c r="N111"/>
  <c r="W145"/>
  <c r="Z145"/>
  <c r="N145"/>
  <c r="E145"/>
  <c r="W180"/>
  <c r="Z180"/>
  <c r="N180"/>
  <c r="E180"/>
  <c r="Z201"/>
  <c r="W201"/>
  <c r="E201"/>
  <c r="N201"/>
  <c r="Z236"/>
  <c r="W236"/>
  <c r="N236"/>
  <c r="E236"/>
  <c r="Z271"/>
  <c r="W271"/>
  <c r="N271"/>
  <c r="E271"/>
  <c r="Z305"/>
  <c r="W305"/>
  <c r="N305"/>
  <c r="E305"/>
  <c r="Z339"/>
  <c r="W339"/>
  <c r="N339"/>
  <c r="E339"/>
  <c r="Z373"/>
  <c r="N373"/>
  <c r="W373"/>
  <c r="E373"/>
  <c r="W66"/>
  <c r="Z66"/>
  <c r="N66"/>
  <c r="E66"/>
  <c r="Z83"/>
  <c r="W83"/>
  <c r="E83"/>
  <c r="N83"/>
  <c r="Z101"/>
  <c r="W101"/>
  <c r="E101"/>
  <c r="N101"/>
  <c r="Z118"/>
  <c r="W118"/>
  <c r="E118"/>
  <c r="N118"/>
  <c r="Z135"/>
  <c r="W135"/>
  <c r="E135"/>
  <c r="N135"/>
  <c r="W152"/>
  <c r="Z152"/>
  <c r="N152"/>
  <c r="E152"/>
  <c r="W170"/>
  <c r="Z170"/>
  <c r="N170"/>
  <c r="E170"/>
  <c r="W185"/>
  <c r="Z185"/>
  <c r="N185"/>
  <c r="E185"/>
  <c r="Z199"/>
  <c r="W199"/>
  <c r="E199"/>
  <c r="N199"/>
  <c r="Z217"/>
  <c r="W217"/>
  <c r="N217"/>
  <c r="E217"/>
  <c r="Z234"/>
  <c r="W234"/>
  <c r="N234"/>
  <c r="E234"/>
  <c r="Z252"/>
  <c r="W252"/>
  <c r="N252"/>
  <c r="E252"/>
  <c r="Z269"/>
  <c r="W269"/>
  <c r="N269"/>
  <c r="E269"/>
  <c r="Z286"/>
  <c r="W286"/>
  <c r="N286"/>
  <c r="E286"/>
  <c r="Z303"/>
  <c r="W303"/>
  <c r="N303"/>
  <c r="E303"/>
  <c r="Z320"/>
  <c r="W320"/>
  <c r="N320"/>
  <c r="E320"/>
  <c r="Z337"/>
  <c r="W337"/>
  <c r="N337"/>
  <c r="E337"/>
  <c r="Z354"/>
  <c r="W354"/>
  <c r="N354"/>
  <c r="E354"/>
  <c r="Z371"/>
  <c r="N371"/>
  <c r="W371"/>
  <c r="E371"/>
  <c r="W93"/>
  <c r="Z93"/>
  <c r="N93"/>
  <c r="E93"/>
  <c r="W132"/>
  <c r="Z132"/>
  <c r="N132"/>
  <c r="E132"/>
  <c r="Z153"/>
  <c r="W153"/>
  <c r="E153"/>
  <c r="N153"/>
  <c r="Z171"/>
  <c r="W171"/>
  <c r="E171"/>
  <c r="N171"/>
  <c r="W192"/>
  <c r="Z192"/>
  <c r="N192"/>
  <c r="E192"/>
  <c r="W209"/>
  <c r="Z209"/>
  <c r="N209"/>
  <c r="E209"/>
  <c r="W226"/>
  <c r="Z226"/>
  <c r="N226"/>
  <c r="E226"/>
  <c r="W244"/>
  <c r="Z244"/>
  <c r="N244"/>
  <c r="E244"/>
  <c r="W261"/>
  <c r="Z261"/>
  <c r="N261"/>
  <c r="E261"/>
  <c r="W279"/>
  <c r="Z279"/>
  <c r="N279"/>
  <c r="E279"/>
  <c r="Z296"/>
  <c r="N296"/>
  <c r="W296"/>
  <c r="E296"/>
  <c r="Z312"/>
  <c r="N312"/>
  <c r="W312"/>
  <c r="E312"/>
  <c r="Z329"/>
  <c r="N329"/>
  <c r="W329"/>
  <c r="E329"/>
  <c r="Z347"/>
  <c r="N347"/>
  <c r="W347"/>
  <c r="E347"/>
  <c r="Z363"/>
  <c r="W363"/>
  <c r="N363"/>
  <c r="E363"/>
  <c r="W74"/>
  <c r="Z74"/>
  <c r="N74"/>
  <c r="E74"/>
  <c r="W106"/>
  <c r="Z106"/>
  <c r="N106"/>
  <c r="E106"/>
  <c r="W141"/>
  <c r="Z141"/>
  <c r="N141"/>
  <c r="E141"/>
  <c r="Z76"/>
  <c r="W76"/>
  <c r="E76"/>
  <c r="N76"/>
  <c r="Z103"/>
  <c r="W103"/>
  <c r="E103"/>
  <c r="N103"/>
  <c r="Z137"/>
  <c r="W137"/>
  <c r="E137"/>
  <c r="N137"/>
  <c r="W172"/>
  <c r="Z172"/>
  <c r="N172"/>
  <c r="E172"/>
  <c r="Z227"/>
  <c r="W227"/>
  <c r="N227"/>
  <c r="E227"/>
  <c r="Z262"/>
  <c r="W262"/>
  <c r="N262"/>
  <c r="E262"/>
  <c r="Z297"/>
  <c r="W297"/>
  <c r="N297"/>
  <c r="E297"/>
  <c r="Z330"/>
  <c r="W330"/>
  <c r="N330"/>
  <c r="E330"/>
  <c r="Z364"/>
  <c r="N364"/>
  <c r="W364"/>
  <c r="E364"/>
  <c r="Z60"/>
  <c r="W60"/>
  <c r="E60"/>
  <c r="N60"/>
  <c r="W91"/>
  <c r="Z91"/>
  <c r="N91"/>
  <c r="E91"/>
  <c r="W125"/>
  <c r="Z125"/>
  <c r="N125"/>
  <c r="E125"/>
  <c r="Z156"/>
  <c r="W156"/>
  <c r="E156"/>
  <c r="N156"/>
  <c r="W95"/>
  <c r="Z95"/>
  <c r="N95"/>
  <c r="E95"/>
  <c r="W134"/>
  <c r="Z134"/>
  <c r="N134"/>
  <c r="E134"/>
  <c r="Z169"/>
  <c r="W169"/>
  <c r="E169"/>
  <c r="N169"/>
  <c r="Z186"/>
  <c r="W186"/>
  <c r="E186"/>
  <c r="N186"/>
  <c r="W207"/>
  <c r="Z207"/>
  <c r="N207"/>
  <c r="E207"/>
  <c r="W224"/>
  <c r="Z224"/>
  <c r="N224"/>
  <c r="E224"/>
  <c r="W242"/>
  <c r="Z242"/>
  <c r="N242"/>
  <c r="E242"/>
  <c r="W259"/>
  <c r="Z259"/>
  <c r="N259"/>
  <c r="E259"/>
  <c r="W277"/>
  <c r="Z277"/>
  <c r="N277"/>
  <c r="E277"/>
  <c r="Z294"/>
  <c r="W294"/>
  <c r="N294"/>
  <c r="E294"/>
  <c r="Z310"/>
  <c r="N310"/>
  <c r="W310"/>
  <c r="E310"/>
  <c r="Z327"/>
  <c r="N327"/>
  <c r="W327"/>
  <c r="E327"/>
  <c r="Z345"/>
  <c r="N345"/>
  <c r="W345"/>
  <c r="E345"/>
  <c r="Z361"/>
  <c r="W361"/>
  <c r="N361"/>
  <c r="E361"/>
  <c r="Z378"/>
  <c r="W378"/>
  <c r="N378"/>
  <c r="E378"/>
  <c r="Z98"/>
  <c r="W98"/>
  <c r="E98"/>
  <c r="N98"/>
  <c r="Z133"/>
  <c r="W133"/>
  <c r="E133"/>
  <c r="N133"/>
  <c r="W168"/>
  <c r="Z168"/>
  <c r="N168"/>
  <c r="E168"/>
  <c r="Z206"/>
  <c r="W206"/>
  <c r="E206"/>
  <c r="N206"/>
  <c r="Z241"/>
  <c r="W241"/>
  <c r="N241"/>
  <c r="E241"/>
  <c r="Z276"/>
  <c r="W276"/>
  <c r="N276"/>
  <c r="E276"/>
  <c r="Z309"/>
  <c r="W309"/>
  <c r="N309"/>
  <c r="E309"/>
  <c r="Z344"/>
  <c r="W344"/>
  <c r="N344"/>
  <c r="E344"/>
  <c r="T10"/>
  <c r="AI10"/>
  <c r="W10"/>
  <c r="H10"/>
  <c r="T15"/>
  <c r="AI15"/>
  <c r="W15"/>
  <c r="H15"/>
  <c r="T12"/>
  <c r="AI12"/>
  <c r="W12"/>
  <c r="H12"/>
  <c r="T9"/>
  <c r="AI9"/>
  <c r="W9"/>
  <c r="H9"/>
  <c r="T14"/>
  <c r="AI14"/>
  <c r="W14"/>
  <c r="H14"/>
  <c r="T8"/>
  <c r="AI8"/>
  <c r="W8"/>
  <c r="H8"/>
  <c r="T11"/>
  <c r="AI11"/>
  <c r="W11"/>
  <c r="H11"/>
  <c r="T13"/>
  <c r="AI13"/>
  <c r="W13"/>
  <c r="H13"/>
  <c r="T6"/>
  <c r="T27"/>
  <c r="E57"/>
  <c r="N57"/>
  <c r="Z28"/>
  <c r="AF28"/>
  <c r="AC28"/>
  <c r="K28"/>
  <c r="N8"/>
  <c r="K11"/>
  <c r="K13"/>
  <c r="K16"/>
  <c r="K10"/>
  <c r="K15"/>
  <c r="K12"/>
  <c r="K9"/>
  <c r="K14"/>
  <c r="AU379" i="7"/>
  <c r="K8" i="8"/>
  <c r="E8"/>
  <c r="E16"/>
  <c r="N16"/>
  <c r="E10"/>
  <c r="N10"/>
  <c r="N11"/>
  <c r="E11"/>
  <c r="N15"/>
  <c r="E15"/>
  <c r="E12"/>
  <c r="N12"/>
  <c r="N9"/>
  <c r="E9"/>
  <c r="E14"/>
  <c r="N14"/>
  <c r="N13"/>
  <c r="E13"/>
  <c r="B27"/>
  <c r="E7"/>
  <c r="AV6" i="7"/>
  <c r="B6" i="8"/>
  <c r="W55"/>
  <c r="W27"/>
  <c r="AI27"/>
  <c r="W6"/>
  <c r="AI6"/>
  <c r="T379"/>
  <c r="Z55"/>
  <c r="E55"/>
  <c r="AF27"/>
  <c r="AF379"/>
  <c r="AC27"/>
  <c r="AC379"/>
  <c r="Z27"/>
  <c r="B55"/>
  <c r="B379"/>
  <c r="N7"/>
  <c r="N6"/>
  <c r="K6"/>
  <c r="H6"/>
  <c r="E6"/>
  <c r="N28"/>
  <c r="N27"/>
  <c r="K27"/>
  <c r="E28"/>
  <c r="E27"/>
  <c r="N55"/>
  <c r="H27"/>
  <c r="AI379"/>
  <c r="Z379"/>
  <c r="W379"/>
  <c r="N379"/>
  <c r="K379"/>
  <c r="E379"/>
  <c r="H379"/>
</calcChain>
</file>

<file path=xl/sharedStrings.xml><?xml version="1.0" encoding="utf-8"?>
<sst xmlns="http://schemas.openxmlformats.org/spreadsheetml/2006/main" count="15829" uniqueCount="464">
  <si>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</si>
  <si>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</si>
  <si>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</si>
  <si>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</si>
  <si>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</si>
  <si>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</si>
  <si>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</si>
  <si>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</si>
  <si>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</si>
  <si>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</si>
  <si>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</si>
  <si>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</si>
  <si>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</si>
  <si>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</si>
  <si>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</si>
  <si>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</si>
  <si>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</si>
  <si>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</si>
  <si>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</si>
  <si>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</si>
  <si>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</si>
  <si>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</si>
  <si>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</si>
  <si>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</si>
  <si>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</si>
  <si>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</si>
  <si>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</si>
  <si>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</si>
  <si>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</si>
  <si>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</si>
  <si>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</si>
  <si>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</si>
  <si>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</si>
  <si>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</si>
  <si>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</si>
  <si>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</si>
  <si>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</si>
  <si>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</si>
  <si>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</si>
  <si>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</si>
  <si>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</si>
  <si>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</si>
  <si>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</si>
  <si>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</si>
  <si>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</si>
  <si>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</si>
  <si>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</si>
  <si>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</si>
  <si>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</si>
  <si>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</si>
  <si>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</si>
  <si>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</si>
  <si>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</si>
  <si>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</si>
  <si>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</si>
  <si>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</si>
  <si>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</si>
  <si>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</si>
  <si>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</si>
  <si>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</si>
  <si>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</si>
  <si>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</si>
  <si>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</si>
  <si>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</si>
  <si>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</si>
  <si>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</si>
  <si>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</si>
  <si>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</si>
  <si>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</si>
  <si>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</si>
  <si>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</si>
  <si>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</si>
  <si>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</si>
  <si>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</si>
  <si>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</si>
  <si>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</si>
  <si>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</si>
  <si>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</si>
  <si>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</si>
  <si>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</si>
  <si>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</si>
  <si>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</si>
  <si>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</si>
  <si>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</si>
  <si>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</si>
  <si>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</si>
  <si>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</si>
  <si>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</si>
  <si>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</si>
  <si>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</si>
  <si>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</si>
  <si>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</si>
  <si>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</si>
  <si>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</si>
  <si>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</si>
  <si>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</si>
  <si>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</si>
  <si>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</si>
  <si>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</si>
  <si>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</si>
  <si>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</si>
  <si>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</si>
  <si>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</si>
  <si>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</si>
  <si>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</si>
  <si>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</si>
  <si>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</si>
  <si>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</si>
  <si>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</si>
  <si>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</si>
  <si>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</si>
  <si>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</si>
  <si>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</si>
  <si>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</si>
  <si>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</si>
  <si>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</si>
  <si>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</si>
  <si>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</si>
  <si>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</si>
  <si>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</si>
  <si>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</si>
  <si>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</si>
  <si>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</si>
  <si>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</si>
  <si>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</si>
  <si>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</si>
  <si>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</si>
  <si>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</si>
  <si>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</si>
  <si>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</si>
  <si>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</si>
  <si>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</si>
  <si>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</si>
  <si>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</si>
  <si>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</si>
  <si>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</si>
  <si>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</si>
  <si>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</si>
  <si>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</si>
  <si>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</si>
  <si>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</si>
  <si>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</si>
  <si>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</si>
  <si>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</si>
  <si>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</si>
  <si>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</si>
  <si>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</si>
  <si>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</si>
  <si>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</si>
  <si>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</si>
  <si>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</si>
  <si>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</si>
  <si>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</si>
  <si>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</si>
  <si>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</si>
  <si>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</si>
  <si>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</si>
  <si>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</si>
  <si>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</si>
  <si>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</si>
  <si>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</si>
  <si>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</si>
  <si>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</si>
  <si>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</si>
  <si>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</si>
  <si>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</si>
  <si>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</si>
  <si>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</si>
  <si>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</si>
  <si>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</si>
  <si>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Старое Семенкино</t>
  </si>
  <si>
    <t>Сельское поселение Старый Маклауш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</si>
  <si>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</si>
  <si>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</si>
  <si>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</si>
  <si>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</si>
  <si>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</si>
  <si>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</si>
  <si>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</si>
  <si>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</si>
  <si>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</si>
  <si>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</si>
  <si>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</si>
  <si>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</si>
  <si>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</si>
  <si>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</si>
  <si>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</si>
  <si>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</si>
  <si>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</si>
  <si>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</si>
  <si>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</si>
  <si>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</si>
  <si>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</si>
  <si>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</si>
  <si>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</si>
  <si>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</si>
  <si>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</si>
  <si>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</si>
  <si>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</si>
  <si>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</si>
  <si>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</si>
  <si>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</si>
  <si>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</si>
  <si>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</si>
  <si>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</si>
  <si>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</si>
  <si>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</si>
  <si>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</si>
  <si>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</si>
  <si>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</si>
  <si>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</si>
  <si>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</si>
  <si>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</si>
  <si>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</si>
  <si>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</si>
  <si>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</si>
  <si>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</si>
  <si>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</si>
  <si>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</si>
  <si>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</si>
  <si>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</si>
  <si>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</si>
  <si>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</si>
  <si>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</si>
  <si>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</si>
  <si>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</si>
  <si>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</si>
  <si>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</si>
  <si>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</si>
  <si>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</si>
  <si>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</si>
  <si>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</si>
  <si>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</si>
  <si>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</si>
  <si>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</si>
  <si>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</si>
  <si>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</si>
  <si>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</si>
  <si>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</si>
  <si>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</si>
  <si>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</si>
  <si>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</si>
  <si>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</si>
  <si>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</si>
  <si>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</si>
  <si>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</si>
  <si>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</si>
  <si>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</si>
  <si>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</si>
  <si>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</si>
  <si>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</si>
  <si>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</si>
  <si>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</si>
  <si>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</si>
  <si>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</si>
  <si>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</si>
  <si>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</si>
  <si>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</si>
  <si>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</si>
  <si>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</si>
  <si>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</si>
  <si>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</si>
  <si>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</si>
  <si>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</si>
  <si>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</si>
  <si>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</si>
  <si>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</si>
  <si>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</si>
  <si>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</si>
  <si>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</si>
  <si>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</si>
  <si>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</si>
  <si>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</si>
  <si>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</si>
  <si>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</si>
  <si>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</si>
  <si>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</si>
  <si>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</si>
  <si>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</si>
  <si>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</si>
  <si>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</si>
  <si>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</si>
  <si>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</si>
  <si>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</si>
  <si>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</si>
  <si>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</si>
  <si>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</si>
  <si>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</si>
  <si>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</si>
  <si>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</si>
  <si>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</si>
  <si>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</si>
  <si>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</si>
  <si>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</si>
  <si>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</si>
  <si>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</si>
  <si>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</si>
  <si>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</si>
  <si>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</si>
  <si>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</si>
  <si>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</si>
  <si>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</si>
  <si>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</si>
  <si>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</si>
  <si>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</si>
  <si>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</si>
  <si>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</si>
  <si>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</si>
  <si>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</si>
  <si>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</si>
  <si>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</si>
  <si>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</si>
  <si>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</si>
  <si>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</si>
  <si>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</si>
  <si>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</si>
  <si>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</si>
  <si>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</si>
  <si>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</si>
  <si>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</si>
  <si>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</si>
  <si>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</si>
  <si>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</si>
  <si>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</si>
  <si>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</si>
  <si>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</si>
  <si>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</si>
  <si>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</si>
  <si>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</si>
  <si>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</si>
  <si>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</si>
  <si>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</si>
  <si>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</si>
  <si>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</si>
  <si>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</si>
  <si>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</si>
  <si>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</si>
  <si>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</si>
  <si>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</si>
  <si>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</si>
  <si>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</si>
  <si>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</si>
  <si>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</si>
  <si>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</si>
  <si>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</si>
  <si>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</si>
  <si>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</si>
  <si>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</si>
  <si>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</si>
  <si>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</si>
  <si>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</si>
  <si>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</si>
  <si>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</si>
  <si>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</si>
  <si>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</si>
  <si>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</si>
  <si>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</si>
  <si>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</si>
  <si>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Прогнозное значение</t>
  </si>
  <si>
    <t>Фактически сложившийся уровень</t>
  </si>
  <si>
    <t>x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</si>
  <si>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</si>
  <si>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</si>
  <si>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</si>
  <si>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</si>
  <si>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</si>
  <si>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>Отклонение от планируемого распределения</t>
  </si>
  <si>
    <t>ИТОГО</t>
  </si>
  <si>
    <t>Годовое значение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</si>
  <si>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</si>
  <si>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Темп роста среднемесячной номинальной заработной платы (по крупным и средним организациям) (%)</t>
  </si>
  <si>
    <t>План распределения за период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</si>
  <si>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 (тыс.рублей)</t>
  </si>
  <si>
    <t>4=3/2</t>
  </si>
  <si>
    <t>8=7/6</t>
  </si>
  <si>
    <t>12=10/11</t>
  </si>
  <si>
    <t>16=15/14</t>
  </si>
  <si>
    <t>тыс. рублей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</si>
  <si>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</t>
  </si>
  <si>
    <t>Численность официально зарегистрированных безработных граждан (на конец периода) (человек)</t>
  </si>
  <si>
    <t>20=19/18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</si>
  <si>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деятельности, относящимся к промышленному производству (тыс.рублей)</t>
  </si>
  <si>
    <t>Сводная оценка выполнения социально-экономических показателей</t>
  </si>
  <si>
    <t>Исполнение с уч. корректир. макс.  перевыполнения</t>
  </si>
  <si>
    <t>Внутригородские районы г.о.Самара</t>
  </si>
  <si>
    <t>Железнодорожный</t>
  </si>
  <si>
    <t>Кировский</t>
  </si>
  <si>
    <t>Красноглинский</t>
  </si>
  <si>
    <t>Куйбышевский</t>
  </si>
  <si>
    <t>Ленинский</t>
  </si>
  <si>
    <t>Октябрьский</t>
  </si>
  <si>
    <t>Промышленный</t>
  </si>
  <si>
    <t>Советский</t>
  </si>
  <si>
    <t>Самарский</t>
  </si>
  <si>
    <t>Объем налоговых и неналоговых поступлений в бюджет внутригородского района (тыс.рублей)</t>
  </si>
  <si>
    <t>Распределение за отчётный период с учетом корректировки</t>
  </si>
  <si>
    <t>Размер ежемесячного удержания субсидий в связи с исполнением показателей за 2016 год</t>
  </si>
  <si>
    <t>Оборот розничной торговли (тыс. рублей)</t>
  </si>
  <si>
    <t>Поголовье коров (голов)</t>
  </si>
  <si>
    <t>Производство молока во всех категориях хозяйств (тонн)</t>
  </si>
  <si>
    <t>Производство скота и птицы на убой (в живом весе) во всех категориях хозяйств (тонн)</t>
  </si>
  <si>
    <t>Эффективность муниципального земельного контроля (единиц)</t>
  </si>
  <si>
    <t>Ранее предоставленные субсидии</t>
  </si>
  <si>
    <t>За январь</t>
  </si>
  <si>
    <t>За февраль</t>
  </si>
  <si>
    <t>Нарушен норматив формирования расходов на содержание органов местного самоуправления</t>
  </si>
  <si>
    <t>Распределение за отчётный период с учетом нарушения норматива формирования расходов на содержание органов местного самоуправления</t>
  </si>
  <si>
    <t>Объем налоговых и неналоговых поступлений в бюджет внутригородского района</t>
  </si>
  <si>
    <t>Оборот розничной торговли</t>
  </si>
  <si>
    <t>Поголовье коров</t>
  </si>
  <si>
    <t>Производство молока во всех категориях хозяйств</t>
  </si>
  <si>
    <t>Производство скота и птицы на убой (в живом весе) во всех категориях хозяйств</t>
  </si>
  <si>
    <t>Эффективность муниципального земельного контроля</t>
  </si>
  <si>
    <t>Распределение за отчетный период</t>
  </si>
  <si>
    <t>За март</t>
  </si>
  <si>
    <t>За апрель</t>
  </si>
  <si>
    <t>За май</t>
  </si>
  <si>
    <t>Распределение за отчётный период с учетом корректировки, удержания и выполнения целевых показателей</t>
  </si>
  <si>
    <t>Снижение расходов на содержание ОМСУ</t>
  </si>
  <si>
    <t>Снижение задолженности по отдельным налоговым и неналоговым платежам в местный бюджет</t>
  </si>
  <si>
    <t xml:space="preserve">Доведение средней заработной платы работников учреждений культуры до средней заработной платы в Самарской области в соответствии с Указом Президента </t>
  </si>
  <si>
    <t xml:space="preserve">Доведение средней заработной платы преподавателей учреждений дополнительного образования детей до средней заработной платы учителей в Самарской области в соответствии с Указом Президента </t>
  </si>
  <si>
    <t>Распределение за отчётный период с учетом корректировки и удержания</t>
  </si>
  <si>
    <t xml:space="preserve">Невыполнение показателей, направленных на социально-экономическое развитие и эффективное управление муниципальными финансами, установленных Соглашением о взаимодействии в области социально-экономического развития (целевых показателей)
</t>
  </si>
  <si>
    <t>За 9 месяцев 2017 года</t>
  </si>
  <si>
    <t xml:space="preserve"> -</t>
  </si>
  <si>
    <t>Отсутствие просро-ченной кредиторской задолженности местного бюджета (консолидированного бюджета муниципального района)</t>
  </si>
  <si>
    <t>Исполнение</t>
  </si>
  <si>
    <t>Сельское поселение Сергиевск</t>
  </si>
  <si>
    <t>26=25/24</t>
  </si>
  <si>
    <t>30=29/28</t>
  </si>
  <si>
    <t>34=33/32</t>
  </si>
  <si>
    <t>38=37/36</t>
  </si>
  <si>
    <t>42=41/40</t>
  </si>
  <si>
    <t>46=45/11мес.*9мес.</t>
  </si>
  <si>
    <t>47=44*46</t>
  </si>
  <si>
    <t>48=47-46</t>
  </si>
  <si>
    <t>За июнь</t>
  </si>
  <si>
    <t>За июль</t>
  </si>
  <si>
    <t>За август</t>
  </si>
  <si>
    <t>Удержано субсидий за февраль-август 2017 года в связи с исполнением показателей за 2016 год</t>
  </si>
  <si>
    <t>Распределение за отчётный период за вычетом предоставленных субсидий за январь-август 2017 года</t>
  </si>
  <si>
    <t>58=47-(49+…+57)</t>
  </si>
  <si>
    <t xml:space="preserve">Корректировка распределения с учетом использования показателя "темп роста среднемесячной номинальной заработной платы" за август 2017 года </t>
  </si>
  <si>
    <t>64=62-63</t>
  </si>
  <si>
    <t>+</t>
  </si>
  <si>
    <t>60=58+59</t>
  </si>
  <si>
    <t>Факторный анализ влияния отдельных показателей на итоговое распределение за 9 месяцев 2017 года</t>
  </si>
  <si>
    <t>Отсутствие просроченной кредиторской задолженности местного бюджета (консолидированного бюджета муниципального района)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</si>
  <si>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деятельности, относящимся к промышленному производству</t>
  </si>
  <si>
    <t xml:space="preserve"> + / -
(5)=(2)*(4)/(36)</t>
  </si>
  <si>
    <t xml:space="preserve"> + / -
(8)=(2)*(7)/(36)</t>
  </si>
  <si>
    <t xml:space="preserve"> + / -
(11)=(2)*(10)/(36)</t>
  </si>
  <si>
    <t xml:space="preserve"> + / -
(14)=(2)*(13)/(36)</t>
  </si>
  <si>
    <t xml:space="preserve"> + / -
(17)=(2)*(16)/(36)</t>
  </si>
  <si>
    <t xml:space="preserve"> + / -
(20)=(2)*(19)/(36)</t>
  </si>
  <si>
    <t xml:space="preserve"> + / -
(23)=(2)*(22)/(36)</t>
  </si>
  <si>
    <t xml:space="preserve"> + / -
(26)=(2)*(25)/(36)</t>
  </si>
  <si>
    <t xml:space="preserve"> + / -
(29)=(2)*(28)/(36)</t>
  </si>
  <si>
    <t xml:space="preserve"> + / -
(32)=(2)*(31)/(36)</t>
  </si>
  <si>
    <t xml:space="preserve"> + / -
(35)=(2)*(34)/(36)</t>
  </si>
  <si>
    <t>71=69-70</t>
  </si>
  <si>
    <t>Корректировка распределения стимулирующих субсидий за 
9 месяцев 2017 года</t>
  </si>
  <si>
    <r>
      <t xml:space="preserve">Предоставлено субсидий </t>
    </r>
    <r>
      <rPr>
        <sz val="10"/>
        <rFont val="Arial Narrow"/>
        <family val="2"/>
        <charset val="204"/>
      </rPr>
      <t xml:space="preserve">
за 9 месяцев без учета показателей "темп роста среднемесячной номинальной заработной платы", "оборот розничной торговли", "эффективность муниципального земельного контроля" и "отсутствие просроченной кредиторской задолженности местного бюджета" за 9 месяцев 2017 года</t>
    </r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</si>
</sst>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#,##0.0_ ;[Red]\-#,##0.0\ "/>
    <numFmt numFmtId="169" formatCode="#,##0.00_ ;[Red]\-#,##0.00\ "/>
  </numFmts>
  <fonts count="22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117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6" fillId="12" borderId="3" xfId="0" applyNumberFormat="1" applyFont="1" applyFill="1" applyBorder="1" applyAlignment="1">
      <alignment horizontal="center" vertical="center"/>
    </xf>
    <xf numFmtId="3" fontId="16" fillId="12" borderId="3" xfId="0" applyNumberFormat="1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4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2" borderId="3" xfId="45" applyFont="1" applyFill="1" applyBorder="1" applyAlignment="1">
      <alignment vertical="top" wrapText="1"/>
    </xf>
    <xf numFmtId="0" fontId="15" fillId="12" borderId="3" xfId="45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top" wrapText="1"/>
    </xf>
    <xf numFmtId="0" fontId="14" fillId="14" borderId="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166" fontId="16" fillId="12" borderId="3" xfId="0" applyNumberFormat="1" applyFont="1" applyFill="1" applyBorder="1" applyAlignment="1">
      <alignment vertical="center"/>
    </xf>
    <xf numFmtId="0" fontId="18" fillId="12" borderId="3" xfId="45" applyFont="1" applyFill="1" applyBorder="1" applyAlignment="1">
      <alignment horizontal="center" vertical="top" wrapText="1"/>
    </xf>
    <xf numFmtId="0" fontId="16" fillId="12" borderId="3" xfId="0" applyFont="1" applyFill="1" applyBorder="1" applyAlignment="1">
      <alignment vertical="center"/>
    </xf>
    <xf numFmtId="0" fontId="0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9" fillId="12" borderId="3" xfId="45" applyFont="1" applyFill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center" vertical="center"/>
    </xf>
    <xf numFmtId="0" fontId="19" fillId="0" borderId="3" xfId="45" applyFont="1" applyBorder="1" applyAlignment="1">
      <alignment vertical="top" wrapText="1"/>
    </xf>
    <xf numFmtId="0" fontId="19" fillId="12" borderId="3" xfId="45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12" borderId="3" xfId="0" applyFont="1" applyFill="1" applyBorder="1" applyAlignment="1">
      <alignment vertical="top" wrapText="1"/>
    </xf>
    <xf numFmtId="0" fontId="17" fillId="14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168" fontId="16" fillId="12" borderId="3" xfId="0" applyNumberFormat="1" applyFont="1" applyFill="1" applyBorder="1" applyAlignment="1">
      <alignment vertical="center"/>
    </xf>
    <xf numFmtId="168" fontId="14" fillId="0" borderId="3" xfId="0" applyNumberFormat="1" applyFont="1" applyFill="1" applyBorder="1" applyAlignment="1">
      <alignment horizontal="right" vertical="center"/>
    </xf>
    <xf numFmtId="0" fontId="15" fillId="12" borderId="3" xfId="45" applyFont="1" applyFill="1" applyBorder="1" applyAlignment="1">
      <alignment horizontal="left" vertical="top" wrapText="1"/>
    </xf>
    <xf numFmtId="165" fontId="16" fillId="12" borderId="3" xfId="0" applyNumberFormat="1" applyFont="1" applyFill="1" applyBorder="1" applyAlignment="1">
      <alignment vertical="center"/>
    </xf>
    <xf numFmtId="3" fontId="16" fillId="12" borderId="3" xfId="0" applyNumberFormat="1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8" fontId="16" fillId="13" borderId="3" xfId="0" applyNumberFormat="1" applyFont="1" applyFill="1" applyBorder="1" applyAlignment="1">
      <alignment vertical="center"/>
    </xf>
    <xf numFmtId="4" fontId="16" fillId="13" borderId="3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right" vertical="center"/>
    </xf>
    <xf numFmtId="166" fontId="14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top" wrapText="1"/>
    </xf>
    <xf numFmtId="0" fontId="17" fillId="16" borderId="3" xfId="0" applyNumberFormat="1" applyFont="1" applyFill="1" applyBorder="1" applyAlignment="1">
      <alignment horizontal="center" vertical="center" wrapText="1"/>
    </xf>
    <xf numFmtId="0" fontId="20" fillId="14" borderId="3" xfId="0" applyFont="1" applyFill="1" applyBorder="1" applyAlignment="1">
      <alignment vertical="top" wrapText="1"/>
    </xf>
    <xf numFmtId="0" fontId="7" fillId="0" borderId="0" xfId="0" applyFont="1"/>
    <xf numFmtId="168" fontId="20" fillId="12" borderId="3" xfId="0" applyNumberFormat="1" applyFont="1" applyFill="1" applyBorder="1" applyAlignment="1">
      <alignment vertical="center"/>
    </xf>
    <xf numFmtId="168" fontId="17" fillId="0" borderId="3" xfId="0" applyNumberFormat="1" applyFont="1" applyFill="1" applyBorder="1" applyAlignment="1">
      <alignment horizontal="right" vertical="center"/>
    </xf>
    <xf numFmtId="168" fontId="20" fillId="14" borderId="3" xfId="0" applyNumberFormat="1" applyFont="1" applyFill="1" applyBorder="1" applyAlignment="1">
      <alignment vertical="center"/>
    </xf>
    <xf numFmtId="169" fontId="17" fillId="0" borderId="3" xfId="0" applyNumberFormat="1" applyFont="1" applyBorder="1"/>
    <xf numFmtId="168" fontId="17" fillId="15" borderId="3" xfId="0" applyNumberFormat="1" applyFont="1" applyFill="1" applyBorder="1"/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165" fontId="14" fillId="0" borderId="3" xfId="0" applyNumberFormat="1" applyFont="1" applyFill="1" applyBorder="1" applyAlignment="1">
      <alignment horizontal="center" vertical="center"/>
    </xf>
    <xf numFmtId="169" fontId="17" fillId="0" borderId="3" xfId="0" applyNumberFormat="1" applyFont="1" applyBorder="1" applyAlignment="1">
      <alignment horizontal="center"/>
    </xf>
    <xf numFmtId="168" fontId="15" fillId="0" borderId="3" xfId="45" applyNumberFormat="1" applyFont="1" applyFill="1" applyBorder="1" applyAlignment="1">
      <alignment horizontal="center" vertical="top" wrapText="1"/>
    </xf>
    <xf numFmtId="166" fontId="16" fillId="13" borderId="3" xfId="0" applyNumberFormat="1" applyFont="1" applyFill="1" applyBorder="1" applyAlignment="1">
      <alignment vertical="center"/>
    </xf>
    <xf numFmtId="0" fontId="2" fillId="11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right" vertical="center"/>
    </xf>
    <xf numFmtId="168" fontId="16" fillId="12" borderId="3" xfId="0" applyNumberFormat="1" applyFont="1" applyFill="1" applyBorder="1" applyAlignment="1">
      <alignment horizontal="right" vertical="center"/>
    </xf>
    <xf numFmtId="165" fontId="16" fillId="12" borderId="3" xfId="0" applyNumberFormat="1" applyFont="1" applyFill="1" applyBorder="1" applyAlignment="1">
      <alignment horizontal="right" vertical="center"/>
    </xf>
    <xf numFmtId="0" fontId="3" fillId="19" borderId="0" xfId="0" applyFont="1" applyFill="1" applyBorder="1" applyAlignment="1">
      <alignment vertical="center"/>
    </xf>
    <xf numFmtId="0" fontId="14" fillId="19" borderId="0" xfId="0" applyFont="1" applyFill="1" applyBorder="1" applyAlignment="1">
      <alignment vertical="center"/>
    </xf>
    <xf numFmtId="0" fontId="15" fillId="0" borderId="3" xfId="45" applyFont="1" applyFill="1" applyBorder="1" applyAlignment="1">
      <alignment vertical="top" wrapText="1"/>
    </xf>
    <xf numFmtId="168" fontId="3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2" fillId="20" borderId="3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wrapText="1"/>
    </xf>
    <xf numFmtId="3" fontId="16" fillId="13" borderId="3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7" fillId="0" borderId="0" xfId="0" applyFont="1" applyFill="1" applyAlignment="1">
      <alignment horizontal="right"/>
    </xf>
    <xf numFmtId="168" fontId="0" fillId="0" borderId="0" xfId="0" applyNumberFormat="1" applyFont="1"/>
    <xf numFmtId="0" fontId="14" fillId="0" borderId="0" xfId="0" applyFont="1" applyFill="1" applyBorder="1" applyAlignment="1">
      <alignment horizontal="left" vertical="center" wrapText="1"/>
    </xf>
    <xf numFmtId="168" fontId="16" fillId="12" borderId="3" xfId="0" applyNumberFormat="1" applyFont="1" applyFill="1" applyBorder="1" applyAlignment="1">
      <alignment horizontal="center" vertical="center"/>
    </xf>
    <xf numFmtId="168" fontId="14" fillId="0" borderId="3" xfId="0" applyNumberFormat="1" applyFont="1" applyFill="1" applyBorder="1" applyAlignment="1">
      <alignment horizontal="center" vertical="center"/>
    </xf>
    <xf numFmtId="0" fontId="3" fillId="21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166" fontId="16" fillId="12" borderId="3" xfId="0" applyNumberFormat="1" applyFont="1" applyFill="1" applyBorder="1" applyAlignment="1">
      <alignment horizontal="right" vertical="center"/>
    </xf>
    <xf numFmtId="3" fontId="14" fillId="0" borderId="3" xfId="0" applyNumberFormat="1" applyFont="1" applyFill="1" applyBorder="1" applyAlignment="1">
      <alignment horizontal="right" vertical="center"/>
    </xf>
    <xf numFmtId="0" fontId="15" fillId="0" borderId="3" xfId="45" applyFont="1" applyFill="1" applyBorder="1" applyAlignment="1">
      <alignment horizontal="right" vertical="top" wrapText="1"/>
    </xf>
    <xf numFmtId="166" fontId="16" fillId="13" borderId="3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right" vertical="center"/>
    </xf>
    <xf numFmtId="0" fontId="17" fillId="20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7" borderId="8" xfId="0" applyFont="1" applyFill="1" applyBorder="1" applyAlignment="1">
      <alignment horizontal="center" vertical="center" wrapText="1"/>
    </xf>
    <xf numFmtId="0" fontId="3" fillId="17" borderId="9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3" fillId="21" borderId="4" xfId="0" applyFont="1" applyFill="1" applyBorder="1" applyAlignment="1">
      <alignment horizontal="center" vertical="center" wrapText="1"/>
    </xf>
    <xf numFmtId="0" fontId="3" fillId="21" borderId="6" xfId="0" applyFont="1" applyFill="1" applyBorder="1" applyAlignment="1">
      <alignment horizontal="center" vertical="center" wrapText="1"/>
    </xf>
    <xf numFmtId="0" fontId="3" fillId="21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" fillId="20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18" borderId="3" xfId="0" applyFont="1" applyFill="1" applyBorder="1" applyAlignment="1">
      <alignment horizontal="center" vertical="center" wrapText="1"/>
    </xf>
    <xf numFmtId="0" fontId="17" fillId="17" borderId="3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2" fillId="20" borderId="4" xfId="0" applyFont="1" applyFill="1" applyBorder="1" applyAlignment="1">
      <alignment horizontal="center" vertical="center" wrapText="1"/>
    </xf>
    <xf numFmtId="0" fontId="2" fillId="20" borderId="6" xfId="0" applyFont="1" applyFill="1" applyBorder="1" applyAlignment="1">
      <alignment horizontal="center" vertical="center" wrapText="1"/>
    </xf>
    <xf numFmtId="0" fontId="2" fillId="20" borderId="5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CCFFCC"/>
      <color rgb="FFFFCCCC"/>
      <color rgb="FFFF9999"/>
      <color rgb="FFFFFFCC"/>
      <color rgb="FF008A3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rgb="FFCCFFCC"/>
  </sheetPr>
  <dimension ref="A1:HH384"/>
  <sheetViews>
    <sheetView tabSelected="1" view="pageBreakPreview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09375" defaultRowHeight="13.25"/>
  <cols>
    <col min="1" max="1" width="44.6640625" style="1" customWidth="1"/>
    <col min="2" max="2" width="16.44140625" style="1" bestFit="1" customWidth="1"/>
    <col min="3" max="3" width="16.33203125" style="1" customWidth="1"/>
    <col min="4" max="4" width="13" style="1" bestFit="1" customWidth="1"/>
    <col min="5" max="5" width="4.88671875" style="1" customWidth="1"/>
    <col min="6" max="6" width="10.44140625" style="1" customWidth="1"/>
    <col min="7" max="7" width="10.5546875" style="1" customWidth="1"/>
    <col min="8" max="8" width="13" style="1" bestFit="1" customWidth="1"/>
    <col min="9" max="9" width="5.109375" style="1" customWidth="1"/>
    <col min="10" max="11" width="10.44140625" style="1" bestFit="1" customWidth="1"/>
    <col min="12" max="12" width="13" style="1" bestFit="1" customWidth="1"/>
    <col min="13" max="13" width="5.33203125" style="1" customWidth="1"/>
    <col min="14" max="14" width="16.33203125" style="1" bestFit="1" customWidth="1"/>
    <col min="15" max="15" width="14.88671875" style="1" customWidth="1"/>
    <col min="16" max="16" width="13" style="1" bestFit="1" customWidth="1"/>
    <col min="17" max="17" width="5.109375" style="1" customWidth="1"/>
    <col min="18" max="18" width="11.88671875" style="1" customWidth="1"/>
    <col min="19" max="19" width="11.5546875" style="1" customWidth="1"/>
    <col min="20" max="20" width="13.33203125" style="1" customWidth="1"/>
    <col min="21" max="21" width="4.88671875" style="1" customWidth="1"/>
    <col min="22" max="22" width="11.109375" style="1" customWidth="1"/>
    <col min="23" max="23" width="4.88671875" style="1" customWidth="1"/>
    <col min="24" max="24" width="16.44140625" style="1" bestFit="1" customWidth="1"/>
    <col min="25" max="25" width="16.6640625" style="1" customWidth="1"/>
    <col min="26" max="26" width="13.6640625" style="1" customWidth="1"/>
    <col min="27" max="27" width="4.6640625" style="1" customWidth="1"/>
    <col min="28" max="29" width="10.5546875" style="1" customWidth="1"/>
    <col min="30" max="30" width="13.6640625" style="1" customWidth="1"/>
    <col min="31" max="31" width="4.6640625" style="1" customWidth="1"/>
    <col min="32" max="32" width="11.6640625" style="1" customWidth="1"/>
    <col min="33" max="33" width="11.5546875" style="1" customWidth="1"/>
    <col min="34" max="34" width="13.6640625" style="1" customWidth="1"/>
    <col min="35" max="35" width="4.6640625" style="1" customWidth="1"/>
    <col min="36" max="36" width="10" style="1" customWidth="1"/>
    <col min="37" max="37" width="11.33203125" style="1" customWidth="1"/>
    <col min="38" max="38" width="13.6640625" style="1" customWidth="1"/>
    <col min="39" max="39" width="4.6640625" style="1" customWidth="1"/>
    <col min="40" max="41" width="10.6640625" style="1" customWidth="1"/>
    <col min="42" max="42" width="13.6640625" style="1" customWidth="1"/>
    <col min="43" max="43" width="4.6640625" style="1" customWidth="1"/>
    <col min="44" max="44" width="13" style="1" customWidth="1"/>
    <col min="45" max="45" width="11.6640625" style="1" customWidth="1"/>
    <col min="46" max="46" width="18.44140625" style="1" customWidth="1"/>
    <col min="47" max="47" width="13.5546875" style="1" customWidth="1"/>
    <col min="48" max="56" width="14.33203125" style="1" customWidth="1"/>
    <col min="57" max="57" width="13.88671875" style="1" customWidth="1"/>
    <col min="58" max="58" width="17.5546875" style="1" customWidth="1"/>
    <col min="59" max="59" width="15.5546875" style="1" customWidth="1"/>
    <col min="60" max="60" width="15.33203125" style="1" customWidth="1"/>
    <col min="61" max="61" width="14.44140625" style="1" customWidth="1"/>
    <col min="62" max="63" width="14.6640625" style="1" customWidth="1"/>
    <col min="64" max="64" width="14.5546875" style="1" customWidth="1"/>
    <col min="65" max="65" width="13.5546875" style="1" customWidth="1"/>
    <col min="66" max="66" width="23.109375" style="1" customWidth="1"/>
    <col min="67" max="67" width="30" style="1" customWidth="1"/>
    <col min="68" max="68" width="35.5546875" style="1" customWidth="1"/>
    <col min="69" max="69" width="13.5546875" style="1" customWidth="1"/>
    <col min="70" max="70" width="24.5546875" style="1" customWidth="1"/>
    <col min="71" max="71" width="14.33203125" style="1" customWidth="1"/>
    <col min="72" max="72" width="34.44140625" style="1" bestFit="1" customWidth="1"/>
    <col min="73" max="73" width="8.77734375" style="1" bestFit="1" customWidth="1"/>
    <col min="74" max="16384" width="9.109375" style="1"/>
  </cols>
  <sheetData>
    <row r="1" spans="1:78" ht="21.75" customHeight="1">
      <c r="A1" s="107" t="s">
        <v>369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1:78" ht="15.55">
      <c r="A2" s="82" t="s">
        <v>424</v>
      </c>
      <c r="BQ2" s="90"/>
      <c r="BR2" s="90"/>
      <c r="BS2" s="90" t="s">
        <v>377</v>
      </c>
    </row>
    <row r="3" spans="1:78" ht="134.5" customHeight="1">
      <c r="A3" s="93" t="s">
        <v>15</v>
      </c>
      <c r="B3" s="101" t="s">
        <v>381</v>
      </c>
      <c r="C3" s="101"/>
      <c r="D3" s="101"/>
      <c r="E3" s="101"/>
      <c r="F3" s="101" t="s">
        <v>370</v>
      </c>
      <c r="G3" s="101"/>
      <c r="H3" s="101"/>
      <c r="I3" s="101"/>
      <c r="J3" s="101" t="s">
        <v>379</v>
      </c>
      <c r="K3" s="101"/>
      <c r="L3" s="101"/>
      <c r="M3" s="101"/>
      <c r="N3" s="101" t="s">
        <v>372</v>
      </c>
      <c r="O3" s="101"/>
      <c r="P3" s="101"/>
      <c r="Q3" s="101"/>
      <c r="R3" s="101" t="s">
        <v>394</v>
      </c>
      <c r="S3" s="101"/>
      <c r="T3" s="101"/>
      <c r="U3" s="101"/>
      <c r="V3" s="102" t="s">
        <v>426</v>
      </c>
      <c r="W3" s="103"/>
      <c r="X3" s="108" t="s">
        <v>397</v>
      </c>
      <c r="Y3" s="108"/>
      <c r="Z3" s="108"/>
      <c r="AA3" s="108"/>
      <c r="AB3" s="108" t="s">
        <v>398</v>
      </c>
      <c r="AC3" s="108"/>
      <c r="AD3" s="108"/>
      <c r="AE3" s="108"/>
      <c r="AF3" s="108" t="s">
        <v>399</v>
      </c>
      <c r="AG3" s="108"/>
      <c r="AH3" s="108"/>
      <c r="AI3" s="108"/>
      <c r="AJ3" s="108" t="s">
        <v>400</v>
      </c>
      <c r="AK3" s="108"/>
      <c r="AL3" s="108"/>
      <c r="AM3" s="108"/>
      <c r="AN3" s="108" t="s">
        <v>401</v>
      </c>
      <c r="AO3" s="108"/>
      <c r="AP3" s="108"/>
      <c r="AQ3" s="108"/>
      <c r="AR3" s="99" t="s">
        <v>382</v>
      </c>
      <c r="AS3" s="98" t="s">
        <v>368</v>
      </c>
      <c r="AT3" s="93" t="s">
        <v>371</v>
      </c>
      <c r="AU3" s="93" t="s">
        <v>413</v>
      </c>
      <c r="AV3" s="93" t="s">
        <v>366</v>
      </c>
      <c r="AW3" s="94" t="s">
        <v>402</v>
      </c>
      <c r="AX3" s="95"/>
      <c r="AY3" s="95"/>
      <c r="AZ3" s="95"/>
      <c r="BA3" s="95"/>
      <c r="BB3" s="95"/>
      <c r="BC3" s="95"/>
      <c r="BD3" s="96"/>
      <c r="BE3" s="93" t="s">
        <v>440</v>
      </c>
      <c r="BF3" s="93" t="s">
        <v>441</v>
      </c>
      <c r="BG3" s="93" t="s">
        <v>443</v>
      </c>
      <c r="BH3" s="93" t="s">
        <v>395</v>
      </c>
      <c r="BI3" s="93" t="s">
        <v>405</v>
      </c>
      <c r="BJ3" s="93" t="s">
        <v>406</v>
      </c>
      <c r="BK3" s="93" t="s">
        <v>396</v>
      </c>
      <c r="BL3" s="93" t="s">
        <v>422</v>
      </c>
      <c r="BM3" s="104" t="s">
        <v>423</v>
      </c>
      <c r="BN3" s="105"/>
      <c r="BO3" s="105"/>
      <c r="BP3" s="106"/>
      <c r="BQ3" s="93" t="s">
        <v>417</v>
      </c>
      <c r="BR3" s="93" t="s">
        <v>463</v>
      </c>
      <c r="BS3" s="93" t="s">
        <v>462</v>
      </c>
    </row>
    <row r="4" spans="1:78" ht="79.5">
      <c r="A4" s="93"/>
      <c r="B4" s="61" t="s">
        <v>358</v>
      </c>
      <c r="C4" s="61" t="s">
        <v>359</v>
      </c>
      <c r="D4" s="62" t="s">
        <v>383</v>
      </c>
      <c r="E4" s="61" t="s">
        <v>16</v>
      </c>
      <c r="F4" s="61" t="s">
        <v>358</v>
      </c>
      <c r="G4" s="61" t="s">
        <v>359</v>
      </c>
      <c r="H4" s="62" t="s">
        <v>383</v>
      </c>
      <c r="I4" s="61" t="s">
        <v>16</v>
      </c>
      <c r="J4" s="61" t="s">
        <v>358</v>
      </c>
      <c r="K4" s="61" t="s">
        <v>359</v>
      </c>
      <c r="L4" s="62" t="s">
        <v>383</v>
      </c>
      <c r="M4" s="61" t="s">
        <v>16</v>
      </c>
      <c r="N4" s="61" t="s">
        <v>358</v>
      </c>
      <c r="O4" s="61" t="s">
        <v>359</v>
      </c>
      <c r="P4" s="62" t="s">
        <v>383</v>
      </c>
      <c r="Q4" s="61" t="s">
        <v>16</v>
      </c>
      <c r="R4" s="61" t="s">
        <v>358</v>
      </c>
      <c r="S4" s="61" t="s">
        <v>359</v>
      </c>
      <c r="T4" s="62" t="s">
        <v>383</v>
      </c>
      <c r="U4" s="61" t="s">
        <v>16</v>
      </c>
      <c r="V4" s="83" t="s">
        <v>427</v>
      </c>
      <c r="W4" s="84" t="s">
        <v>16</v>
      </c>
      <c r="X4" s="71" t="s">
        <v>358</v>
      </c>
      <c r="Y4" s="71" t="s">
        <v>359</v>
      </c>
      <c r="Z4" s="71" t="s">
        <v>383</v>
      </c>
      <c r="AA4" s="71" t="s">
        <v>16</v>
      </c>
      <c r="AB4" s="71" t="s">
        <v>358</v>
      </c>
      <c r="AC4" s="71" t="s">
        <v>359</v>
      </c>
      <c r="AD4" s="71" t="s">
        <v>383</v>
      </c>
      <c r="AE4" s="71" t="s">
        <v>16</v>
      </c>
      <c r="AF4" s="71" t="s">
        <v>358</v>
      </c>
      <c r="AG4" s="71" t="s">
        <v>359</v>
      </c>
      <c r="AH4" s="71" t="s">
        <v>383</v>
      </c>
      <c r="AI4" s="71" t="s">
        <v>16</v>
      </c>
      <c r="AJ4" s="71" t="s">
        <v>358</v>
      </c>
      <c r="AK4" s="71" t="s">
        <v>359</v>
      </c>
      <c r="AL4" s="71" t="s">
        <v>383</v>
      </c>
      <c r="AM4" s="71" t="s">
        <v>16</v>
      </c>
      <c r="AN4" s="71" t="s">
        <v>358</v>
      </c>
      <c r="AO4" s="71" t="s">
        <v>359</v>
      </c>
      <c r="AP4" s="71" t="s">
        <v>383</v>
      </c>
      <c r="AQ4" s="71" t="s">
        <v>16</v>
      </c>
      <c r="AR4" s="100"/>
      <c r="AS4" s="98"/>
      <c r="AT4" s="93"/>
      <c r="AU4" s="93"/>
      <c r="AV4" s="93"/>
      <c r="AW4" s="72" t="s">
        <v>403</v>
      </c>
      <c r="AX4" s="72" t="s">
        <v>404</v>
      </c>
      <c r="AY4" s="72" t="s">
        <v>414</v>
      </c>
      <c r="AZ4" s="72" t="s">
        <v>415</v>
      </c>
      <c r="BA4" s="72" t="s">
        <v>416</v>
      </c>
      <c r="BB4" s="72" t="s">
        <v>437</v>
      </c>
      <c r="BC4" s="72" t="s">
        <v>438</v>
      </c>
      <c r="BD4" s="72" t="s">
        <v>439</v>
      </c>
      <c r="BE4" s="93"/>
      <c r="BF4" s="93"/>
      <c r="BG4" s="93"/>
      <c r="BH4" s="93"/>
      <c r="BI4" s="93"/>
      <c r="BJ4" s="93"/>
      <c r="BK4" s="93"/>
      <c r="BL4" s="93"/>
      <c r="BM4" s="80" t="s">
        <v>418</v>
      </c>
      <c r="BN4" s="80" t="s">
        <v>419</v>
      </c>
      <c r="BO4" s="80" t="s">
        <v>420</v>
      </c>
      <c r="BP4" s="80" t="s">
        <v>421</v>
      </c>
      <c r="BQ4" s="93"/>
      <c r="BR4" s="93"/>
      <c r="BS4" s="93"/>
    </row>
    <row r="5" spans="1:78" s="19" customFormat="1">
      <c r="A5" s="25">
        <v>1</v>
      </c>
      <c r="B5" s="25">
        <v>2</v>
      </c>
      <c r="C5" s="25">
        <v>3</v>
      </c>
      <c r="D5" s="25" t="s">
        <v>373</v>
      </c>
      <c r="E5" s="25">
        <v>5</v>
      </c>
      <c r="F5" s="25">
        <v>6</v>
      </c>
      <c r="G5" s="25">
        <v>7</v>
      </c>
      <c r="H5" s="25" t="s">
        <v>374</v>
      </c>
      <c r="I5" s="25">
        <v>9</v>
      </c>
      <c r="J5" s="25">
        <v>10</v>
      </c>
      <c r="K5" s="25">
        <v>11</v>
      </c>
      <c r="L5" s="25" t="s">
        <v>375</v>
      </c>
      <c r="M5" s="25">
        <v>13</v>
      </c>
      <c r="N5" s="25">
        <v>14</v>
      </c>
      <c r="O5" s="25">
        <v>15</v>
      </c>
      <c r="P5" s="25" t="s">
        <v>376</v>
      </c>
      <c r="Q5" s="25">
        <v>17</v>
      </c>
      <c r="R5" s="25">
        <v>18</v>
      </c>
      <c r="S5" s="25">
        <v>19</v>
      </c>
      <c r="T5" s="25" t="s">
        <v>380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 t="s">
        <v>429</v>
      </c>
      <c r="AA5" s="25">
        <v>27</v>
      </c>
      <c r="AB5" s="25">
        <v>28</v>
      </c>
      <c r="AC5" s="25">
        <v>29</v>
      </c>
      <c r="AD5" s="25" t="s">
        <v>430</v>
      </c>
      <c r="AE5" s="25">
        <v>31</v>
      </c>
      <c r="AF5" s="25">
        <v>32</v>
      </c>
      <c r="AG5" s="25">
        <v>33</v>
      </c>
      <c r="AH5" s="25" t="s">
        <v>431</v>
      </c>
      <c r="AI5" s="25">
        <v>35</v>
      </c>
      <c r="AJ5" s="25">
        <v>36</v>
      </c>
      <c r="AK5" s="25">
        <v>37</v>
      </c>
      <c r="AL5" s="25" t="s">
        <v>432</v>
      </c>
      <c r="AM5" s="25">
        <v>39</v>
      </c>
      <c r="AN5" s="25">
        <v>40</v>
      </c>
      <c r="AO5" s="25">
        <v>41</v>
      </c>
      <c r="AP5" s="25" t="s">
        <v>433</v>
      </c>
      <c r="AQ5" s="25">
        <v>43</v>
      </c>
      <c r="AR5" s="25">
        <v>44</v>
      </c>
      <c r="AS5" s="25">
        <v>45</v>
      </c>
      <c r="AT5" s="25" t="s">
        <v>434</v>
      </c>
      <c r="AU5" s="25" t="s">
        <v>435</v>
      </c>
      <c r="AV5" s="25" t="s">
        <v>436</v>
      </c>
      <c r="AW5" s="25">
        <v>49</v>
      </c>
      <c r="AX5" s="25">
        <v>50</v>
      </c>
      <c r="AY5" s="25">
        <v>51</v>
      </c>
      <c r="AZ5" s="25">
        <v>52</v>
      </c>
      <c r="BA5" s="25">
        <v>53</v>
      </c>
      <c r="BB5" s="25">
        <v>54</v>
      </c>
      <c r="BC5" s="25">
        <v>55</v>
      </c>
      <c r="BD5" s="25">
        <v>56</v>
      </c>
      <c r="BE5" s="25">
        <v>57</v>
      </c>
      <c r="BF5" s="25" t="s">
        <v>442</v>
      </c>
      <c r="BG5" s="25">
        <v>59</v>
      </c>
      <c r="BH5" s="25" t="s">
        <v>446</v>
      </c>
      <c r="BI5" s="25">
        <v>61</v>
      </c>
      <c r="BJ5" s="25">
        <v>62</v>
      </c>
      <c r="BK5" s="25">
        <v>63</v>
      </c>
      <c r="BL5" s="25" t="s">
        <v>444</v>
      </c>
      <c r="BM5" s="25">
        <v>65</v>
      </c>
      <c r="BN5" s="25">
        <v>66</v>
      </c>
      <c r="BO5" s="25">
        <v>67</v>
      </c>
      <c r="BP5" s="25">
        <v>68</v>
      </c>
      <c r="BQ5" s="25">
        <v>69</v>
      </c>
      <c r="BR5" s="25">
        <v>70</v>
      </c>
      <c r="BS5" s="25" t="s">
        <v>461</v>
      </c>
      <c r="BT5" s="1"/>
      <c r="BU5" s="1"/>
      <c r="BV5" s="1"/>
      <c r="BW5" s="1"/>
      <c r="BX5" s="1"/>
      <c r="BY5" s="1"/>
      <c r="BZ5" s="1"/>
    </row>
    <row r="6" spans="1:78" s="3" customFormat="1" ht="17.149999999999999" customHeight="1">
      <c r="A6" s="36" t="s">
        <v>4</v>
      </c>
      <c r="B6" s="64">
        <f>SUM(B7:B16)</f>
        <v>619260582</v>
      </c>
      <c r="C6" s="64">
        <f>SUM(C7:C16)</f>
        <v>643278569.50000012</v>
      </c>
      <c r="D6" s="6">
        <f>IF(C6/B6&gt;1.2,IF((C6/B6-1.2)*0.1+1.2&gt;1.3,1.3,(C6/B6-1.2)*0.1+1.2),C6/B6)</f>
        <v>1.0387849448166557</v>
      </c>
      <c r="E6" s="21"/>
      <c r="F6" s="37"/>
      <c r="G6" s="37"/>
      <c r="H6" s="6"/>
      <c r="I6" s="21"/>
      <c r="J6" s="34">
        <f>SUM(J7:J16)</f>
        <v>14145</v>
      </c>
      <c r="K6" s="34">
        <f>SUM(K7:K16)</f>
        <v>11668</v>
      </c>
      <c r="L6" s="6">
        <f>IF(J6/K6&gt;1.2,IF((J6/K6-1)*0.1+1.2&gt;1.3,1.3,(J6/K6-1.2)*0.1+1.2),J6/K6)</f>
        <v>1.2012290023997256</v>
      </c>
      <c r="M6" s="21"/>
      <c r="N6" s="34">
        <f>SUM(N7:N16)</f>
        <v>17065502.800000001</v>
      </c>
      <c r="O6" s="34">
        <f>SUM(O7:O16)</f>
        <v>16190722.400000002</v>
      </c>
      <c r="P6" s="6">
        <f>IF(O6/N6&gt;1.2,IF((O6/N6-1.2)*0.1+1.2&gt;1.3,1.3,(O6/N6-1.2)*0.1+1.2),O6/N6)</f>
        <v>0.94873984023488611</v>
      </c>
      <c r="Q6" s="21"/>
      <c r="R6" s="38"/>
      <c r="S6" s="38"/>
      <c r="T6" s="38"/>
      <c r="U6" s="21"/>
      <c r="V6" s="21"/>
      <c r="W6" s="21"/>
      <c r="X6" s="34">
        <f>SUM(X7:X16)</f>
        <v>377835807.39999998</v>
      </c>
      <c r="Y6" s="34">
        <f>SUM(Y7:Y16)</f>
        <v>360171677</v>
      </c>
      <c r="Z6" s="6">
        <f>IF(Y6/X6&gt;1.2,IF((Y6/X6-1.2)*0.1+1.2&gt;1.3,1.3,(Y6/X6-1.2)*0.1+1.2),Y6/X6)</f>
        <v>0.95324918905502343</v>
      </c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34">
        <f>SUM(AN7:AN16)</f>
        <v>59213</v>
      </c>
      <c r="AO6" s="34">
        <f>SUM(AO7:AO16)</f>
        <v>63470</v>
      </c>
      <c r="AP6" s="6">
        <f>IF(AO6/AN6&gt;1.2,IF((AO6/AN6-1.2)*0.1+1.2&gt;1.3,1.3,(AO6/AN6-1.2)*0.1+1.2),AO6/AN6)</f>
        <v>1.0718929964703696</v>
      </c>
      <c r="AQ6" s="21"/>
      <c r="AR6" s="22"/>
      <c r="AS6" s="20">
        <f>SUM(AS7:AS16)</f>
        <v>1653836</v>
      </c>
      <c r="AT6" s="34">
        <f>SUM(AT7:AT16)</f>
        <v>1353138.5454545454</v>
      </c>
      <c r="AU6" s="34">
        <f>SUM(AU7:AU16)</f>
        <v>1351086.5999999999</v>
      </c>
      <c r="AV6" s="34">
        <f>SUM(AV7:AV16)</f>
        <v>-2051.9454545454573</v>
      </c>
      <c r="AW6" s="34">
        <f t="shared" ref="AW6:BJ6" si="0">SUM(AW7:AW16)</f>
        <v>155968.20000000001</v>
      </c>
      <c r="AX6" s="34">
        <f t="shared" si="0"/>
        <v>137723.9</v>
      </c>
      <c r="AY6" s="34">
        <f t="shared" si="0"/>
        <v>151063.5</v>
      </c>
      <c r="AZ6" s="34">
        <f t="shared" si="0"/>
        <v>146151.1</v>
      </c>
      <c r="BA6" s="34">
        <f>SUM(BA7:BA16)</f>
        <v>149637.80000000002</v>
      </c>
      <c r="BB6" s="34">
        <f>SUM(BB7:BB16)</f>
        <v>169032.3</v>
      </c>
      <c r="BC6" s="34">
        <f t="shared" ref="BC6:BD6" si="1">SUM(BC7:BC16)</f>
        <v>87553.7</v>
      </c>
      <c r="BD6" s="34">
        <f t="shared" si="1"/>
        <v>137061.70000000001</v>
      </c>
      <c r="BE6" s="34">
        <f t="shared" si="0"/>
        <v>2779</v>
      </c>
      <c r="BF6" s="34">
        <f t="shared" si="0"/>
        <v>214115.40000000002</v>
      </c>
      <c r="BG6" s="34">
        <f t="shared" si="0"/>
        <v>2055.8999999999996</v>
      </c>
      <c r="BH6" s="34">
        <f t="shared" si="0"/>
        <v>216171.3</v>
      </c>
      <c r="BI6" s="78"/>
      <c r="BJ6" s="34">
        <f t="shared" si="0"/>
        <v>216171.3</v>
      </c>
      <c r="BK6" s="34">
        <f t="shared" ref="BK6" si="2">SUM(BK7:BK16)</f>
        <v>0</v>
      </c>
      <c r="BL6" s="34">
        <f>SUM(BL7:BL16)</f>
        <v>216171.3</v>
      </c>
      <c r="BM6" s="78"/>
      <c r="BN6" s="78"/>
      <c r="BO6" s="78"/>
      <c r="BP6" s="78"/>
      <c r="BQ6" s="34">
        <f t="shared" ref="BQ6:BS6" si="3">SUM(BQ7:BQ16)</f>
        <v>216171.3</v>
      </c>
      <c r="BR6" s="34">
        <f t="shared" si="3"/>
        <v>118855.9</v>
      </c>
      <c r="BS6" s="34">
        <f t="shared" si="3"/>
        <v>97315.400000000009</v>
      </c>
      <c r="BT6" s="1"/>
      <c r="BU6" s="1"/>
      <c r="BV6" s="1"/>
      <c r="BW6" s="1"/>
      <c r="BX6" s="1"/>
      <c r="BY6" s="1"/>
      <c r="BZ6" s="1"/>
    </row>
    <row r="7" spans="1:78" s="2" customFormat="1" ht="17.149999999999999" customHeight="1">
      <c r="A7" s="12" t="s">
        <v>5</v>
      </c>
      <c r="B7" s="63">
        <v>198387490</v>
      </c>
      <c r="C7" s="63">
        <v>198070287.90000001</v>
      </c>
      <c r="D7" s="4">
        <f>IF(E7=0,0,IF(B7=0,1,IF(C7&lt;0,0,IF(C7/B7&gt;1.2,IF((C7/B7-1.2)*0.1+1.2&gt;1.3,1.3,(C7/B7-1.2)*0.1+1.2),C7/B7))))</f>
        <v>0.99840109827489631</v>
      </c>
      <c r="E7" s="11">
        <v>5</v>
      </c>
      <c r="F7" s="57">
        <v>106.9</v>
      </c>
      <c r="G7" s="57">
        <v>105.8</v>
      </c>
      <c r="H7" s="4">
        <f>IF(I7=0,0,IF(F7=0,1,IF(G7&lt;0,0,IF(G7/F7&gt;1.2,IF((G7/F7-1.2)*0.1+1.2&gt;1.3,1.3,(G7/F7-1.2)*0.1+1.2),G7/F7))))</f>
        <v>0.9897100093545369</v>
      </c>
      <c r="I7" s="11">
        <v>10</v>
      </c>
      <c r="J7" s="44">
        <v>3800</v>
      </c>
      <c r="K7" s="44">
        <v>3239</v>
      </c>
      <c r="L7" s="4">
        <f>IF(M7=0,0,IF(J7=0,1,IF(K7&lt;0,0,IF(J7/K7&gt;1.2,IF((J7/K7-1.2)*0.1+1.2&gt;1.3,1.3,(J7/K7-1.2)*0.1+1.2),J7/K7))))</f>
        <v>1.1732016054337759</v>
      </c>
      <c r="M7" s="11">
        <v>5</v>
      </c>
      <c r="N7" s="35">
        <v>9683757.1999999993</v>
      </c>
      <c r="O7" s="35">
        <v>9244055.3000000007</v>
      </c>
      <c r="P7" s="4">
        <f>IF(Q7=0,0,IF(N7=0,1,IF(O7&lt;0,0,IF(O7/N7&gt;1.2,IF((O7/N7-1.2)*0.1+1.2&gt;1.3,1.3,(O7/N7-1.2)*0.1+1.2),O7/N7))))</f>
        <v>0.95459387395627815</v>
      </c>
      <c r="Q7" s="11">
        <v>20</v>
      </c>
      <c r="R7" s="5" t="s">
        <v>360</v>
      </c>
      <c r="S7" s="5" t="s">
        <v>360</v>
      </c>
      <c r="T7" s="5" t="s">
        <v>360</v>
      </c>
      <c r="U7" s="5" t="s">
        <v>360</v>
      </c>
      <c r="V7" s="5">
        <v>0</v>
      </c>
      <c r="W7" s="5">
        <v>5</v>
      </c>
      <c r="X7" s="35">
        <v>207081093</v>
      </c>
      <c r="Y7" s="35">
        <v>196467260</v>
      </c>
      <c r="Z7" s="4">
        <f>IF(AA7=0,0,IF(X7=0,1,IF(Y7&lt;0,0,IF(Y7/X7&gt;1.2,IF((Y7/X7-1.2)*0.1+1.2&gt;1.3,1.3,(Y7/X7-1.2)*0.1+1.2),Y7/X7))))</f>
        <v>0.94874552357129005</v>
      </c>
      <c r="AA7" s="5">
        <v>15</v>
      </c>
      <c r="AB7" s="5" t="s">
        <v>360</v>
      </c>
      <c r="AC7" s="5" t="s">
        <v>360</v>
      </c>
      <c r="AD7" s="5" t="s">
        <v>360</v>
      </c>
      <c r="AE7" s="5" t="s">
        <v>360</v>
      </c>
      <c r="AF7" s="5" t="s">
        <v>360</v>
      </c>
      <c r="AG7" s="5" t="s">
        <v>360</v>
      </c>
      <c r="AH7" s="5" t="s">
        <v>360</v>
      </c>
      <c r="AI7" s="5" t="s">
        <v>360</v>
      </c>
      <c r="AJ7" s="5" t="s">
        <v>360</v>
      </c>
      <c r="AK7" s="5" t="s">
        <v>360</v>
      </c>
      <c r="AL7" s="5" t="s">
        <v>360</v>
      </c>
      <c r="AM7" s="5" t="s">
        <v>360</v>
      </c>
      <c r="AN7" s="5">
        <v>5383</v>
      </c>
      <c r="AO7" s="5">
        <v>7405</v>
      </c>
      <c r="AP7" s="4">
        <f>IF(AQ7=0,0,IF(AN7=0,1,IF(AO7&lt;0,0,IF(AO7/AN7&gt;1.2,IF((AO7/AN7-1.2)*0.1+1.2&gt;1.3,1.3,(AO7/AN7-1.2)*0.1+1.2),AO7/AN7))))</f>
        <v>1.2175626973806428</v>
      </c>
      <c r="AQ7" s="5">
        <v>15</v>
      </c>
      <c r="AR7" s="43">
        <f>(D7*E7+H7*I7+L7*M7+P7*Q7+V7*W7+Z7*AA7+AP7*AQ7)/(E7+I7+M7+Q7+W7+AA7+AQ7)</f>
        <v>0.96455485873991054</v>
      </c>
      <c r="AS7" s="44">
        <v>462796</v>
      </c>
      <c r="AT7" s="35">
        <f>AS7/11*9</f>
        <v>378651.27272727276</v>
      </c>
      <c r="AU7" s="35">
        <f>ROUND(AR7*AT7,1)</f>
        <v>365229.9</v>
      </c>
      <c r="AV7" s="35">
        <f>AU7-AT7</f>
        <v>-13421.372727272741</v>
      </c>
      <c r="AW7" s="35">
        <v>49554</v>
      </c>
      <c r="AX7" s="35">
        <v>44489.4</v>
      </c>
      <c r="AY7" s="35">
        <v>43643.5</v>
      </c>
      <c r="AZ7" s="35">
        <v>24730.9</v>
      </c>
      <c r="BA7" s="35">
        <v>45478.2</v>
      </c>
      <c r="BB7" s="35">
        <v>47605.599999999999</v>
      </c>
      <c r="BC7" s="35">
        <v>0</v>
      </c>
      <c r="BD7" s="35">
        <v>29090.7</v>
      </c>
      <c r="BE7" s="35"/>
      <c r="BF7" s="35">
        <f>ROUND(AU7-SUM(AW7:BE7),1)</f>
        <v>80637.600000000006</v>
      </c>
      <c r="BG7" s="35">
        <v>2117.1999999999998</v>
      </c>
      <c r="BH7" s="35">
        <f>ROUND(BF7+BG7,1)</f>
        <v>82754.8</v>
      </c>
      <c r="BI7" s="79"/>
      <c r="BJ7" s="35">
        <f>IF(OR(BH7&lt;0,BI7="+"),0,BH7)</f>
        <v>82754.8</v>
      </c>
      <c r="BK7" s="35"/>
      <c r="BL7" s="35">
        <f>IF((BJ7-BK7)&gt;0,ROUND(BJ7-BK7,1),0)</f>
        <v>82754.8</v>
      </c>
      <c r="BM7" s="79"/>
      <c r="BN7" s="79"/>
      <c r="BO7" s="79"/>
      <c r="BP7" s="79"/>
      <c r="BQ7" s="35">
        <f>IF(OR(BM7="+",BN7="+",BO7="+",BP7="+",),0,BL7)</f>
        <v>82754.8</v>
      </c>
      <c r="BR7" s="35">
        <v>0</v>
      </c>
      <c r="BS7" s="35">
        <f>ROUND(BQ7-BR7,1)</f>
        <v>82754.8</v>
      </c>
      <c r="BT7" s="1"/>
      <c r="BU7" s="1"/>
      <c r="BV7" s="1"/>
      <c r="BW7" s="1"/>
      <c r="BX7" s="1"/>
      <c r="BY7" s="1"/>
      <c r="BZ7" s="1"/>
    </row>
    <row r="8" spans="1:78" s="2" customFormat="1" ht="17.149999999999999" customHeight="1">
      <c r="A8" s="12" t="s">
        <v>6</v>
      </c>
      <c r="B8" s="63">
        <v>289084289</v>
      </c>
      <c r="C8" s="63">
        <v>315142373</v>
      </c>
      <c r="D8" s="4">
        <f t="shared" ref="D8:D16" si="4">IF(E8=0,0,IF(B8=0,1,IF(C8&lt;0,0,IF(C8/B8&gt;1.2,IF((C8/B8-1.2)*0.1+1.2&gt;1.3,1.3,(C8/B8-1.2)*0.1+1.2),C8/B8))))</f>
        <v>1.0901400905948231</v>
      </c>
      <c r="E8" s="11">
        <v>5</v>
      </c>
      <c r="F8" s="57">
        <v>102.7</v>
      </c>
      <c r="G8" s="57">
        <v>109.5</v>
      </c>
      <c r="H8" s="4">
        <f t="shared" ref="H8:H15" si="5">IF(I8=0,0,IF(F8=0,1,IF(G8&lt;0,0,IF(G8/F8&gt;1.2,IF((G8/F8-1.2)*0.1+1.2&gt;1.3,1.3,(G8/F8-1.2)*0.1+1.2),G8/F8))))</f>
        <v>1.0662122687439144</v>
      </c>
      <c r="I8" s="11">
        <v>10</v>
      </c>
      <c r="J8" s="44">
        <v>6900</v>
      </c>
      <c r="K8" s="44">
        <v>5464</v>
      </c>
      <c r="L8" s="4">
        <f t="shared" ref="L8:L16" si="6">IF(M8=0,0,IF(J8=0,1,IF(K8&lt;0,0,IF(J8/K8&gt;1.2,IF((J8/K8-1.2)*0.1+1.2&gt;1.3,1.3,(J8/K8-1.2)*0.1+1.2),J8/K8))))</f>
        <v>1.2062811127379209</v>
      </c>
      <c r="M8" s="11">
        <v>15</v>
      </c>
      <c r="N8" s="35">
        <v>4446445.5</v>
      </c>
      <c r="O8" s="35">
        <v>4093863.9</v>
      </c>
      <c r="P8" s="4">
        <f t="shared" ref="P8:P16" si="7">IF(Q8=0,0,IF(N8=0,1,IF(O8&lt;0,0,IF(O8/N8&gt;1.2,IF((O8/N8-1.2)*0.1+1.2&gt;1.3,1.3,(O8/N8-1.2)*0.1+1.2),O8/N8))))</f>
        <v>0.9207048416538558</v>
      </c>
      <c r="Q8" s="11">
        <v>20</v>
      </c>
      <c r="R8" s="5" t="s">
        <v>360</v>
      </c>
      <c r="S8" s="5" t="s">
        <v>360</v>
      </c>
      <c r="T8" s="5" t="s">
        <v>360</v>
      </c>
      <c r="U8" s="5" t="s">
        <v>360</v>
      </c>
      <c r="V8" s="5">
        <v>1</v>
      </c>
      <c r="W8" s="5">
        <v>5</v>
      </c>
      <c r="X8" s="35">
        <v>130595308.3</v>
      </c>
      <c r="Y8" s="35">
        <v>126947259</v>
      </c>
      <c r="Z8" s="4">
        <f t="shared" ref="Z8:Z15" si="8">IF(AA8=0,0,IF(X8=0,1,IF(Y8&lt;0,0,IF(Y8/X8&gt;1.2,IF((Y8/X8-1.2)*0.1+1.2&gt;1.3,1.3,(Y8/X8-1.2)*0.1+1.2),Y8/X8))))</f>
        <v>0.97206600032200396</v>
      </c>
      <c r="AA8" s="5">
        <v>15</v>
      </c>
      <c r="AB8" s="5" t="s">
        <v>360</v>
      </c>
      <c r="AC8" s="5" t="s">
        <v>360</v>
      </c>
      <c r="AD8" s="5" t="s">
        <v>360</v>
      </c>
      <c r="AE8" s="5" t="s">
        <v>360</v>
      </c>
      <c r="AF8" s="5" t="s">
        <v>360</v>
      </c>
      <c r="AG8" s="5" t="s">
        <v>360</v>
      </c>
      <c r="AH8" s="5" t="s">
        <v>360</v>
      </c>
      <c r="AI8" s="5" t="s">
        <v>360</v>
      </c>
      <c r="AJ8" s="5" t="s">
        <v>360</v>
      </c>
      <c r="AK8" s="5" t="s">
        <v>360</v>
      </c>
      <c r="AL8" s="5" t="s">
        <v>360</v>
      </c>
      <c r="AM8" s="5" t="s">
        <v>360</v>
      </c>
      <c r="AN8" s="5">
        <v>10766</v>
      </c>
      <c r="AO8" s="5">
        <v>11439</v>
      </c>
      <c r="AP8" s="4">
        <f t="shared" ref="AP8:AP53" si="9">IF(AQ8=0,0,IF(AN8=0,1,IF(AO8&lt;0,0,IF(AO8/AN8&gt;1.2,IF((AO8/AN8-1.2)*0.1+1.2&gt;1.3,1.3,(AO8/AN8-1.2)*0.1+1.2),AO8/AN8))))</f>
        <v>1.062511610626045</v>
      </c>
      <c r="AQ8" s="5">
        <v>15</v>
      </c>
      <c r="AR8" s="43">
        <f t="shared" ref="AR8:AR15" si="10">(D8*E8+H8*I8+L8*M8+P8*Q8+V8*W8+Z8*AA8+AP8*AQ8)/(E8+I8+M8+Q8+W8+AA8+AQ8)</f>
        <v>1.036938833279764</v>
      </c>
      <c r="AS8" s="44">
        <v>431665</v>
      </c>
      <c r="AT8" s="35">
        <f t="shared" ref="AT8:AT54" si="11">AS8/11*9</f>
        <v>353180.45454545453</v>
      </c>
      <c r="AU8" s="35">
        <f t="shared" ref="AU8:AU54" si="12">ROUND(AR8*AT8,1)</f>
        <v>366226.5</v>
      </c>
      <c r="AV8" s="35">
        <f t="shared" ref="AV8:AV54" si="13">AU8-AT8</f>
        <v>13046.04545454547</v>
      </c>
      <c r="AW8" s="35">
        <v>32905.4</v>
      </c>
      <c r="AX8" s="35">
        <v>30518.1</v>
      </c>
      <c r="AY8" s="35">
        <v>33477</v>
      </c>
      <c r="AZ8" s="35">
        <v>64706</v>
      </c>
      <c r="BA8" s="35">
        <v>40152</v>
      </c>
      <c r="BB8" s="35">
        <v>43775.7</v>
      </c>
      <c r="BC8" s="35">
        <v>38085.300000000003</v>
      </c>
      <c r="BD8" s="35">
        <v>41918.6</v>
      </c>
      <c r="BE8" s="35"/>
      <c r="BF8" s="35">
        <f t="shared" ref="BF8:BF54" si="14">ROUND(AU8-SUM(AW8:BE8),1)</f>
        <v>40688.400000000001</v>
      </c>
      <c r="BG8" s="35">
        <v>-177</v>
      </c>
      <c r="BH8" s="35">
        <f t="shared" ref="BH8:BH54" si="15">ROUND(BF8+BG8,1)</f>
        <v>40511.4</v>
      </c>
      <c r="BI8" s="79"/>
      <c r="BJ8" s="35">
        <f t="shared" ref="BJ8:BJ54" si="16">IF(OR(BH8&lt;0,BI8="+"),0,BH8)</f>
        <v>40511.4</v>
      </c>
      <c r="BK8" s="35"/>
      <c r="BL8" s="35">
        <f t="shared" ref="BL8:BL54" si="17">IF((BJ8-BK8)&gt;0,ROUND(BJ8-BK8,1),0)</f>
        <v>40511.4</v>
      </c>
      <c r="BM8" s="79"/>
      <c r="BN8" s="79"/>
      <c r="BO8" s="79"/>
      <c r="BP8" s="79"/>
      <c r="BQ8" s="35">
        <f t="shared" ref="BQ8:BQ54" si="18">IF(OR(BM8="+",BN8="+",BO8="+",BP8="+",),0,BL8)</f>
        <v>40511.4</v>
      </c>
      <c r="BR8" s="35">
        <v>40045.1</v>
      </c>
      <c r="BS8" s="35">
        <f t="shared" ref="BS8:BS54" si="19">ROUND(BQ8-BR8,1)</f>
        <v>466.3</v>
      </c>
      <c r="BT8" s="1"/>
      <c r="BU8" s="1"/>
      <c r="BV8" s="1"/>
      <c r="BW8" s="1"/>
      <c r="BX8" s="1"/>
      <c r="BY8" s="1"/>
      <c r="BZ8" s="1"/>
    </row>
    <row r="9" spans="1:78" s="2" customFormat="1" ht="17.149999999999999" customHeight="1">
      <c r="A9" s="12" t="s">
        <v>7</v>
      </c>
      <c r="B9" s="63">
        <v>35339397</v>
      </c>
      <c r="C9" s="63">
        <v>31493770.199999999</v>
      </c>
      <c r="D9" s="4">
        <f t="shared" si="4"/>
        <v>0.89118018057863291</v>
      </c>
      <c r="E9" s="11">
        <v>5</v>
      </c>
      <c r="F9" s="57">
        <v>105.5</v>
      </c>
      <c r="G9" s="57">
        <v>105.6</v>
      </c>
      <c r="H9" s="4">
        <f t="shared" si="5"/>
        <v>1.0009478672985781</v>
      </c>
      <c r="I9" s="11">
        <v>10</v>
      </c>
      <c r="J9" s="44">
        <v>720</v>
      </c>
      <c r="K9" s="44">
        <v>635</v>
      </c>
      <c r="L9" s="4">
        <f t="shared" si="6"/>
        <v>1.1338582677165354</v>
      </c>
      <c r="M9" s="11">
        <v>5</v>
      </c>
      <c r="N9" s="35">
        <v>884356.8</v>
      </c>
      <c r="O9" s="35">
        <v>873171.4</v>
      </c>
      <c r="P9" s="4">
        <f t="shared" si="7"/>
        <v>0.9873519375889912</v>
      </c>
      <c r="Q9" s="11">
        <v>20</v>
      </c>
      <c r="R9" s="5" t="s">
        <v>360</v>
      </c>
      <c r="S9" s="5" t="s">
        <v>360</v>
      </c>
      <c r="T9" s="5" t="s">
        <v>360</v>
      </c>
      <c r="U9" s="5" t="s">
        <v>360</v>
      </c>
      <c r="V9" s="5">
        <v>1</v>
      </c>
      <c r="W9" s="5">
        <v>5</v>
      </c>
      <c r="X9" s="35">
        <v>16161916.4</v>
      </c>
      <c r="Y9" s="35">
        <v>13107020</v>
      </c>
      <c r="Z9" s="4">
        <f t="shared" si="8"/>
        <v>0.81098179668841741</v>
      </c>
      <c r="AA9" s="5">
        <v>15</v>
      </c>
      <c r="AB9" s="5" t="s">
        <v>360</v>
      </c>
      <c r="AC9" s="5" t="s">
        <v>360</v>
      </c>
      <c r="AD9" s="5" t="s">
        <v>360</v>
      </c>
      <c r="AE9" s="5" t="s">
        <v>360</v>
      </c>
      <c r="AF9" s="5" t="s">
        <v>360</v>
      </c>
      <c r="AG9" s="5" t="s">
        <v>360</v>
      </c>
      <c r="AH9" s="5" t="s">
        <v>360</v>
      </c>
      <c r="AI9" s="5" t="s">
        <v>360</v>
      </c>
      <c r="AJ9" s="5" t="s">
        <v>360</v>
      </c>
      <c r="AK9" s="5" t="s">
        <v>360</v>
      </c>
      <c r="AL9" s="5" t="s">
        <v>360</v>
      </c>
      <c r="AM9" s="5" t="s">
        <v>360</v>
      </c>
      <c r="AN9" s="5">
        <v>5383</v>
      </c>
      <c r="AO9" s="5">
        <v>7083</v>
      </c>
      <c r="AP9" s="4">
        <f t="shared" si="9"/>
        <v>1.2115809028422813</v>
      </c>
      <c r="AQ9" s="5">
        <v>15</v>
      </c>
      <c r="AR9" s="43">
        <f t="shared" si="10"/>
        <v>1.0029353354560255</v>
      </c>
      <c r="AS9" s="44">
        <v>192788</v>
      </c>
      <c r="AT9" s="35">
        <f t="shared" si="11"/>
        <v>157735.63636363638</v>
      </c>
      <c r="AU9" s="35">
        <f t="shared" si="12"/>
        <v>158198.6</v>
      </c>
      <c r="AV9" s="35">
        <f t="shared" si="13"/>
        <v>462.96363636362366</v>
      </c>
      <c r="AW9" s="35">
        <v>19742.8</v>
      </c>
      <c r="AX9" s="35">
        <v>16459.2</v>
      </c>
      <c r="AY9" s="35">
        <v>17830.900000000001</v>
      </c>
      <c r="AZ9" s="35">
        <v>18877.599999999999</v>
      </c>
      <c r="BA9" s="35">
        <v>18430.400000000001</v>
      </c>
      <c r="BB9" s="35">
        <v>14547.8</v>
      </c>
      <c r="BC9" s="35">
        <v>18296.099999999999</v>
      </c>
      <c r="BD9" s="35">
        <v>16232.7</v>
      </c>
      <c r="BE9" s="35"/>
      <c r="BF9" s="35">
        <f t="shared" si="14"/>
        <v>17781.099999999999</v>
      </c>
      <c r="BG9" s="35">
        <v>173</v>
      </c>
      <c r="BH9" s="35">
        <f t="shared" si="15"/>
        <v>17954.099999999999</v>
      </c>
      <c r="BI9" s="79"/>
      <c r="BJ9" s="35">
        <f t="shared" si="16"/>
        <v>17954.099999999999</v>
      </c>
      <c r="BK9" s="35"/>
      <c r="BL9" s="35">
        <f t="shared" si="17"/>
        <v>17954.099999999999</v>
      </c>
      <c r="BM9" s="79"/>
      <c r="BN9" s="79"/>
      <c r="BO9" s="79"/>
      <c r="BP9" s="79"/>
      <c r="BQ9" s="35">
        <f t="shared" si="18"/>
        <v>17954.099999999999</v>
      </c>
      <c r="BR9" s="35">
        <v>17043.3</v>
      </c>
      <c r="BS9" s="35">
        <f t="shared" si="19"/>
        <v>910.8</v>
      </c>
      <c r="BT9" s="1"/>
      <c r="BU9" s="1"/>
      <c r="BV9" s="1"/>
      <c r="BW9" s="1"/>
      <c r="BX9" s="1"/>
      <c r="BY9" s="1"/>
      <c r="BZ9" s="1"/>
    </row>
    <row r="10" spans="1:78" s="2" customFormat="1" ht="17.149999999999999" customHeight="1">
      <c r="A10" s="12" t="s">
        <v>8</v>
      </c>
      <c r="B10" s="63">
        <v>37012400</v>
      </c>
      <c r="C10" s="63">
        <v>39003058.700000003</v>
      </c>
      <c r="D10" s="4">
        <f t="shared" si="4"/>
        <v>1.0537835617252598</v>
      </c>
      <c r="E10" s="11">
        <v>5</v>
      </c>
      <c r="F10" s="57">
        <v>103.6</v>
      </c>
      <c r="G10" s="57">
        <v>106.6</v>
      </c>
      <c r="H10" s="4">
        <f t="shared" si="5"/>
        <v>1.028957528957529</v>
      </c>
      <c r="I10" s="11">
        <v>10</v>
      </c>
      <c r="J10" s="44">
        <v>405</v>
      </c>
      <c r="K10" s="44">
        <v>297</v>
      </c>
      <c r="L10" s="4">
        <f t="shared" si="6"/>
        <v>1.2163636363636363</v>
      </c>
      <c r="M10" s="11">
        <v>10</v>
      </c>
      <c r="N10" s="35">
        <v>807318.2</v>
      </c>
      <c r="O10" s="35">
        <v>798177.3</v>
      </c>
      <c r="P10" s="4">
        <f t="shared" si="7"/>
        <v>0.98867745084899616</v>
      </c>
      <c r="Q10" s="11">
        <v>20</v>
      </c>
      <c r="R10" s="5" t="s">
        <v>360</v>
      </c>
      <c r="S10" s="5" t="s">
        <v>360</v>
      </c>
      <c r="T10" s="5" t="s">
        <v>360</v>
      </c>
      <c r="U10" s="5" t="s">
        <v>360</v>
      </c>
      <c r="V10" s="5">
        <v>1</v>
      </c>
      <c r="W10" s="5">
        <v>5</v>
      </c>
      <c r="X10" s="35">
        <v>7433551.0999999996</v>
      </c>
      <c r="Y10" s="35">
        <v>7443008</v>
      </c>
      <c r="Z10" s="4">
        <f t="shared" si="8"/>
        <v>1.0012721914294771</v>
      </c>
      <c r="AA10" s="5">
        <v>15</v>
      </c>
      <c r="AB10" s="5" t="s">
        <v>360</v>
      </c>
      <c r="AC10" s="5" t="s">
        <v>360</v>
      </c>
      <c r="AD10" s="5" t="s">
        <v>360</v>
      </c>
      <c r="AE10" s="5" t="s">
        <v>360</v>
      </c>
      <c r="AF10" s="5" t="s">
        <v>360</v>
      </c>
      <c r="AG10" s="5" t="s">
        <v>360</v>
      </c>
      <c r="AH10" s="5" t="s">
        <v>360</v>
      </c>
      <c r="AI10" s="5" t="s">
        <v>360</v>
      </c>
      <c r="AJ10" s="5" t="s">
        <v>360</v>
      </c>
      <c r="AK10" s="5" t="s">
        <v>360</v>
      </c>
      <c r="AL10" s="5" t="s">
        <v>360</v>
      </c>
      <c r="AM10" s="5" t="s">
        <v>360</v>
      </c>
      <c r="AN10" s="5">
        <v>5383</v>
      </c>
      <c r="AO10" s="5">
        <v>4224</v>
      </c>
      <c r="AP10" s="4">
        <f t="shared" si="9"/>
        <v>0.78469255062232957</v>
      </c>
      <c r="AQ10" s="5">
        <v>15</v>
      </c>
      <c r="AR10" s="43">
        <f t="shared" si="10"/>
        <v>0.99106437011993731</v>
      </c>
      <c r="AS10" s="44">
        <v>68535</v>
      </c>
      <c r="AT10" s="35">
        <f t="shared" si="11"/>
        <v>56074.090909090904</v>
      </c>
      <c r="AU10" s="35">
        <f t="shared" si="12"/>
        <v>55573</v>
      </c>
      <c r="AV10" s="35">
        <f t="shared" si="13"/>
        <v>-501.09090909090446</v>
      </c>
      <c r="AW10" s="35">
        <v>7001.6</v>
      </c>
      <c r="AX10" s="35">
        <v>6343.6</v>
      </c>
      <c r="AY10" s="35">
        <v>7398.7</v>
      </c>
      <c r="AZ10" s="35">
        <v>3440.8</v>
      </c>
      <c r="BA10" s="35">
        <v>6880.9</v>
      </c>
      <c r="BB10" s="35">
        <v>9738.5</v>
      </c>
      <c r="BC10" s="35">
        <v>684.2</v>
      </c>
      <c r="BD10" s="35">
        <v>6633.4</v>
      </c>
      <c r="BE10" s="35"/>
      <c r="BF10" s="35">
        <f t="shared" si="14"/>
        <v>7451.3</v>
      </c>
      <c r="BG10" s="35">
        <v>-72.2</v>
      </c>
      <c r="BH10" s="35">
        <f t="shared" si="15"/>
        <v>7379.1</v>
      </c>
      <c r="BI10" s="79"/>
      <c r="BJ10" s="35">
        <f t="shared" si="16"/>
        <v>7379.1</v>
      </c>
      <c r="BK10" s="35"/>
      <c r="BL10" s="35">
        <f t="shared" si="17"/>
        <v>7379.1</v>
      </c>
      <c r="BM10" s="79"/>
      <c r="BN10" s="79"/>
      <c r="BO10" s="79"/>
      <c r="BP10" s="79"/>
      <c r="BQ10" s="35">
        <f t="shared" si="18"/>
        <v>7379.1</v>
      </c>
      <c r="BR10" s="35">
        <v>10354.299999999999</v>
      </c>
      <c r="BS10" s="35">
        <f t="shared" si="19"/>
        <v>-2975.2</v>
      </c>
      <c r="BT10" s="1"/>
      <c r="BU10" s="1"/>
      <c r="BV10" s="1"/>
      <c r="BW10" s="1"/>
      <c r="BX10" s="1"/>
      <c r="BY10" s="1"/>
      <c r="BZ10" s="1"/>
    </row>
    <row r="11" spans="1:78" s="2" customFormat="1" ht="17.149999999999999" customHeight="1">
      <c r="A11" s="12" t="s">
        <v>9</v>
      </c>
      <c r="B11" s="63">
        <v>8790270</v>
      </c>
      <c r="C11" s="63">
        <v>10227250.199999999</v>
      </c>
      <c r="D11" s="4">
        <f t="shared" si="4"/>
        <v>1.1634739547249402</v>
      </c>
      <c r="E11" s="11">
        <v>5</v>
      </c>
      <c r="F11" s="57">
        <v>105.8</v>
      </c>
      <c r="G11" s="57">
        <v>107.8</v>
      </c>
      <c r="H11" s="4">
        <f t="shared" si="5"/>
        <v>1.0189035916824196</v>
      </c>
      <c r="I11" s="11">
        <v>10</v>
      </c>
      <c r="J11" s="44">
        <v>380</v>
      </c>
      <c r="K11" s="44">
        <v>296</v>
      </c>
      <c r="L11" s="4">
        <f t="shared" si="6"/>
        <v>1.2083783783783784</v>
      </c>
      <c r="M11" s="11">
        <v>10</v>
      </c>
      <c r="N11" s="35">
        <v>261264</v>
      </c>
      <c r="O11" s="35">
        <v>258243.4</v>
      </c>
      <c r="P11" s="4">
        <f t="shared" si="7"/>
        <v>0.98843851429971219</v>
      </c>
      <c r="Q11" s="11">
        <v>20</v>
      </c>
      <c r="R11" s="5" t="s">
        <v>360</v>
      </c>
      <c r="S11" s="5" t="s">
        <v>360</v>
      </c>
      <c r="T11" s="5" t="s">
        <v>360</v>
      </c>
      <c r="U11" s="5" t="s">
        <v>360</v>
      </c>
      <c r="V11" s="5">
        <v>1</v>
      </c>
      <c r="W11" s="5">
        <v>5</v>
      </c>
      <c r="X11" s="35">
        <v>4048037.7</v>
      </c>
      <c r="Y11" s="35">
        <v>3995466</v>
      </c>
      <c r="Z11" s="4">
        <f t="shared" si="8"/>
        <v>0.98701304091115549</v>
      </c>
      <c r="AA11" s="5">
        <v>15</v>
      </c>
      <c r="AB11" s="5" t="s">
        <v>360</v>
      </c>
      <c r="AC11" s="5" t="s">
        <v>360</v>
      </c>
      <c r="AD11" s="5" t="s">
        <v>360</v>
      </c>
      <c r="AE11" s="5" t="s">
        <v>360</v>
      </c>
      <c r="AF11" s="5" t="s">
        <v>360</v>
      </c>
      <c r="AG11" s="5" t="s">
        <v>360</v>
      </c>
      <c r="AH11" s="5" t="s">
        <v>360</v>
      </c>
      <c r="AI11" s="5" t="s">
        <v>360</v>
      </c>
      <c r="AJ11" s="5" t="s">
        <v>360</v>
      </c>
      <c r="AK11" s="5" t="s">
        <v>360</v>
      </c>
      <c r="AL11" s="5" t="s">
        <v>360</v>
      </c>
      <c r="AM11" s="5" t="s">
        <v>360</v>
      </c>
      <c r="AN11" s="5">
        <v>5383</v>
      </c>
      <c r="AO11" s="5">
        <v>5444</v>
      </c>
      <c r="AP11" s="4">
        <f t="shared" si="9"/>
        <v>1.0113319710198774</v>
      </c>
      <c r="AQ11" s="5">
        <v>15</v>
      </c>
      <c r="AR11" s="43">
        <f t="shared" si="10"/>
        <v>1.0354266867399053</v>
      </c>
      <c r="AS11" s="44">
        <v>104788</v>
      </c>
      <c r="AT11" s="35">
        <f t="shared" si="11"/>
        <v>85735.636363636368</v>
      </c>
      <c r="AU11" s="35">
        <f t="shared" si="12"/>
        <v>88773</v>
      </c>
      <c r="AV11" s="35">
        <f t="shared" si="13"/>
        <v>3037.3636363636324</v>
      </c>
      <c r="AW11" s="35">
        <v>11099.5</v>
      </c>
      <c r="AX11" s="35">
        <v>9982.9</v>
      </c>
      <c r="AY11" s="35">
        <v>11837.7</v>
      </c>
      <c r="AZ11" s="35">
        <v>7089</v>
      </c>
      <c r="BA11" s="35">
        <v>9529.5</v>
      </c>
      <c r="BB11" s="35">
        <v>14189.3</v>
      </c>
      <c r="BC11" s="35">
        <v>5472.7</v>
      </c>
      <c r="BD11" s="35">
        <v>10674.3</v>
      </c>
      <c r="BE11" s="35"/>
      <c r="BF11" s="35">
        <f t="shared" si="14"/>
        <v>8898.1</v>
      </c>
      <c r="BG11" s="35">
        <v>-161.80000000000001</v>
      </c>
      <c r="BH11" s="35">
        <f t="shared" si="15"/>
        <v>8736.2999999999993</v>
      </c>
      <c r="BI11" s="79"/>
      <c r="BJ11" s="35">
        <f t="shared" si="16"/>
        <v>8736.2999999999993</v>
      </c>
      <c r="BK11" s="35"/>
      <c r="BL11" s="35">
        <f t="shared" si="17"/>
        <v>8736.2999999999993</v>
      </c>
      <c r="BM11" s="79"/>
      <c r="BN11" s="79"/>
      <c r="BO11" s="79"/>
      <c r="BP11" s="79"/>
      <c r="BQ11" s="35">
        <f t="shared" si="18"/>
        <v>8736.2999999999993</v>
      </c>
      <c r="BR11" s="35">
        <v>10277.1</v>
      </c>
      <c r="BS11" s="35">
        <f t="shared" si="19"/>
        <v>-1540.8</v>
      </c>
      <c r="BT11" s="1"/>
      <c r="BU11" s="1"/>
      <c r="BV11" s="1"/>
      <c r="BW11" s="1"/>
      <c r="BX11" s="1"/>
      <c r="BY11" s="1"/>
      <c r="BZ11" s="1"/>
    </row>
    <row r="12" spans="1:78" s="2" customFormat="1" ht="17.149999999999999" customHeight="1">
      <c r="A12" s="12" t="s">
        <v>10</v>
      </c>
      <c r="B12" s="63">
        <v>15484826</v>
      </c>
      <c r="C12" s="63">
        <v>15485866.6</v>
      </c>
      <c r="D12" s="4">
        <f t="shared" si="4"/>
        <v>1.0000672012717482</v>
      </c>
      <c r="E12" s="11">
        <v>5</v>
      </c>
      <c r="F12" s="57">
        <v>104.5</v>
      </c>
      <c r="G12" s="57">
        <v>108.9</v>
      </c>
      <c r="H12" s="4">
        <f t="shared" si="5"/>
        <v>1.0421052631578949</v>
      </c>
      <c r="I12" s="11">
        <v>10</v>
      </c>
      <c r="J12" s="44">
        <v>320</v>
      </c>
      <c r="K12" s="44">
        <v>271</v>
      </c>
      <c r="L12" s="4">
        <f t="shared" si="6"/>
        <v>1.1808118081180812</v>
      </c>
      <c r="M12" s="11">
        <v>15</v>
      </c>
      <c r="N12" s="35">
        <v>286909.59999999998</v>
      </c>
      <c r="O12" s="35">
        <v>275255.09999999998</v>
      </c>
      <c r="P12" s="4">
        <f t="shared" si="7"/>
        <v>0.95937919121563031</v>
      </c>
      <c r="Q12" s="11">
        <v>20</v>
      </c>
      <c r="R12" s="5" t="s">
        <v>360</v>
      </c>
      <c r="S12" s="5" t="s">
        <v>360</v>
      </c>
      <c r="T12" s="5" t="s">
        <v>360</v>
      </c>
      <c r="U12" s="5" t="s">
        <v>360</v>
      </c>
      <c r="V12" s="5">
        <v>1</v>
      </c>
      <c r="W12" s="5">
        <v>5</v>
      </c>
      <c r="X12" s="35">
        <v>3843225</v>
      </c>
      <c r="Y12" s="35">
        <v>3701657</v>
      </c>
      <c r="Z12" s="4">
        <f t="shared" si="8"/>
        <v>0.96316426959129375</v>
      </c>
      <c r="AA12" s="5">
        <v>15</v>
      </c>
      <c r="AB12" s="5" t="s">
        <v>360</v>
      </c>
      <c r="AC12" s="5" t="s">
        <v>360</v>
      </c>
      <c r="AD12" s="5" t="s">
        <v>360</v>
      </c>
      <c r="AE12" s="5" t="s">
        <v>360</v>
      </c>
      <c r="AF12" s="5" t="s">
        <v>360</v>
      </c>
      <c r="AG12" s="5" t="s">
        <v>360</v>
      </c>
      <c r="AH12" s="5" t="s">
        <v>360</v>
      </c>
      <c r="AI12" s="5" t="s">
        <v>360</v>
      </c>
      <c r="AJ12" s="5" t="s">
        <v>360</v>
      </c>
      <c r="AK12" s="5" t="s">
        <v>360</v>
      </c>
      <c r="AL12" s="5" t="s">
        <v>360</v>
      </c>
      <c r="AM12" s="5" t="s">
        <v>360</v>
      </c>
      <c r="AN12" s="5">
        <v>5383</v>
      </c>
      <c r="AO12" s="5">
        <v>6074</v>
      </c>
      <c r="AP12" s="4">
        <f t="shared" si="9"/>
        <v>1.1283670815530373</v>
      </c>
      <c r="AQ12" s="5">
        <v>15</v>
      </c>
      <c r="AR12" s="43">
        <f t="shared" si="10"/>
        <v>1.0434602335433703</v>
      </c>
      <c r="AS12" s="44">
        <v>49642</v>
      </c>
      <c r="AT12" s="35">
        <f t="shared" si="11"/>
        <v>40616.181818181816</v>
      </c>
      <c r="AU12" s="35">
        <f t="shared" si="12"/>
        <v>42381.4</v>
      </c>
      <c r="AV12" s="35">
        <f t="shared" si="13"/>
        <v>1765.2181818181853</v>
      </c>
      <c r="AW12" s="35">
        <v>5090.8</v>
      </c>
      <c r="AX12" s="35">
        <v>3861.5</v>
      </c>
      <c r="AY12" s="35">
        <v>4956.5</v>
      </c>
      <c r="AZ12" s="35">
        <v>4295.7</v>
      </c>
      <c r="BA12" s="35">
        <v>5077.1000000000004</v>
      </c>
      <c r="BB12" s="35">
        <v>3758.8</v>
      </c>
      <c r="BC12" s="35">
        <v>4410.5</v>
      </c>
      <c r="BD12" s="35">
        <v>4561.8</v>
      </c>
      <c r="BE12" s="35"/>
      <c r="BF12" s="35">
        <f t="shared" si="14"/>
        <v>6368.7</v>
      </c>
      <c r="BG12" s="35">
        <v>29.1</v>
      </c>
      <c r="BH12" s="35">
        <f t="shared" si="15"/>
        <v>6397.8</v>
      </c>
      <c r="BI12" s="79"/>
      <c r="BJ12" s="35">
        <f t="shared" si="16"/>
        <v>6397.8</v>
      </c>
      <c r="BK12" s="35"/>
      <c r="BL12" s="35">
        <f t="shared" si="17"/>
        <v>6397.8</v>
      </c>
      <c r="BM12" s="79"/>
      <c r="BN12" s="79"/>
      <c r="BO12" s="79"/>
      <c r="BP12" s="79"/>
      <c r="BQ12" s="35">
        <f t="shared" si="18"/>
        <v>6397.8</v>
      </c>
      <c r="BR12" s="35">
        <v>6035.8</v>
      </c>
      <c r="BS12" s="35">
        <f t="shared" si="19"/>
        <v>362</v>
      </c>
      <c r="BT12" s="1"/>
      <c r="BU12" s="1"/>
      <c r="BV12" s="1"/>
      <c r="BW12" s="1"/>
      <c r="BX12" s="1"/>
      <c r="BY12" s="1"/>
      <c r="BZ12" s="1"/>
    </row>
    <row r="13" spans="1:78" s="2" customFormat="1" ht="17.149999999999999" customHeight="1">
      <c r="A13" s="12" t="s">
        <v>11</v>
      </c>
      <c r="B13" s="63">
        <v>29394760</v>
      </c>
      <c r="C13" s="63">
        <v>28380379.699999999</v>
      </c>
      <c r="D13" s="4">
        <f t="shared" si="4"/>
        <v>0.96549111814486666</v>
      </c>
      <c r="E13" s="11">
        <v>5</v>
      </c>
      <c r="F13" s="57">
        <v>104.8</v>
      </c>
      <c r="G13" s="57">
        <v>104.9</v>
      </c>
      <c r="H13" s="4">
        <f t="shared" si="5"/>
        <v>1.0009541984732826</v>
      </c>
      <c r="I13" s="11">
        <v>10</v>
      </c>
      <c r="J13" s="44">
        <v>680</v>
      </c>
      <c r="K13" s="44">
        <v>597</v>
      </c>
      <c r="L13" s="4">
        <f t="shared" si="6"/>
        <v>1.1390284757118927</v>
      </c>
      <c r="M13" s="11">
        <v>10</v>
      </c>
      <c r="N13" s="35">
        <v>267702.8</v>
      </c>
      <c r="O13" s="35">
        <v>254791.3</v>
      </c>
      <c r="P13" s="4">
        <f t="shared" si="7"/>
        <v>0.95176927548012202</v>
      </c>
      <c r="Q13" s="11">
        <v>20</v>
      </c>
      <c r="R13" s="5" t="s">
        <v>360</v>
      </c>
      <c r="S13" s="5" t="s">
        <v>360</v>
      </c>
      <c r="T13" s="5" t="s">
        <v>360</v>
      </c>
      <c r="U13" s="5" t="s">
        <v>360</v>
      </c>
      <c r="V13" s="5">
        <v>1</v>
      </c>
      <c r="W13" s="5">
        <v>5</v>
      </c>
      <c r="X13" s="35">
        <v>2445050</v>
      </c>
      <c r="Y13" s="35">
        <v>2398759</v>
      </c>
      <c r="Z13" s="4">
        <f t="shared" si="8"/>
        <v>0.98106746283307089</v>
      </c>
      <c r="AA13" s="5">
        <v>15</v>
      </c>
      <c r="AB13" s="5" t="s">
        <v>360</v>
      </c>
      <c r="AC13" s="5" t="s">
        <v>360</v>
      </c>
      <c r="AD13" s="5" t="s">
        <v>360</v>
      </c>
      <c r="AE13" s="5" t="s">
        <v>360</v>
      </c>
      <c r="AF13" s="5" t="s">
        <v>360</v>
      </c>
      <c r="AG13" s="5" t="s">
        <v>360</v>
      </c>
      <c r="AH13" s="5" t="s">
        <v>360</v>
      </c>
      <c r="AI13" s="5" t="s">
        <v>360</v>
      </c>
      <c r="AJ13" s="5" t="s">
        <v>360</v>
      </c>
      <c r="AK13" s="5" t="s">
        <v>360</v>
      </c>
      <c r="AL13" s="5" t="s">
        <v>360</v>
      </c>
      <c r="AM13" s="5" t="s">
        <v>360</v>
      </c>
      <c r="AN13" s="5">
        <v>5383</v>
      </c>
      <c r="AO13" s="5">
        <v>5213</v>
      </c>
      <c r="AP13" s="4">
        <f t="shared" si="9"/>
        <v>0.96841909715771879</v>
      </c>
      <c r="AQ13" s="5">
        <v>15</v>
      </c>
      <c r="AR13" s="43">
        <f t="shared" si="10"/>
        <v>0.99381207802550475</v>
      </c>
      <c r="AS13" s="44">
        <v>92987</v>
      </c>
      <c r="AT13" s="35">
        <f t="shared" si="11"/>
        <v>76080.272727272721</v>
      </c>
      <c r="AU13" s="35">
        <f t="shared" si="12"/>
        <v>75609.5</v>
      </c>
      <c r="AV13" s="35">
        <f t="shared" si="13"/>
        <v>-470.77272727272066</v>
      </c>
      <c r="AW13" s="35">
        <v>10032.200000000001</v>
      </c>
      <c r="AX13" s="35">
        <v>7244.8</v>
      </c>
      <c r="AY13" s="35">
        <v>12258.2</v>
      </c>
      <c r="AZ13" s="35">
        <v>4725.8</v>
      </c>
      <c r="BA13" s="35">
        <v>8371.1</v>
      </c>
      <c r="BB13" s="35">
        <v>11314.7</v>
      </c>
      <c r="BC13" s="35">
        <v>5461.1</v>
      </c>
      <c r="BD13" s="35">
        <v>8337.7999999999993</v>
      </c>
      <c r="BE13" s="35"/>
      <c r="BF13" s="35">
        <f t="shared" si="14"/>
        <v>7863.8</v>
      </c>
      <c r="BG13" s="35">
        <v>-0.7</v>
      </c>
      <c r="BH13" s="35">
        <f t="shared" si="15"/>
        <v>7863.1</v>
      </c>
      <c r="BI13" s="79"/>
      <c r="BJ13" s="35">
        <f t="shared" si="16"/>
        <v>7863.1</v>
      </c>
      <c r="BK13" s="35"/>
      <c r="BL13" s="35">
        <f t="shared" si="17"/>
        <v>7863.1</v>
      </c>
      <c r="BM13" s="79"/>
      <c r="BN13" s="79"/>
      <c r="BO13" s="79"/>
      <c r="BP13" s="79"/>
      <c r="BQ13" s="35">
        <f t="shared" si="18"/>
        <v>7863.1</v>
      </c>
      <c r="BR13" s="35">
        <v>8719</v>
      </c>
      <c r="BS13" s="35">
        <f t="shared" si="19"/>
        <v>-855.9</v>
      </c>
      <c r="BT13" s="1"/>
      <c r="BU13" s="1"/>
      <c r="BV13" s="1"/>
      <c r="BW13" s="1"/>
      <c r="BX13" s="1"/>
      <c r="BY13" s="1"/>
      <c r="BZ13" s="1"/>
    </row>
    <row r="14" spans="1:78" s="67" customFormat="1" ht="17.149999999999999" customHeight="1">
      <c r="A14" s="68" t="s">
        <v>12</v>
      </c>
      <c r="B14" s="63">
        <v>472370</v>
      </c>
      <c r="C14" s="63">
        <v>451032.3</v>
      </c>
      <c r="D14" s="4">
        <f t="shared" si="4"/>
        <v>0.95482841840082988</v>
      </c>
      <c r="E14" s="11">
        <v>5</v>
      </c>
      <c r="F14" s="57">
        <v>103.9</v>
      </c>
      <c r="G14" s="57">
        <v>106.3</v>
      </c>
      <c r="H14" s="4">
        <f t="shared" si="5"/>
        <v>1.0230991337824831</v>
      </c>
      <c r="I14" s="11">
        <v>10</v>
      </c>
      <c r="J14" s="44">
        <v>390</v>
      </c>
      <c r="K14" s="44">
        <v>331</v>
      </c>
      <c r="L14" s="4">
        <f t="shared" si="6"/>
        <v>1.1782477341389728</v>
      </c>
      <c r="M14" s="11">
        <v>15</v>
      </c>
      <c r="N14" s="35">
        <v>81819.5</v>
      </c>
      <c r="O14" s="35">
        <v>75602.5</v>
      </c>
      <c r="P14" s="4">
        <f t="shared" si="7"/>
        <v>0.92401566863644979</v>
      </c>
      <c r="Q14" s="11">
        <v>20</v>
      </c>
      <c r="R14" s="5" t="s">
        <v>360</v>
      </c>
      <c r="S14" s="5" t="s">
        <v>360</v>
      </c>
      <c r="T14" s="5" t="s">
        <v>360</v>
      </c>
      <c r="U14" s="5" t="s">
        <v>360</v>
      </c>
      <c r="V14" s="5">
        <v>0</v>
      </c>
      <c r="W14" s="5">
        <v>5</v>
      </c>
      <c r="X14" s="35">
        <v>900811</v>
      </c>
      <c r="Y14" s="35">
        <v>867284</v>
      </c>
      <c r="Z14" s="4">
        <f t="shared" si="8"/>
        <v>0.96278131594751837</v>
      </c>
      <c r="AA14" s="5">
        <v>15</v>
      </c>
      <c r="AB14" s="5" t="s">
        <v>360</v>
      </c>
      <c r="AC14" s="5" t="s">
        <v>360</v>
      </c>
      <c r="AD14" s="5" t="s">
        <v>360</v>
      </c>
      <c r="AE14" s="5" t="s">
        <v>360</v>
      </c>
      <c r="AF14" s="5" t="s">
        <v>360</v>
      </c>
      <c r="AG14" s="5" t="s">
        <v>360</v>
      </c>
      <c r="AH14" s="5" t="s">
        <v>360</v>
      </c>
      <c r="AI14" s="5" t="s">
        <v>360</v>
      </c>
      <c r="AJ14" s="5" t="s">
        <v>360</v>
      </c>
      <c r="AK14" s="5" t="s">
        <v>360</v>
      </c>
      <c r="AL14" s="5" t="s">
        <v>360</v>
      </c>
      <c r="AM14" s="5" t="s">
        <v>360</v>
      </c>
      <c r="AN14" s="5">
        <v>5383</v>
      </c>
      <c r="AO14" s="5">
        <v>5681</v>
      </c>
      <c r="AP14" s="4">
        <f t="shared" si="9"/>
        <v>1.0553594649823519</v>
      </c>
      <c r="AQ14" s="5">
        <v>15</v>
      </c>
      <c r="AR14" s="43">
        <f t="shared" si="10"/>
        <v>0.95801499445400728</v>
      </c>
      <c r="AS14" s="44">
        <v>94057</v>
      </c>
      <c r="AT14" s="35">
        <f t="shared" si="11"/>
        <v>76955.727272727279</v>
      </c>
      <c r="AU14" s="35">
        <f t="shared" si="12"/>
        <v>73724.7</v>
      </c>
      <c r="AV14" s="35">
        <f t="shared" si="13"/>
        <v>-3231.0272727272823</v>
      </c>
      <c r="AW14" s="35">
        <v>6326</v>
      </c>
      <c r="AX14" s="35">
        <v>6580.3</v>
      </c>
      <c r="AY14" s="35">
        <v>6269.6</v>
      </c>
      <c r="AZ14" s="35">
        <v>4439.3</v>
      </c>
      <c r="BA14" s="35">
        <v>6045.3</v>
      </c>
      <c r="BB14" s="35">
        <v>7094.5</v>
      </c>
      <c r="BC14" s="35">
        <v>0</v>
      </c>
      <c r="BD14" s="35">
        <v>4598.6000000000004</v>
      </c>
      <c r="BE14" s="35"/>
      <c r="BF14" s="35">
        <f t="shared" si="14"/>
        <v>32371.1</v>
      </c>
      <c r="BG14" s="35">
        <v>274.8</v>
      </c>
      <c r="BH14" s="35">
        <f t="shared" si="15"/>
        <v>32645.9</v>
      </c>
      <c r="BI14" s="79"/>
      <c r="BJ14" s="35">
        <f t="shared" si="16"/>
        <v>32645.9</v>
      </c>
      <c r="BK14" s="35"/>
      <c r="BL14" s="35">
        <f t="shared" si="17"/>
        <v>32645.9</v>
      </c>
      <c r="BM14" s="79"/>
      <c r="BN14" s="79"/>
      <c r="BO14" s="79"/>
      <c r="BP14" s="79"/>
      <c r="BQ14" s="35">
        <f t="shared" si="18"/>
        <v>32645.9</v>
      </c>
      <c r="BR14" s="35">
        <v>16187.7</v>
      </c>
      <c r="BS14" s="35">
        <f t="shared" si="19"/>
        <v>16458.2</v>
      </c>
      <c r="BT14" s="1"/>
      <c r="BU14" s="66"/>
      <c r="BV14" s="66"/>
      <c r="BW14" s="66"/>
      <c r="BX14" s="66"/>
      <c r="BY14" s="66"/>
      <c r="BZ14" s="66"/>
    </row>
    <row r="15" spans="1:78" s="2" customFormat="1" ht="17.149999999999999" customHeight="1">
      <c r="A15" s="12" t="s">
        <v>13</v>
      </c>
      <c r="B15" s="63">
        <v>4794905</v>
      </c>
      <c r="C15" s="63">
        <v>4531616.8</v>
      </c>
      <c r="D15" s="4">
        <f t="shared" si="4"/>
        <v>0.94509000699701029</v>
      </c>
      <c r="E15" s="11">
        <v>5</v>
      </c>
      <c r="F15" s="57">
        <v>103.9</v>
      </c>
      <c r="G15" s="57">
        <v>105.8</v>
      </c>
      <c r="H15" s="4">
        <f t="shared" si="5"/>
        <v>1.0182868142444657</v>
      </c>
      <c r="I15" s="11">
        <v>10</v>
      </c>
      <c r="J15" s="44">
        <v>400</v>
      </c>
      <c r="K15" s="44">
        <v>399</v>
      </c>
      <c r="L15" s="4">
        <f t="shared" si="6"/>
        <v>1.0025062656641603</v>
      </c>
      <c r="M15" s="11">
        <v>10</v>
      </c>
      <c r="N15" s="35">
        <v>211805.4</v>
      </c>
      <c r="O15" s="35">
        <v>184495.5</v>
      </c>
      <c r="P15" s="4">
        <f t="shared" si="7"/>
        <v>0.87106136104178644</v>
      </c>
      <c r="Q15" s="11">
        <v>20</v>
      </c>
      <c r="R15" s="5" t="s">
        <v>360</v>
      </c>
      <c r="S15" s="5" t="s">
        <v>360</v>
      </c>
      <c r="T15" s="5" t="s">
        <v>360</v>
      </c>
      <c r="U15" s="5" t="s">
        <v>360</v>
      </c>
      <c r="V15" s="5">
        <v>1</v>
      </c>
      <c r="W15" s="5">
        <v>5</v>
      </c>
      <c r="X15" s="35">
        <v>3385529.9</v>
      </c>
      <c r="Y15" s="35">
        <v>3385709</v>
      </c>
      <c r="Z15" s="4">
        <f t="shared" si="8"/>
        <v>1.0000529016151947</v>
      </c>
      <c r="AA15" s="5">
        <v>15</v>
      </c>
      <c r="AB15" s="5" t="s">
        <v>360</v>
      </c>
      <c r="AC15" s="5" t="s">
        <v>360</v>
      </c>
      <c r="AD15" s="5" t="s">
        <v>360</v>
      </c>
      <c r="AE15" s="5" t="s">
        <v>360</v>
      </c>
      <c r="AF15" s="5" t="s">
        <v>360</v>
      </c>
      <c r="AG15" s="5" t="s">
        <v>360</v>
      </c>
      <c r="AH15" s="5" t="s">
        <v>360</v>
      </c>
      <c r="AI15" s="5" t="s">
        <v>360</v>
      </c>
      <c r="AJ15" s="5" t="s">
        <v>360</v>
      </c>
      <c r="AK15" s="5" t="s">
        <v>360</v>
      </c>
      <c r="AL15" s="5" t="s">
        <v>360</v>
      </c>
      <c r="AM15" s="5" t="s">
        <v>360</v>
      </c>
      <c r="AN15" s="5">
        <v>5383</v>
      </c>
      <c r="AO15" s="5">
        <v>5415</v>
      </c>
      <c r="AP15" s="4">
        <f t="shared" si="9"/>
        <v>1.0059446405350176</v>
      </c>
      <c r="AQ15" s="5">
        <v>15</v>
      </c>
      <c r="AR15" s="43">
        <f t="shared" si="10"/>
        <v>0.96805713983950281</v>
      </c>
      <c r="AS15" s="44">
        <v>106645</v>
      </c>
      <c r="AT15" s="35">
        <f t="shared" si="11"/>
        <v>87255</v>
      </c>
      <c r="AU15" s="35">
        <f t="shared" si="12"/>
        <v>84467.8</v>
      </c>
      <c r="AV15" s="35">
        <f t="shared" si="13"/>
        <v>-2787.1999999999971</v>
      </c>
      <c r="AW15" s="35">
        <v>9251.4</v>
      </c>
      <c r="AX15" s="35">
        <v>10081.1</v>
      </c>
      <c r="AY15" s="35">
        <v>9207.9</v>
      </c>
      <c r="AZ15" s="35">
        <v>9535.5</v>
      </c>
      <c r="BA15" s="35">
        <v>4385.7</v>
      </c>
      <c r="BB15" s="35">
        <v>12061.5</v>
      </c>
      <c r="BC15" s="35">
        <v>12058.2</v>
      </c>
      <c r="BD15" s="35">
        <v>10048.4</v>
      </c>
      <c r="BE15" s="35"/>
      <c r="BF15" s="35">
        <f t="shared" si="14"/>
        <v>7838.1</v>
      </c>
      <c r="BG15" s="35">
        <v>-20.8</v>
      </c>
      <c r="BH15" s="35">
        <f t="shared" si="15"/>
        <v>7817.3</v>
      </c>
      <c r="BI15" s="79"/>
      <c r="BJ15" s="35">
        <f t="shared" si="16"/>
        <v>7817.3</v>
      </c>
      <c r="BK15" s="35"/>
      <c r="BL15" s="35">
        <f t="shared" si="17"/>
        <v>7817.3</v>
      </c>
      <c r="BM15" s="79"/>
      <c r="BN15" s="79"/>
      <c r="BO15" s="79"/>
      <c r="BP15" s="79"/>
      <c r="BQ15" s="35">
        <f t="shared" si="18"/>
        <v>7817.3</v>
      </c>
      <c r="BR15" s="35">
        <v>5668.9</v>
      </c>
      <c r="BS15" s="35">
        <f t="shared" si="19"/>
        <v>2148.4</v>
      </c>
      <c r="BT15" s="1"/>
      <c r="BU15" s="1"/>
      <c r="BV15" s="1"/>
      <c r="BW15" s="1"/>
      <c r="BX15" s="1"/>
      <c r="BY15" s="1"/>
      <c r="BZ15" s="1"/>
    </row>
    <row r="16" spans="1:78" s="2" customFormat="1" ht="17.149999999999999" customHeight="1">
      <c r="A16" s="12" t="s">
        <v>14</v>
      </c>
      <c r="B16" s="63">
        <v>499875</v>
      </c>
      <c r="C16" s="63">
        <v>492934.1</v>
      </c>
      <c r="D16" s="4">
        <f t="shared" si="4"/>
        <v>0.98611472868217054</v>
      </c>
      <c r="E16" s="11">
        <v>5</v>
      </c>
      <c r="F16" s="57">
        <v>105.5</v>
      </c>
      <c r="G16" s="57">
        <v>104.1</v>
      </c>
      <c r="H16" s="4">
        <f>IF(I16=0,0,IF(F16=0,1,IF(G16&lt;0,0,IF(G16/F16&gt;1.2,IF((G16/F16-1.2)*0.1+1.2&gt;1.3,1.3,(G16/F16-1.2)*0.1+1.2),G16/F16))))</f>
        <v>0.98672985781990519</v>
      </c>
      <c r="I16" s="11">
        <v>10</v>
      </c>
      <c r="J16" s="44">
        <v>150</v>
      </c>
      <c r="K16" s="44">
        <v>139</v>
      </c>
      <c r="L16" s="4">
        <f t="shared" si="6"/>
        <v>1.079136690647482</v>
      </c>
      <c r="M16" s="11">
        <v>10</v>
      </c>
      <c r="N16" s="35">
        <v>134123.79999999999</v>
      </c>
      <c r="O16" s="35">
        <v>133066.70000000001</v>
      </c>
      <c r="P16" s="4">
        <f t="shared" si="7"/>
        <v>0.99211847561730304</v>
      </c>
      <c r="Q16" s="11">
        <v>20</v>
      </c>
      <c r="R16" s="5" t="s">
        <v>360</v>
      </c>
      <c r="S16" s="5" t="s">
        <v>360</v>
      </c>
      <c r="T16" s="5" t="s">
        <v>360</v>
      </c>
      <c r="U16" s="5" t="s">
        <v>360</v>
      </c>
      <c r="V16" s="5">
        <v>1</v>
      </c>
      <c r="W16" s="5">
        <v>5</v>
      </c>
      <c r="X16" s="35">
        <v>1941285</v>
      </c>
      <c r="Y16" s="35">
        <v>1858255</v>
      </c>
      <c r="Z16" s="4">
        <f>IF(AA16=0,0,IF(X16=0,1,IF(Y16&lt;0,0,IF(Y16/X16&gt;1.2,IF((Y16/X16-1.2)*0.1+1.2&gt;1.3,1.3,(Y16/X16-1.2)*0.1+1.2),Y16/X16))))</f>
        <v>0.95722936096451572</v>
      </c>
      <c r="AA16" s="5">
        <v>15</v>
      </c>
      <c r="AB16" s="5" t="s">
        <v>360</v>
      </c>
      <c r="AC16" s="5" t="s">
        <v>360</v>
      </c>
      <c r="AD16" s="5" t="s">
        <v>360</v>
      </c>
      <c r="AE16" s="5" t="s">
        <v>360</v>
      </c>
      <c r="AF16" s="5" t="s">
        <v>360</v>
      </c>
      <c r="AG16" s="5" t="s">
        <v>360</v>
      </c>
      <c r="AH16" s="5" t="s">
        <v>360</v>
      </c>
      <c r="AI16" s="5" t="s">
        <v>360</v>
      </c>
      <c r="AJ16" s="5" t="s">
        <v>360</v>
      </c>
      <c r="AK16" s="5" t="s">
        <v>360</v>
      </c>
      <c r="AL16" s="5" t="s">
        <v>360</v>
      </c>
      <c r="AM16" s="5" t="s">
        <v>360</v>
      </c>
      <c r="AN16" s="5">
        <v>5383</v>
      </c>
      <c r="AO16" s="5">
        <v>5492</v>
      </c>
      <c r="AP16" s="4">
        <f t="shared" si="9"/>
        <v>1.0202489318224039</v>
      </c>
      <c r="AQ16" s="5">
        <v>15</v>
      </c>
      <c r="AR16" s="43">
        <f>(D16*E16+H16*I16+L16*M16+P16*Q16+V16*W16+Z16*AA16+AP16*AQ16)/(E16+I16+M16+Q16+W16+AA16+AQ16)</f>
        <v>1.0011722879029321</v>
      </c>
      <c r="AS16" s="44">
        <v>49933</v>
      </c>
      <c r="AT16" s="35">
        <f t="shared" si="11"/>
        <v>40854.272727272721</v>
      </c>
      <c r="AU16" s="35">
        <f t="shared" si="12"/>
        <v>40902.199999999997</v>
      </c>
      <c r="AV16" s="35">
        <f t="shared" si="13"/>
        <v>47.927272727276431</v>
      </c>
      <c r="AW16" s="35">
        <v>4964.5</v>
      </c>
      <c r="AX16" s="35">
        <v>2163</v>
      </c>
      <c r="AY16" s="35">
        <v>4183.5</v>
      </c>
      <c r="AZ16" s="35">
        <v>4310.5</v>
      </c>
      <c r="BA16" s="35">
        <v>5287.6</v>
      </c>
      <c r="BB16" s="35">
        <v>4945.8999999999996</v>
      </c>
      <c r="BC16" s="35">
        <v>3085.6</v>
      </c>
      <c r="BD16" s="35">
        <v>4965.3999999999996</v>
      </c>
      <c r="BE16" s="35">
        <v>2779</v>
      </c>
      <c r="BF16" s="35">
        <f t="shared" si="14"/>
        <v>4217.2</v>
      </c>
      <c r="BG16" s="35">
        <v>-105.7</v>
      </c>
      <c r="BH16" s="35">
        <f t="shared" si="15"/>
        <v>4111.5</v>
      </c>
      <c r="BI16" s="79"/>
      <c r="BJ16" s="35">
        <f t="shared" si="16"/>
        <v>4111.5</v>
      </c>
      <c r="BK16" s="35"/>
      <c r="BL16" s="35">
        <f t="shared" si="17"/>
        <v>4111.5</v>
      </c>
      <c r="BM16" s="79"/>
      <c r="BN16" s="79"/>
      <c r="BO16" s="79"/>
      <c r="BP16" s="79"/>
      <c r="BQ16" s="35">
        <f t="shared" si="18"/>
        <v>4111.5</v>
      </c>
      <c r="BR16" s="35">
        <v>4524.7</v>
      </c>
      <c r="BS16" s="35">
        <f t="shared" si="19"/>
        <v>-413.2</v>
      </c>
      <c r="BT16" s="1"/>
      <c r="BU16" s="1"/>
      <c r="BV16" s="1"/>
      <c r="BW16" s="1"/>
      <c r="BX16" s="1"/>
      <c r="BY16" s="1"/>
      <c r="BZ16" s="1"/>
    </row>
    <row r="17" spans="1:78" s="2" customFormat="1" ht="17.149999999999999" customHeight="1">
      <c r="A17" s="36" t="s">
        <v>384</v>
      </c>
      <c r="B17" s="65"/>
      <c r="C17" s="65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4">
        <f>SUM(R18:R26)</f>
        <v>214913.69999999998</v>
      </c>
      <c r="S17" s="34">
        <f>SUM(S18:S26)</f>
        <v>257345.90000000002</v>
      </c>
      <c r="T17" s="6">
        <f>IF(S17/R17&gt;1.2,IF((S17/R17-1.2)*0.1+1.2&gt;1.3,1.3,(S17/R17-1.2)*0.1+1.2),S17/R17)</f>
        <v>1.1974383205910095</v>
      </c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4">
        <f>SUM(AN18:AN26)</f>
        <v>5384</v>
      </c>
      <c r="AO17" s="34">
        <f>SUM(AO18:AO26)</f>
        <v>7405</v>
      </c>
      <c r="AP17" s="6">
        <f>IF(AO17/AN17&gt;1.2,IF((AO17/AN17-1.2)*0.1+1.2&gt;1.3,1.3,(AO17/AN17-1.2)*0.1+1.2),AO17/AN17)</f>
        <v>1.217537147102526</v>
      </c>
      <c r="AQ17" s="37"/>
      <c r="AR17" s="37"/>
      <c r="AS17" s="20">
        <f>SUM(AS18:AS26)</f>
        <v>28395</v>
      </c>
      <c r="AT17" s="34">
        <f>SUM(AT18:AT26)</f>
        <v>23232.272727272728</v>
      </c>
      <c r="AU17" s="34">
        <f>SUM(AU18:AU26)</f>
        <v>27286.1</v>
      </c>
      <c r="AV17" s="34">
        <f>SUM(AV18:AV26)</f>
        <v>4053.8272727272733</v>
      </c>
      <c r="AW17" s="34">
        <f t="shared" ref="AW17:BJ17" si="20">SUM(AW18:AW26)</f>
        <v>3343.8</v>
      </c>
      <c r="AX17" s="34">
        <f t="shared" si="20"/>
        <v>3339.7</v>
      </c>
      <c r="AY17" s="34">
        <f t="shared" si="20"/>
        <v>3352.6000000000004</v>
      </c>
      <c r="AZ17" s="34">
        <f t="shared" si="20"/>
        <v>1550.6999999999998</v>
      </c>
      <c r="BA17" s="34">
        <f>SUM(BA18:BA26)</f>
        <v>3316.8</v>
      </c>
      <c r="BB17" s="34">
        <f>SUM(BB18:BB26)</f>
        <v>3523.2999999999997</v>
      </c>
      <c r="BC17" s="34">
        <f t="shared" ref="BC17:BD17" si="21">SUM(BC18:BC26)</f>
        <v>2852.0000000000005</v>
      </c>
      <c r="BD17" s="34">
        <f t="shared" si="21"/>
        <v>2239</v>
      </c>
      <c r="BE17" s="34">
        <f t="shared" si="20"/>
        <v>0</v>
      </c>
      <c r="BF17" s="34">
        <f>SUM(BF18:BF26)</f>
        <v>3768.2</v>
      </c>
      <c r="BG17" s="34">
        <f>SUM(BG18:BG26)</f>
        <v>0</v>
      </c>
      <c r="BH17" s="34">
        <f>SUM(BH18:BH26)</f>
        <v>3768.2</v>
      </c>
      <c r="BI17" s="78"/>
      <c r="BJ17" s="34">
        <f t="shared" si="20"/>
        <v>3768.2</v>
      </c>
      <c r="BK17" s="34">
        <f t="shared" ref="BK17:BL17" si="22">SUM(BK18:BK26)</f>
        <v>0</v>
      </c>
      <c r="BL17" s="34">
        <f t="shared" si="22"/>
        <v>3768.2</v>
      </c>
      <c r="BM17" s="78"/>
      <c r="BN17" s="78"/>
      <c r="BO17" s="78"/>
      <c r="BP17" s="78"/>
      <c r="BQ17" s="34">
        <f t="shared" ref="BQ17:BS17" si="23">SUM(BQ18:BQ26)</f>
        <v>1726.3</v>
      </c>
      <c r="BR17" s="34">
        <f t="shared" si="23"/>
        <v>1472.1999999999998</v>
      </c>
      <c r="BS17" s="34">
        <f t="shared" si="23"/>
        <v>254.1</v>
      </c>
      <c r="BT17" s="1"/>
      <c r="BU17" s="1"/>
      <c r="BV17" s="1"/>
      <c r="BW17" s="1"/>
      <c r="BX17" s="1"/>
      <c r="BY17" s="1"/>
      <c r="BZ17" s="1"/>
    </row>
    <row r="18" spans="1:78" s="2" customFormat="1" ht="17.149999999999999" customHeight="1">
      <c r="A18" s="12" t="s">
        <v>385</v>
      </c>
      <c r="B18" s="5" t="s">
        <v>360</v>
      </c>
      <c r="C18" s="5" t="s">
        <v>360</v>
      </c>
      <c r="D18" s="5" t="s">
        <v>360</v>
      </c>
      <c r="E18" s="5" t="s">
        <v>360</v>
      </c>
      <c r="F18" s="5" t="s">
        <v>360</v>
      </c>
      <c r="G18" s="5" t="s">
        <v>360</v>
      </c>
      <c r="H18" s="5" t="s">
        <v>360</v>
      </c>
      <c r="I18" s="5" t="s">
        <v>360</v>
      </c>
      <c r="J18" s="5" t="s">
        <v>360</v>
      </c>
      <c r="K18" s="5" t="s">
        <v>360</v>
      </c>
      <c r="L18" s="5" t="s">
        <v>360</v>
      </c>
      <c r="M18" s="5" t="s">
        <v>360</v>
      </c>
      <c r="N18" s="5" t="s">
        <v>360</v>
      </c>
      <c r="O18" s="5" t="s">
        <v>360</v>
      </c>
      <c r="P18" s="5" t="s">
        <v>360</v>
      </c>
      <c r="Q18" s="5" t="s">
        <v>360</v>
      </c>
      <c r="R18" s="57">
        <v>22708.1</v>
      </c>
      <c r="S18" s="57">
        <v>19688.5</v>
      </c>
      <c r="T18" s="4">
        <f>IF(U18=0,0,IF(R18=0,1,IF(S18&lt;0,0,IF(S18/R18&gt;1.2,IF((S18/R18-1.2)*0.1+1.2&gt;1.3,1.3,(S18/R18-1.2)*0.1+1.2),S18/R18))))</f>
        <v>0.8670254226465447</v>
      </c>
      <c r="U18" s="5">
        <v>20</v>
      </c>
      <c r="V18" s="5" t="s">
        <v>360</v>
      </c>
      <c r="W18" s="5" t="s">
        <v>360</v>
      </c>
      <c r="X18" s="5" t="s">
        <v>360</v>
      </c>
      <c r="Y18" s="5" t="s">
        <v>360</v>
      </c>
      <c r="Z18" s="5" t="s">
        <v>360</v>
      </c>
      <c r="AA18" s="5" t="s">
        <v>360</v>
      </c>
      <c r="AB18" s="5" t="s">
        <v>360</v>
      </c>
      <c r="AC18" s="5" t="s">
        <v>360</v>
      </c>
      <c r="AD18" s="5" t="s">
        <v>360</v>
      </c>
      <c r="AE18" s="5" t="s">
        <v>360</v>
      </c>
      <c r="AF18" s="5" t="s">
        <v>360</v>
      </c>
      <c r="AG18" s="5" t="s">
        <v>360</v>
      </c>
      <c r="AH18" s="5" t="s">
        <v>360</v>
      </c>
      <c r="AI18" s="5" t="s">
        <v>360</v>
      </c>
      <c r="AJ18" s="5" t="s">
        <v>360</v>
      </c>
      <c r="AK18" s="5" t="s">
        <v>360</v>
      </c>
      <c r="AL18" s="5" t="s">
        <v>360</v>
      </c>
      <c r="AM18" s="5" t="s">
        <v>360</v>
      </c>
      <c r="AN18" s="5">
        <v>417</v>
      </c>
      <c r="AO18" s="5">
        <v>896</v>
      </c>
      <c r="AP18" s="4">
        <f t="shared" si="9"/>
        <v>1.2948681055155875</v>
      </c>
      <c r="AQ18" s="5">
        <v>15</v>
      </c>
      <c r="AR18" s="43">
        <f>(T18*U18+AP18*AQ18)/(U18+AQ18)</f>
        <v>1.0503865724475632</v>
      </c>
      <c r="AS18" s="44">
        <v>2303</v>
      </c>
      <c r="AT18" s="35">
        <f t="shared" si="11"/>
        <v>1884.2727272727275</v>
      </c>
      <c r="AU18" s="35">
        <f t="shared" si="12"/>
        <v>1979.2</v>
      </c>
      <c r="AV18" s="35">
        <f t="shared" si="13"/>
        <v>94.927272727272566</v>
      </c>
      <c r="AW18" s="35">
        <v>263.10000000000002</v>
      </c>
      <c r="AX18" s="35">
        <v>272.2</v>
      </c>
      <c r="AY18" s="35">
        <v>281.2</v>
      </c>
      <c r="AZ18" s="35">
        <v>263.5</v>
      </c>
      <c r="BA18" s="35">
        <v>272.2</v>
      </c>
      <c r="BB18" s="35">
        <v>0</v>
      </c>
      <c r="BC18" s="35">
        <v>189.5</v>
      </c>
      <c r="BD18" s="35">
        <v>152.1</v>
      </c>
      <c r="BE18" s="35"/>
      <c r="BF18" s="35">
        <f t="shared" si="14"/>
        <v>285.39999999999998</v>
      </c>
      <c r="BG18" s="35">
        <v>0</v>
      </c>
      <c r="BH18" s="35">
        <f t="shared" si="15"/>
        <v>285.39999999999998</v>
      </c>
      <c r="BI18" s="79"/>
      <c r="BJ18" s="35">
        <f t="shared" si="16"/>
        <v>285.39999999999998</v>
      </c>
      <c r="BK18" s="35"/>
      <c r="BL18" s="35">
        <f t="shared" si="17"/>
        <v>285.39999999999998</v>
      </c>
      <c r="BM18" s="79"/>
      <c r="BN18" s="79"/>
      <c r="BO18" s="79"/>
      <c r="BP18" s="79"/>
      <c r="BQ18" s="35">
        <f t="shared" si="18"/>
        <v>285.39999999999998</v>
      </c>
      <c r="BR18" s="35">
        <v>0</v>
      </c>
      <c r="BS18" s="35">
        <f t="shared" si="19"/>
        <v>285.39999999999998</v>
      </c>
      <c r="BT18" s="1"/>
      <c r="BU18" s="1"/>
      <c r="BV18" s="1"/>
      <c r="BW18" s="1"/>
      <c r="BX18" s="1"/>
      <c r="BY18" s="1"/>
      <c r="BZ18" s="1"/>
    </row>
    <row r="19" spans="1:78" s="2" customFormat="1" ht="17.149999999999999" customHeight="1">
      <c r="A19" s="12" t="s">
        <v>386</v>
      </c>
      <c r="B19" s="5" t="s">
        <v>360</v>
      </c>
      <c r="C19" s="5" t="s">
        <v>360</v>
      </c>
      <c r="D19" s="5" t="s">
        <v>360</v>
      </c>
      <c r="E19" s="5" t="s">
        <v>360</v>
      </c>
      <c r="F19" s="5" t="s">
        <v>360</v>
      </c>
      <c r="G19" s="5" t="s">
        <v>360</v>
      </c>
      <c r="H19" s="5" t="s">
        <v>360</v>
      </c>
      <c r="I19" s="5" t="s">
        <v>360</v>
      </c>
      <c r="J19" s="5" t="s">
        <v>360</v>
      </c>
      <c r="K19" s="5" t="s">
        <v>360</v>
      </c>
      <c r="L19" s="5" t="s">
        <v>360</v>
      </c>
      <c r="M19" s="5" t="s">
        <v>360</v>
      </c>
      <c r="N19" s="5" t="s">
        <v>360</v>
      </c>
      <c r="O19" s="5" t="s">
        <v>360</v>
      </c>
      <c r="P19" s="5" t="s">
        <v>360</v>
      </c>
      <c r="Q19" s="5" t="s">
        <v>360</v>
      </c>
      <c r="R19" s="57">
        <v>37525.300000000003</v>
      </c>
      <c r="S19" s="57">
        <v>44269.599999999999</v>
      </c>
      <c r="T19" s="4">
        <f t="shared" ref="T19:T26" si="24">IF(U19=0,0,IF(R19=0,1,IF(S19&lt;0,0,IF(S19/R19&gt;1.2,IF((S19/R19-1.2)*0.1+1.2&gt;1.3,1.3,(S19/R19-1.2)*0.1+1.2),S19/R19))))</f>
        <v>1.1797267443564741</v>
      </c>
      <c r="U19" s="5">
        <v>20</v>
      </c>
      <c r="V19" s="5" t="s">
        <v>360</v>
      </c>
      <c r="W19" s="5" t="s">
        <v>360</v>
      </c>
      <c r="X19" s="5" t="s">
        <v>360</v>
      </c>
      <c r="Y19" s="5" t="s">
        <v>360</v>
      </c>
      <c r="Z19" s="5" t="s">
        <v>360</v>
      </c>
      <c r="AA19" s="5" t="s">
        <v>360</v>
      </c>
      <c r="AB19" s="5" t="s">
        <v>360</v>
      </c>
      <c r="AC19" s="5" t="s">
        <v>360</v>
      </c>
      <c r="AD19" s="5" t="s">
        <v>360</v>
      </c>
      <c r="AE19" s="5" t="s">
        <v>360</v>
      </c>
      <c r="AF19" s="5" t="s">
        <v>360</v>
      </c>
      <c r="AG19" s="5" t="s">
        <v>360</v>
      </c>
      <c r="AH19" s="5" t="s">
        <v>360</v>
      </c>
      <c r="AI19" s="5" t="s">
        <v>360</v>
      </c>
      <c r="AJ19" s="5" t="s">
        <v>360</v>
      </c>
      <c r="AK19" s="5" t="s">
        <v>360</v>
      </c>
      <c r="AL19" s="5" t="s">
        <v>360</v>
      </c>
      <c r="AM19" s="5" t="s">
        <v>360</v>
      </c>
      <c r="AN19" s="5">
        <v>1337</v>
      </c>
      <c r="AO19" s="5">
        <v>1476</v>
      </c>
      <c r="AP19" s="4">
        <f t="shared" si="9"/>
        <v>1.1039640987284967</v>
      </c>
      <c r="AQ19" s="5">
        <v>15</v>
      </c>
      <c r="AR19" s="43">
        <f t="shared" ref="AR19:AR25" si="25">(T19*U19+AP19*AQ19)/(U19+AQ19)</f>
        <v>1.1472570390873409</v>
      </c>
      <c r="AS19" s="44">
        <v>7178</v>
      </c>
      <c r="AT19" s="35">
        <f t="shared" si="11"/>
        <v>5872.9090909090901</v>
      </c>
      <c r="AU19" s="35">
        <f t="shared" si="12"/>
        <v>6737.7</v>
      </c>
      <c r="AV19" s="35">
        <f t="shared" si="13"/>
        <v>864.79090909090974</v>
      </c>
      <c r="AW19" s="35">
        <v>848.3</v>
      </c>
      <c r="AX19" s="35">
        <v>848.3</v>
      </c>
      <c r="AY19" s="35">
        <v>848.3</v>
      </c>
      <c r="AZ19" s="35">
        <v>466.8</v>
      </c>
      <c r="BA19" s="35">
        <v>826</v>
      </c>
      <c r="BB19" s="35">
        <v>901.7</v>
      </c>
      <c r="BC19" s="35">
        <v>641.1</v>
      </c>
      <c r="BD19" s="35">
        <v>818.1</v>
      </c>
      <c r="BE19" s="35"/>
      <c r="BF19" s="35">
        <f t="shared" si="14"/>
        <v>539.1</v>
      </c>
      <c r="BG19" s="35">
        <v>0</v>
      </c>
      <c r="BH19" s="35">
        <f t="shared" si="15"/>
        <v>539.1</v>
      </c>
      <c r="BI19" s="79"/>
      <c r="BJ19" s="35">
        <f t="shared" si="16"/>
        <v>539.1</v>
      </c>
      <c r="BK19" s="35"/>
      <c r="BL19" s="35">
        <f t="shared" si="17"/>
        <v>539.1</v>
      </c>
      <c r="BM19" s="79"/>
      <c r="BN19" s="79"/>
      <c r="BO19" s="79"/>
      <c r="BP19" s="79"/>
      <c r="BQ19" s="35">
        <f t="shared" si="18"/>
        <v>539.1</v>
      </c>
      <c r="BR19" s="35">
        <v>729.8</v>
      </c>
      <c r="BS19" s="35">
        <f t="shared" si="19"/>
        <v>-190.7</v>
      </c>
      <c r="BT19" s="1"/>
      <c r="BU19" s="1"/>
      <c r="BV19" s="1"/>
      <c r="BW19" s="1"/>
      <c r="BX19" s="1"/>
      <c r="BY19" s="1"/>
      <c r="BZ19" s="1"/>
    </row>
    <row r="20" spans="1:78" s="2" customFormat="1" ht="17.149999999999999" customHeight="1">
      <c r="A20" s="12" t="s">
        <v>387</v>
      </c>
      <c r="B20" s="5" t="s">
        <v>360</v>
      </c>
      <c r="C20" s="5" t="s">
        <v>360</v>
      </c>
      <c r="D20" s="5" t="s">
        <v>360</v>
      </c>
      <c r="E20" s="5" t="s">
        <v>360</v>
      </c>
      <c r="F20" s="5" t="s">
        <v>360</v>
      </c>
      <c r="G20" s="5" t="s">
        <v>360</v>
      </c>
      <c r="H20" s="5" t="s">
        <v>360</v>
      </c>
      <c r="I20" s="5" t="s">
        <v>360</v>
      </c>
      <c r="J20" s="5" t="s">
        <v>360</v>
      </c>
      <c r="K20" s="5" t="s">
        <v>360</v>
      </c>
      <c r="L20" s="5" t="s">
        <v>360</v>
      </c>
      <c r="M20" s="5" t="s">
        <v>360</v>
      </c>
      <c r="N20" s="5" t="s">
        <v>360</v>
      </c>
      <c r="O20" s="5" t="s">
        <v>360</v>
      </c>
      <c r="P20" s="5" t="s">
        <v>360</v>
      </c>
      <c r="Q20" s="5" t="s">
        <v>360</v>
      </c>
      <c r="R20" s="57">
        <v>20104</v>
      </c>
      <c r="S20" s="57">
        <v>18488.099999999999</v>
      </c>
      <c r="T20" s="4">
        <f t="shared" si="24"/>
        <v>0.91962296060485471</v>
      </c>
      <c r="U20" s="5">
        <v>20</v>
      </c>
      <c r="V20" s="5" t="s">
        <v>360</v>
      </c>
      <c r="W20" s="5" t="s">
        <v>360</v>
      </c>
      <c r="X20" s="5" t="s">
        <v>360</v>
      </c>
      <c r="Y20" s="5" t="s">
        <v>360</v>
      </c>
      <c r="Z20" s="5" t="s">
        <v>360</v>
      </c>
      <c r="AA20" s="5" t="s">
        <v>360</v>
      </c>
      <c r="AB20" s="5" t="s">
        <v>360</v>
      </c>
      <c r="AC20" s="5" t="s">
        <v>360</v>
      </c>
      <c r="AD20" s="5" t="s">
        <v>360</v>
      </c>
      <c r="AE20" s="5" t="s">
        <v>360</v>
      </c>
      <c r="AF20" s="5" t="s">
        <v>360</v>
      </c>
      <c r="AG20" s="5" t="s">
        <v>360</v>
      </c>
      <c r="AH20" s="5" t="s">
        <v>360</v>
      </c>
      <c r="AI20" s="5" t="s">
        <v>360</v>
      </c>
      <c r="AJ20" s="5" t="s">
        <v>360</v>
      </c>
      <c r="AK20" s="5" t="s">
        <v>360</v>
      </c>
      <c r="AL20" s="5" t="s">
        <v>360</v>
      </c>
      <c r="AM20" s="5" t="s">
        <v>360</v>
      </c>
      <c r="AN20" s="5">
        <v>1309</v>
      </c>
      <c r="AO20" s="5">
        <v>1639</v>
      </c>
      <c r="AP20" s="4">
        <f t="shared" si="9"/>
        <v>1.2052100840336135</v>
      </c>
      <c r="AQ20" s="5">
        <v>15</v>
      </c>
      <c r="AR20" s="43">
        <f t="shared" si="25"/>
        <v>1.0420174420743227</v>
      </c>
      <c r="AS20" s="44">
        <v>1519</v>
      </c>
      <c r="AT20" s="35">
        <f t="shared" si="11"/>
        <v>1242.8181818181818</v>
      </c>
      <c r="AU20" s="35">
        <f t="shared" si="12"/>
        <v>1295</v>
      </c>
      <c r="AV20" s="35">
        <f t="shared" si="13"/>
        <v>52.181818181818244</v>
      </c>
      <c r="AW20" s="35">
        <v>179.5</v>
      </c>
      <c r="AX20" s="35">
        <v>166.4</v>
      </c>
      <c r="AY20" s="35">
        <v>175.5</v>
      </c>
      <c r="AZ20" s="35">
        <v>4</v>
      </c>
      <c r="BA20" s="35">
        <v>166.2</v>
      </c>
      <c r="BB20" s="35">
        <v>37.4</v>
      </c>
      <c r="BC20" s="35">
        <v>135.1</v>
      </c>
      <c r="BD20" s="35">
        <v>112.8</v>
      </c>
      <c r="BE20" s="35"/>
      <c r="BF20" s="35">
        <f t="shared" si="14"/>
        <v>318.10000000000002</v>
      </c>
      <c r="BG20" s="35">
        <v>0</v>
      </c>
      <c r="BH20" s="35">
        <f t="shared" si="15"/>
        <v>318.10000000000002</v>
      </c>
      <c r="BI20" s="79"/>
      <c r="BJ20" s="35">
        <f t="shared" si="16"/>
        <v>318.10000000000002</v>
      </c>
      <c r="BK20" s="35"/>
      <c r="BL20" s="35">
        <f t="shared" si="17"/>
        <v>318.10000000000002</v>
      </c>
      <c r="BM20" s="79"/>
      <c r="BN20" s="79" t="s">
        <v>445</v>
      </c>
      <c r="BO20" s="79"/>
      <c r="BP20" s="79"/>
      <c r="BQ20" s="35">
        <f t="shared" si="18"/>
        <v>0</v>
      </c>
      <c r="BR20" s="35">
        <v>0</v>
      </c>
      <c r="BS20" s="35">
        <f t="shared" si="19"/>
        <v>0</v>
      </c>
      <c r="BT20" s="1"/>
      <c r="BU20" s="1"/>
      <c r="BV20" s="1"/>
      <c r="BW20" s="1"/>
      <c r="BX20" s="1"/>
      <c r="BY20" s="1"/>
      <c r="BZ20" s="1"/>
    </row>
    <row r="21" spans="1:78" s="2" customFormat="1" ht="17.149999999999999" customHeight="1">
      <c r="A21" s="12" t="s">
        <v>388</v>
      </c>
      <c r="B21" s="5" t="s">
        <v>360</v>
      </c>
      <c r="C21" s="5" t="s">
        <v>360</v>
      </c>
      <c r="D21" s="5" t="s">
        <v>360</v>
      </c>
      <c r="E21" s="5" t="s">
        <v>360</v>
      </c>
      <c r="F21" s="5" t="s">
        <v>360</v>
      </c>
      <c r="G21" s="5" t="s">
        <v>360</v>
      </c>
      <c r="H21" s="5" t="s">
        <v>360</v>
      </c>
      <c r="I21" s="5" t="s">
        <v>360</v>
      </c>
      <c r="J21" s="5" t="s">
        <v>360</v>
      </c>
      <c r="K21" s="5" t="s">
        <v>360</v>
      </c>
      <c r="L21" s="5" t="s">
        <v>360</v>
      </c>
      <c r="M21" s="5" t="s">
        <v>360</v>
      </c>
      <c r="N21" s="5" t="s">
        <v>360</v>
      </c>
      <c r="O21" s="5" t="s">
        <v>360</v>
      </c>
      <c r="P21" s="5" t="s">
        <v>360</v>
      </c>
      <c r="Q21" s="5" t="s">
        <v>360</v>
      </c>
      <c r="R21" s="57">
        <v>22785</v>
      </c>
      <c r="S21" s="57">
        <v>22239.3</v>
      </c>
      <c r="T21" s="4">
        <f t="shared" si="24"/>
        <v>0.97605003291639236</v>
      </c>
      <c r="U21" s="5">
        <v>20</v>
      </c>
      <c r="V21" s="5" t="s">
        <v>360</v>
      </c>
      <c r="W21" s="5" t="s">
        <v>360</v>
      </c>
      <c r="X21" s="5" t="s">
        <v>360</v>
      </c>
      <c r="Y21" s="5" t="s">
        <v>360</v>
      </c>
      <c r="Z21" s="5" t="s">
        <v>360</v>
      </c>
      <c r="AA21" s="5" t="s">
        <v>360</v>
      </c>
      <c r="AB21" s="5" t="s">
        <v>360</v>
      </c>
      <c r="AC21" s="5" t="s">
        <v>360</v>
      </c>
      <c r="AD21" s="5" t="s">
        <v>360</v>
      </c>
      <c r="AE21" s="5" t="s">
        <v>360</v>
      </c>
      <c r="AF21" s="5" t="s">
        <v>360</v>
      </c>
      <c r="AG21" s="5" t="s">
        <v>360</v>
      </c>
      <c r="AH21" s="5" t="s">
        <v>360</v>
      </c>
      <c r="AI21" s="5" t="s">
        <v>360</v>
      </c>
      <c r="AJ21" s="5" t="s">
        <v>360</v>
      </c>
      <c r="AK21" s="5" t="s">
        <v>360</v>
      </c>
      <c r="AL21" s="5" t="s">
        <v>360</v>
      </c>
      <c r="AM21" s="5" t="s">
        <v>360</v>
      </c>
      <c r="AN21" s="5">
        <v>514</v>
      </c>
      <c r="AO21" s="5">
        <v>554</v>
      </c>
      <c r="AP21" s="4">
        <f t="shared" si="9"/>
        <v>1.0778210116731517</v>
      </c>
      <c r="AQ21" s="5">
        <v>15</v>
      </c>
      <c r="AR21" s="43">
        <f t="shared" si="25"/>
        <v>1.0196661666692892</v>
      </c>
      <c r="AS21" s="44">
        <v>1290</v>
      </c>
      <c r="AT21" s="35">
        <f t="shared" si="11"/>
        <v>1055.4545454545455</v>
      </c>
      <c r="AU21" s="35">
        <f t="shared" si="12"/>
        <v>1076.2</v>
      </c>
      <c r="AV21" s="35">
        <f t="shared" si="13"/>
        <v>20.74545454545455</v>
      </c>
      <c r="AW21" s="35">
        <v>149.6</v>
      </c>
      <c r="AX21" s="35">
        <v>150</v>
      </c>
      <c r="AY21" s="35">
        <v>143.69999999999999</v>
      </c>
      <c r="AZ21" s="35">
        <v>6.5</v>
      </c>
      <c r="BA21" s="35">
        <v>152.5</v>
      </c>
      <c r="BB21" s="35">
        <v>127.4</v>
      </c>
      <c r="BC21" s="35">
        <v>88.4</v>
      </c>
      <c r="BD21" s="35">
        <v>110.3</v>
      </c>
      <c r="BE21" s="35"/>
      <c r="BF21" s="35">
        <f t="shared" si="14"/>
        <v>147.80000000000001</v>
      </c>
      <c r="BG21" s="35">
        <v>0</v>
      </c>
      <c r="BH21" s="35">
        <f t="shared" si="15"/>
        <v>147.80000000000001</v>
      </c>
      <c r="BI21" s="79"/>
      <c r="BJ21" s="35">
        <f t="shared" si="16"/>
        <v>147.80000000000001</v>
      </c>
      <c r="BK21" s="35"/>
      <c r="BL21" s="35">
        <f t="shared" si="17"/>
        <v>147.80000000000001</v>
      </c>
      <c r="BM21" s="79"/>
      <c r="BN21" s="79"/>
      <c r="BO21" s="79"/>
      <c r="BP21" s="79"/>
      <c r="BQ21" s="35">
        <f t="shared" si="18"/>
        <v>147.80000000000001</v>
      </c>
      <c r="BR21" s="35">
        <v>101.8</v>
      </c>
      <c r="BS21" s="35">
        <f t="shared" si="19"/>
        <v>46</v>
      </c>
      <c r="BT21" s="1"/>
      <c r="BU21" s="1"/>
      <c r="BV21" s="1"/>
      <c r="BW21" s="1"/>
      <c r="BX21" s="1"/>
      <c r="BY21" s="1"/>
      <c r="BZ21" s="1"/>
    </row>
    <row r="22" spans="1:78" s="2" customFormat="1" ht="17.149999999999999" customHeight="1">
      <c r="A22" s="12" t="s">
        <v>389</v>
      </c>
      <c r="B22" s="5" t="s">
        <v>360</v>
      </c>
      <c r="C22" s="5" t="s">
        <v>360</v>
      </c>
      <c r="D22" s="5" t="s">
        <v>360</v>
      </c>
      <c r="E22" s="5" t="s">
        <v>360</v>
      </c>
      <c r="F22" s="5" t="s">
        <v>360</v>
      </c>
      <c r="G22" s="5" t="s">
        <v>360</v>
      </c>
      <c r="H22" s="5" t="s">
        <v>360</v>
      </c>
      <c r="I22" s="5" t="s">
        <v>360</v>
      </c>
      <c r="J22" s="5" t="s">
        <v>360</v>
      </c>
      <c r="K22" s="5" t="s">
        <v>360</v>
      </c>
      <c r="L22" s="5" t="s">
        <v>360</v>
      </c>
      <c r="M22" s="5" t="s">
        <v>360</v>
      </c>
      <c r="N22" s="5" t="s">
        <v>360</v>
      </c>
      <c r="O22" s="5" t="s">
        <v>360</v>
      </c>
      <c r="P22" s="5" t="s">
        <v>360</v>
      </c>
      <c r="Q22" s="5" t="s">
        <v>360</v>
      </c>
      <c r="R22" s="57">
        <v>12298</v>
      </c>
      <c r="S22" s="57">
        <v>17895.7</v>
      </c>
      <c r="T22" s="4">
        <f t="shared" si="24"/>
        <v>1.2255171572613432</v>
      </c>
      <c r="U22" s="5">
        <v>20</v>
      </c>
      <c r="V22" s="5" t="s">
        <v>360</v>
      </c>
      <c r="W22" s="5" t="s">
        <v>360</v>
      </c>
      <c r="X22" s="5" t="s">
        <v>360</v>
      </c>
      <c r="Y22" s="5" t="s">
        <v>360</v>
      </c>
      <c r="Z22" s="5" t="s">
        <v>360</v>
      </c>
      <c r="AA22" s="5" t="s">
        <v>360</v>
      </c>
      <c r="AB22" s="5" t="s">
        <v>360</v>
      </c>
      <c r="AC22" s="5" t="s">
        <v>360</v>
      </c>
      <c r="AD22" s="5" t="s">
        <v>360</v>
      </c>
      <c r="AE22" s="5" t="s">
        <v>360</v>
      </c>
      <c r="AF22" s="5" t="s">
        <v>360</v>
      </c>
      <c r="AG22" s="5" t="s">
        <v>360</v>
      </c>
      <c r="AH22" s="5" t="s">
        <v>360</v>
      </c>
      <c r="AI22" s="5" t="s">
        <v>360</v>
      </c>
      <c r="AJ22" s="5" t="s">
        <v>360</v>
      </c>
      <c r="AK22" s="5" t="s">
        <v>360</v>
      </c>
      <c r="AL22" s="5" t="s">
        <v>360</v>
      </c>
      <c r="AM22" s="5" t="s">
        <v>360</v>
      </c>
      <c r="AN22" s="5">
        <v>124</v>
      </c>
      <c r="AO22" s="5">
        <v>195</v>
      </c>
      <c r="AP22" s="4">
        <f t="shared" si="9"/>
        <v>1.2372580645161291</v>
      </c>
      <c r="AQ22" s="5">
        <v>15</v>
      </c>
      <c r="AR22" s="43">
        <f t="shared" si="25"/>
        <v>1.2305489746562515</v>
      </c>
      <c r="AS22" s="44">
        <v>1030</v>
      </c>
      <c r="AT22" s="35">
        <f t="shared" si="11"/>
        <v>842.72727272727275</v>
      </c>
      <c r="AU22" s="35">
        <f t="shared" si="12"/>
        <v>1037</v>
      </c>
      <c r="AV22" s="35">
        <f t="shared" si="13"/>
        <v>194.27272727272725</v>
      </c>
      <c r="AW22" s="35">
        <v>121.7</v>
      </c>
      <c r="AX22" s="35">
        <v>121.7</v>
      </c>
      <c r="AY22" s="35">
        <v>121.8</v>
      </c>
      <c r="AZ22" s="35">
        <v>65</v>
      </c>
      <c r="BA22" s="35">
        <v>121.7</v>
      </c>
      <c r="BB22" s="35">
        <v>133.80000000000001</v>
      </c>
      <c r="BC22" s="35">
        <v>122.2</v>
      </c>
      <c r="BD22" s="35">
        <v>121.7</v>
      </c>
      <c r="BE22" s="35"/>
      <c r="BF22" s="35">
        <f t="shared" si="14"/>
        <v>107.4</v>
      </c>
      <c r="BG22" s="35">
        <v>0</v>
      </c>
      <c r="BH22" s="35">
        <f t="shared" si="15"/>
        <v>107.4</v>
      </c>
      <c r="BI22" s="79"/>
      <c r="BJ22" s="35">
        <f t="shared" si="16"/>
        <v>107.4</v>
      </c>
      <c r="BK22" s="35"/>
      <c r="BL22" s="35">
        <f t="shared" si="17"/>
        <v>107.4</v>
      </c>
      <c r="BM22" s="79"/>
      <c r="BN22" s="79" t="s">
        <v>445</v>
      </c>
      <c r="BO22" s="79"/>
      <c r="BP22" s="79"/>
      <c r="BQ22" s="35">
        <f t="shared" si="18"/>
        <v>0</v>
      </c>
      <c r="BR22" s="35">
        <v>0</v>
      </c>
      <c r="BS22" s="35">
        <f t="shared" si="19"/>
        <v>0</v>
      </c>
      <c r="BT22" s="1"/>
      <c r="BU22" s="1"/>
      <c r="BV22" s="1"/>
      <c r="BW22" s="1"/>
      <c r="BX22" s="1"/>
      <c r="BY22" s="1"/>
      <c r="BZ22" s="1"/>
    </row>
    <row r="23" spans="1:78" s="2" customFormat="1" ht="17.149999999999999" customHeight="1">
      <c r="A23" s="12" t="s">
        <v>390</v>
      </c>
      <c r="B23" s="5" t="s">
        <v>360</v>
      </c>
      <c r="C23" s="5" t="s">
        <v>360</v>
      </c>
      <c r="D23" s="5" t="s">
        <v>360</v>
      </c>
      <c r="E23" s="5" t="s">
        <v>360</v>
      </c>
      <c r="F23" s="5" t="s">
        <v>360</v>
      </c>
      <c r="G23" s="5" t="s">
        <v>360</v>
      </c>
      <c r="H23" s="5" t="s">
        <v>360</v>
      </c>
      <c r="I23" s="5" t="s">
        <v>360</v>
      </c>
      <c r="J23" s="5" t="s">
        <v>360</v>
      </c>
      <c r="K23" s="5" t="s">
        <v>360</v>
      </c>
      <c r="L23" s="5" t="s">
        <v>360</v>
      </c>
      <c r="M23" s="5" t="s">
        <v>360</v>
      </c>
      <c r="N23" s="5" t="s">
        <v>360</v>
      </c>
      <c r="O23" s="5" t="s">
        <v>360</v>
      </c>
      <c r="P23" s="5" t="s">
        <v>360</v>
      </c>
      <c r="Q23" s="5" t="s">
        <v>360</v>
      </c>
      <c r="R23" s="57">
        <v>30890.3</v>
      </c>
      <c r="S23" s="57">
        <v>36670.5</v>
      </c>
      <c r="T23" s="4">
        <f t="shared" si="24"/>
        <v>1.1871202286802005</v>
      </c>
      <c r="U23" s="5">
        <v>20</v>
      </c>
      <c r="V23" s="5" t="s">
        <v>360</v>
      </c>
      <c r="W23" s="5" t="s">
        <v>360</v>
      </c>
      <c r="X23" s="5" t="s">
        <v>360</v>
      </c>
      <c r="Y23" s="5" t="s">
        <v>360</v>
      </c>
      <c r="Z23" s="5" t="s">
        <v>360</v>
      </c>
      <c r="AA23" s="5" t="s">
        <v>360</v>
      </c>
      <c r="AB23" s="5" t="s">
        <v>360</v>
      </c>
      <c r="AC23" s="5" t="s">
        <v>360</v>
      </c>
      <c r="AD23" s="5" t="s">
        <v>360</v>
      </c>
      <c r="AE23" s="5" t="s">
        <v>360</v>
      </c>
      <c r="AF23" s="5" t="s">
        <v>360</v>
      </c>
      <c r="AG23" s="5" t="s">
        <v>360</v>
      </c>
      <c r="AH23" s="5" t="s">
        <v>360</v>
      </c>
      <c r="AI23" s="5" t="s">
        <v>360</v>
      </c>
      <c r="AJ23" s="5" t="s">
        <v>360</v>
      </c>
      <c r="AK23" s="5" t="s">
        <v>360</v>
      </c>
      <c r="AL23" s="5" t="s">
        <v>360</v>
      </c>
      <c r="AM23" s="5" t="s">
        <v>360</v>
      </c>
      <c r="AN23" s="5">
        <v>433</v>
      </c>
      <c r="AO23" s="5">
        <v>568</v>
      </c>
      <c r="AP23" s="4">
        <f t="shared" si="9"/>
        <v>1.2111778290993072</v>
      </c>
      <c r="AQ23" s="5">
        <v>15</v>
      </c>
      <c r="AR23" s="43">
        <f t="shared" si="25"/>
        <v>1.1974306288598175</v>
      </c>
      <c r="AS23" s="44">
        <v>1706</v>
      </c>
      <c r="AT23" s="35">
        <f t="shared" si="11"/>
        <v>1395.8181818181818</v>
      </c>
      <c r="AU23" s="35">
        <f t="shared" si="12"/>
        <v>1671.4</v>
      </c>
      <c r="AV23" s="35">
        <f t="shared" si="13"/>
        <v>275.58181818181833</v>
      </c>
      <c r="AW23" s="35">
        <v>201.6</v>
      </c>
      <c r="AX23" s="35">
        <v>201.1</v>
      </c>
      <c r="AY23" s="35">
        <v>202.2</v>
      </c>
      <c r="AZ23" s="35">
        <v>21.3</v>
      </c>
      <c r="BA23" s="35">
        <v>201.6</v>
      </c>
      <c r="BB23" s="35">
        <v>298.3</v>
      </c>
      <c r="BC23" s="35">
        <v>155.19999999999999</v>
      </c>
      <c r="BD23" s="35">
        <v>95.8</v>
      </c>
      <c r="BE23" s="35"/>
      <c r="BF23" s="35">
        <f t="shared" si="14"/>
        <v>294.3</v>
      </c>
      <c r="BG23" s="35">
        <v>0</v>
      </c>
      <c r="BH23" s="35">
        <f t="shared" si="15"/>
        <v>294.3</v>
      </c>
      <c r="BI23" s="79"/>
      <c r="BJ23" s="35">
        <f t="shared" si="16"/>
        <v>294.3</v>
      </c>
      <c r="BK23" s="35"/>
      <c r="BL23" s="35">
        <f t="shared" si="17"/>
        <v>294.3</v>
      </c>
      <c r="BM23" s="79"/>
      <c r="BN23" s="79" t="s">
        <v>445</v>
      </c>
      <c r="BO23" s="79"/>
      <c r="BP23" s="79"/>
      <c r="BQ23" s="35">
        <f t="shared" si="18"/>
        <v>0</v>
      </c>
      <c r="BR23" s="35">
        <v>0</v>
      </c>
      <c r="BS23" s="35">
        <f t="shared" si="19"/>
        <v>0</v>
      </c>
      <c r="BT23" s="1"/>
      <c r="BU23" s="1"/>
      <c r="BV23" s="1"/>
      <c r="BW23" s="1"/>
      <c r="BX23" s="1"/>
      <c r="BY23" s="1"/>
      <c r="BZ23" s="1"/>
    </row>
    <row r="24" spans="1:78" s="2" customFormat="1" ht="17.149999999999999" customHeight="1">
      <c r="A24" s="12" t="s">
        <v>391</v>
      </c>
      <c r="B24" s="5" t="s">
        <v>360</v>
      </c>
      <c r="C24" s="5" t="s">
        <v>360</v>
      </c>
      <c r="D24" s="5" t="s">
        <v>360</v>
      </c>
      <c r="E24" s="5" t="s">
        <v>360</v>
      </c>
      <c r="F24" s="5" t="s">
        <v>360</v>
      </c>
      <c r="G24" s="5" t="s">
        <v>360</v>
      </c>
      <c r="H24" s="5" t="s">
        <v>360</v>
      </c>
      <c r="I24" s="5" t="s">
        <v>360</v>
      </c>
      <c r="J24" s="5" t="s">
        <v>360</v>
      </c>
      <c r="K24" s="5" t="s">
        <v>360</v>
      </c>
      <c r="L24" s="5" t="s">
        <v>360</v>
      </c>
      <c r="M24" s="5" t="s">
        <v>360</v>
      </c>
      <c r="N24" s="5" t="s">
        <v>360</v>
      </c>
      <c r="O24" s="5" t="s">
        <v>360</v>
      </c>
      <c r="P24" s="5" t="s">
        <v>360</v>
      </c>
      <c r="Q24" s="5" t="s">
        <v>360</v>
      </c>
      <c r="R24" s="57">
        <v>33273</v>
      </c>
      <c r="S24" s="57">
        <v>46112.7</v>
      </c>
      <c r="T24" s="4">
        <f t="shared" si="24"/>
        <v>1.2185889459922459</v>
      </c>
      <c r="U24" s="5">
        <v>20</v>
      </c>
      <c r="V24" s="5" t="s">
        <v>360</v>
      </c>
      <c r="W24" s="5" t="s">
        <v>360</v>
      </c>
      <c r="X24" s="5" t="s">
        <v>360</v>
      </c>
      <c r="Y24" s="5" t="s">
        <v>360</v>
      </c>
      <c r="Z24" s="5" t="s">
        <v>360</v>
      </c>
      <c r="AA24" s="5" t="s">
        <v>360</v>
      </c>
      <c r="AB24" s="5" t="s">
        <v>360</v>
      </c>
      <c r="AC24" s="5" t="s">
        <v>360</v>
      </c>
      <c r="AD24" s="5" t="s">
        <v>360</v>
      </c>
      <c r="AE24" s="5" t="s">
        <v>360</v>
      </c>
      <c r="AF24" s="5" t="s">
        <v>360</v>
      </c>
      <c r="AG24" s="5" t="s">
        <v>360</v>
      </c>
      <c r="AH24" s="5" t="s">
        <v>360</v>
      </c>
      <c r="AI24" s="5" t="s">
        <v>360</v>
      </c>
      <c r="AJ24" s="5" t="s">
        <v>360</v>
      </c>
      <c r="AK24" s="5" t="s">
        <v>360</v>
      </c>
      <c r="AL24" s="5" t="s">
        <v>360</v>
      </c>
      <c r="AM24" s="5" t="s">
        <v>360</v>
      </c>
      <c r="AN24" s="5">
        <v>744</v>
      </c>
      <c r="AO24" s="5">
        <v>1113</v>
      </c>
      <c r="AP24" s="4">
        <f t="shared" si="9"/>
        <v>1.2295967741935483</v>
      </c>
      <c r="AQ24" s="5">
        <v>15</v>
      </c>
      <c r="AR24" s="43">
        <f t="shared" si="25"/>
        <v>1.2233065866499468</v>
      </c>
      <c r="AS24" s="44">
        <v>8074</v>
      </c>
      <c r="AT24" s="35">
        <f t="shared" si="11"/>
        <v>6606</v>
      </c>
      <c r="AU24" s="35">
        <f t="shared" si="12"/>
        <v>8081.2</v>
      </c>
      <c r="AV24" s="35">
        <f t="shared" si="13"/>
        <v>1475.1999999999998</v>
      </c>
      <c r="AW24" s="35">
        <v>954.2</v>
      </c>
      <c r="AX24" s="35">
        <v>954.2</v>
      </c>
      <c r="AY24" s="35">
        <v>954.2</v>
      </c>
      <c r="AZ24" s="35">
        <v>111.7</v>
      </c>
      <c r="BA24" s="35">
        <v>950.8</v>
      </c>
      <c r="BB24" s="35">
        <v>1521.5</v>
      </c>
      <c r="BC24" s="35">
        <v>909.6</v>
      </c>
      <c r="BD24" s="35">
        <v>402.9</v>
      </c>
      <c r="BE24" s="35"/>
      <c r="BF24" s="35">
        <f t="shared" si="14"/>
        <v>1322.1</v>
      </c>
      <c r="BG24" s="35">
        <v>0</v>
      </c>
      <c r="BH24" s="35">
        <f t="shared" si="15"/>
        <v>1322.1</v>
      </c>
      <c r="BI24" s="79"/>
      <c r="BJ24" s="35">
        <f t="shared" si="16"/>
        <v>1322.1</v>
      </c>
      <c r="BK24" s="35"/>
      <c r="BL24" s="35">
        <f t="shared" si="17"/>
        <v>1322.1</v>
      </c>
      <c r="BM24" s="79"/>
      <c r="BN24" s="79" t="s">
        <v>445</v>
      </c>
      <c r="BO24" s="79"/>
      <c r="BP24" s="79"/>
      <c r="BQ24" s="35">
        <f t="shared" si="18"/>
        <v>0</v>
      </c>
      <c r="BR24" s="35">
        <v>0</v>
      </c>
      <c r="BS24" s="35">
        <f t="shared" si="19"/>
        <v>0</v>
      </c>
      <c r="BT24" s="1"/>
      <c r="BU24" s="1"/>
      <c r="BV24" s="1"/>
      <c r="BW24" s="1"/>
      <c r="BX24" s="1"/>
      <c r="BY24" s="1"/>
      <c r="BZ24" s="1"/>
    </row>
    <row r="25" spans="1:78" s="2" customFormat="1" ht="17.149999999999999" customHeight="1">
      <c r="A25" s="12" t="s">
        <v>393</v>
      </c>
      <c r="B25" s="5" t="s">
        <v>360</v>
      </c>
      <c r="C25" s="5" t="s">
        <v>360</v>
      </c>
      <c r="D25" s="5" t="s">
        <v>360</v>
      </c>
      <c r="E25" s="5" t="s">
        <v>360</v>
      </c>
      <c r="F25" s="5" t="s">
        <v>360</v>
      </c>
      <c r="G25" s="5" t="s">
        <v>360</v>
      </c>
      <c r="H25" s="5" t="s">
        <v>360</v>
      </c>
      <c r="I25" s="5" t="s">
        <v>360</v>
      </c>
      <c r="J25" s="5" t="s">
        <v>360</v>
      </c>
      <c r="K25" s="5" t="s">
        <v>360</v>
      </c>
      <c r="L25" s="5" t="s">
        <v>360</v>
      </c>
      <c r="M25" s="5" t="s">
        <v>360</v>
      </c>
      <c r="N25" s="5" t="s">
        <v>360</v>
      </c>
      <c r="O25" s="5" t="s">
        <v>360</v>
      </c>
      <c r="P25" s="5" t="s">
        <v>360</v>
      </c>
      <c r="Q25" s="5" t="s">
        <v>360</v>
      </c>
      <c r="R25" s="57">
        <v>6205.4</v>
      </c>
      <c r="S25" s="57">
        <v>9291.7999999999993</v>
      </c>
      <c r="T25" s="4">
        <f t="shared" si="24"/>
        <v>1.2297373255551616</v>
      </c>
      <c r="U25" s="5">
        <v>20</v>
      </c>
      <c r="V25" s="5" t="s">
        <v>360</v>
      </c>
      <c r="W25" s="5" t="s">
        <v>360</v>
      </c>
      <c r="X25" s="5" t="s">
        <v>360</v>
      </c>
      <c r="Y25" s="5" t="s">
        <v>360</v>
      </c>
      <c r="Z25" s="5" t="s">
        <v>360</v>
      </c>
      <c r="AA25" s="5" t="s">
        <v>360</v>
      </c>
      <c r="AB25" s="5" t="s">
        <v>360</v>
      </c>
      <c r="AC25" s="5" t="s">
        <v>360</v>
      </c>
      <c r="AD25" s="5" t="s">
        <v>360</v>
      </c>
      <c r="AE25" s="5" t="s">
        <v>360</v>
      </c>
      <c r="AF25" s="5" t="s">
        <v>360</v>
      </c>
      <c r="AG25" s="5" t="s">
        <v>360</v>
      </c>
      <c r="AH25" s="5" t="s">
        <v>360</v>
      </c>
      <c r="AI25" s="5" t="s">
        <v>360</v>
      </c>
      <c r="AJ25" s="5" t="s">
        <v>360</v>
      </c>
      <c r="AK25" s="5" t="s">
        <v>360</v>
      </c>
      <c r="AL25" s="5" t="s">
        <v>360</v>
      </c>
      <c r="AM25" s="5" t="s">
        <v>360</v>
      </c>
      <c r="AN25" s="5">
        <v>148</v>
      </c>
      <c r="AO25" s="5">
        <v>257</v>
      </c>
      <c r="AP25" s="4">
        <f t="shared" si="9"/>
        <v>1.2536486486486487</v>
      </c>
      <c r="AQ25" s="5">
        <v>15</v>
      </c>
      <c r="AR25" s="43">
        <f t="shared" si="25"/>
        <v>1.2399850354523703</v>
      </c>
      <c r="AS25" s="44">
        <v>0</v>
      </c>
      <c r="AT25" s="35">
        <f t="shared" si="11"/>
        <v>0</v>
      </c>
      <c r="AU25" s="35">
        <f t="shared" si="12"/>
        <v>0</v>
      </c>
      <c r="AV25" s="35">
        <f t="shared" si="13"/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</v>
      </c>
      <c r="BD25" s="35">
        <v>0</v>
      </c>
      <c r="BE25" s="35"/>
      <c r="BF25" s="35">
        <f t="shared" si="14"/>
        <v>0</v>
      </c>
      <c r="BG25" s="35">
        <v>0</v>
      </c>
      <c r="BH25" s="35">
        <f t="shared" si="15"/>
        <v>0</v>
      </c>
      <c r="BI25" s="79"/>
      <c r="BJ25" s="35">
        <f t="shared" si="16"/>
        <v>0</v>
      </c>
      <c r="BK25" s="35"/>
      <c r="BL25" s="35">
        <f t="shared" si="17"/>
        <v>0</v>
      </c>
      <c r="BM25" s="79"/>
      <c r="BN25" s="79" t="s">
        <v>445</v>
      </c>
      <c r="BO25" s="79"/>
      <c r="BP25" s="79"/>
      <c r="BQ25" s="35">
        <f t="shared" si="18"/>
        <v>0</v>
      </c>
      <c r="BR25" s="35">
        <v>0</v>
      </c>
      <c r="BS25" s="35">
        <f t="shared" si="19"/>
        <v>0</v>
      </c>
      <c r="BT25" s="1"/>
      <c r="BU25" s="1"/>
      <c r="BV25" s="1"/>
      <c r="BW25" s="1"/>
      <c r="BX25" s="1"/>
      <c r="BY25" s="1"/>
      <c r="BZ25" s="1"/>
    </row>
    <row r="26" spans="1:78" s="2" customFormat="1" ht="17.149999999999999" customHeight="1">
      <c r="A26" s="12" t="s">
        <v>392</v>
      </c>
      <c r="B26" s="5" t="s">
        <v>360</v>
      </c>
      <c r="C26" s="5" t="s">
        <v>360</v>
      </c>
      <c r="D26" s="5" t="s">
        <v>360</v>
      </c>
      <c r="E26" s="5" t="s">
        <v>360</v>
      </c>
      <c r="F26" s="5" t="s">
        <v>360</v>
      </c>
      <c r="G26" s="5" t="s">
        <v>360</v>
      </c>
      <c r="H26" s="5" t="s">
        <v>360</v>
      </c>
      <c r="I26" s="5" t="s">
        <v>360</v>
      </c>
      <c r="J26" s="5" t="s">
        <v>360</v>
      </c>
      <c r="K26" s="5" t="s">
        <v>360</v>
      </c>
      <c r="L26" s="5" t="s">
        <v>360</v>
      </c>
      <c r="M26" s="5" t="s">
        <v>360</v>
      </c>
      <c r="N26" s="5" t="s">
        <v>360</v>
      </c>
      <c r="O26" s="5" t="s">
        <v>360</v>
      </c>
      <c r="P26" s="5" t="s">
        <v>360</v>
      </c>
      <c r="Q26" s="5" t="s">
        <v>360</v>
      </c>
      <c r="R26" s="57">
        <v>29124.6</v>
      </c>
      <c r="S26" s="57">
        <v>42689.7</v>
      </c>
      <c r="T26" s="4">
        <f t="shared" si="24"/>
        <v>1.2265760903154035</v>
      </c>
      <c r="U26" s="5">
        <v>20</v>
      </c>
      <c r="V26" s="5" t="s">
        <v>360</v>
      </c>
      <c r="W26" s="5" t="s">
        <v>360</v>
      </c>
      <c r="X26" s="5" t="s">
        <v>360</v>
      </c>
      <c r="Y26" s="5" t="s">
        <v>360</v>
      </c>
      <c r="Z26" s="5" t="s">
        <v>360</v>
      </c>
      <c r="AA26" s="5" t="s">
        <v>360</v>
      </c>
      <c r="AB26" s="5" t="s">
        <v>360</v>
      </c>
      <c r="AC26" s="5" t="s">
        <v>360</v>
      </c>
      <c r="AD26" s="5" t="s">
        <v>360</v>
      </c>
      <c r="AE26" s="5" t="s">
        <v>360</v>
      </c>
      <c r="AF26" s="5" t="s">
        <v>360</v>
      </c>
      <c r="AG26" s="5" t="s">
        <v>360</v>
      </c>
      <c r="AH26" s="5" t="s">
        <v>360</v>
      </c>
      <c r="AI26" s="5" t="s">
        <v>360</v>
      </c>
      <c r="AJ26" s="5" t="s">
        <v>360</v>
      </c>
      <c r="AK26" s="5" t="s">
        <v>360</v>
      </c>
      <c r="AL26" s="5" t="s">
        <v>360</v>
      </c>
      <c r="AM26" s="5" t="s">
        <v>360</v>
      </c>
      <c r="AN26" s="5">
        <v>358</v>
      </c>
      <c r="AO26" s="5">
        <v>707</v>
      </c>
      <c r="AP26" s="4">
        <f t="shared" si="9"/>
        <v>1.277486033519553</v>
      </c>
      <c r="AQ26" s="5">
        <v>15</v>
      </c>
      <c r="AR26" s="43">
        <f>(T26*U26+AP26*AQ26)/(U26+AQ26)</f>
        <v>1.2483946374028962</v>
      </c>
      <c r="AS26" s="44">
        <v>5295</v>
      </c>
      <c r="AT26" s="35">
        <f t="shared" si="11"/>
        <v>4332.272727272727</v>
      </c>
      <c r="AU26" s="35">
        <f t="shared" si="12"/>
        <v>5408.4</v>
      </c>
      <c r="AV26" s="35">
        <f t="shared" si="13"/>
        <v>1076.1272727272726</v>
      </c>
      <c r="AW26" s="35">
        <v>625.79999999999995</v>
      </c>
      <c r="AX26" s="35">
        <v>625.79999999999995</v>
      </c>
      <c r="AY26" s="35">
        <v>625.70000000000005</v>
      </c>
      <c r="AZ26" s="35">
        <v>611.9</v>
      </c>
      <c r="BA26" s="35">
        <v>625.79999999999995</v>
      </c>
      <c r="BB26" s="35">
        <v>503.2</v>
      </c>
      <c r="BC26" s="35">
        <v>610.9</v>
      </c>
      <c r="BD26" s="35">
        <v>425.3</v>
      </c>
      <c r="BE26" s="35"/>
      <c r="BF26" s="35">
        <f t="shared" si="14"/>
        <v>754</v>
      </c>
      <c r="BG26" s="35">
        <v>0</v>
      </c>
      <c r="BH26" s="35">
        <f t="shared" si="15"/>
        <v>754</v>
      </c>
      <c r="BI26" s="79"/>
      <c r="BJ26" s="35">
        <f t="shared" si="16"/>
        <v>754</v>
      </c>
      <c r="BK26" s="35"/>
      <c r="BL26" s="35">
        <f>IF((BJ26-BK26)&gt;0,ROUND(BJ26-BK26,1),0)</f>
        <v>754</v>
      </c>
      <c r="BM26" s="79"/>
      <c r="BN26" s="79"/>
      <c r="BO26" s="79"/>
      <c r="BP26" s="79"/>
      <c r="BQ26" s="35">
        <f t="shared" si="18"/>
        <v>754</v>
      </c>
      <c r="BR26" s="35">
        <v>640.6</v>
      </c>
      <c r="BS26" s="35">
        <f t="shared" si="19"/>
        <v>113.4</v>
      </c>
      <c r="BT26" s="1"/>
      <c r="BU26" s="1"/>
      <c r="BV26" s="1"/>
      <c r="BW26" s="1"/>
      <c r="BX26" s="1"/>
      <c r="BY26" s="1"/>
      <c r="BZ26" s="1"/>
    </row>
    <row r="27" spans="1:78" s="2" customFormat="1" ht="16.7" customHeight="1">
      <c r="A27" s="15" t="s">
        <v>18</v>
      </c>
      <c r="B27" s="34">
        <f>SUM(B28:B54)</f>
        <v>82731226</v>
      </c>
      <c r="C27" s="34">
        <f>SUM(C28:C54)</f>
        <v>89478795.900000006</v>
      </c>
      <c r="D27" s="6">
        <f>IF(C27/B27&gt;1.2,IF((C27/B27-1.2)*0.1+1.2&gt;1.3,1.3,(C27/B27-1.2)*0.1+1.2),C27/B27)</f>
        <v>1.0815601342593424</v>
      </c>
      <c r="E27" s="21"/>
      <c r="F27" s="20"/>
      <c r="G27" s="20"/>
      <c r="H27" s="6"/>
      <c r="I27" s="21"/>
      <c r="J27" s="34">
        <f>SUM(J28:J54)</f>
        <v>5255</v>
      </c>
      <c r="K27" s="34">
        <f>SUM(K28:K54)</f>
        <v>4644</v>
      </c>
      <c r="L27" s="6">
        <f>IF(J27/K27&gt;1.2,IF((J27/K27-1)*0.1+1.2&gt;1.3,1.3,(J27/K27-1.2)*0.1+1.2),J27/K27)</f>
        <v>1.1315676141257536</v>
      </c>
      <c r="M27" s="21"/>
      <c r="N27" s="34">
        <f>SUM(N28:N54)</f>
        <v>3864952.0999999992</v>
      </c>
      <c r="O27" s="34">
        <f>SUM(O28:O54)</f>
        <v>3484292.6000000006</v>
      </c>
      <c r="P27" s="6">
        <f>IF(O27/N27&gt;1.2,IF((O27/N27-1.2)*0.1+1.2&gt;1.3,1.3,(O27/N27-1.2)*0.1+1.2),O27/N27)</f>
        <v>0.90150990487049021</v>
      </c>
      <c r="Q27" s="21"/>
      <c r="R27" s="34"/>
      <c r="S27" s="34"/>
      <c r="T27" s="6"/>
      <c r="U27" s="21"/>
      <c r="V27" s="21"/>
      <c r="W27" s="21"/>
      <c r="X27" s="34">
        <f>SUM(X28:X54)</f>
        <v>34065288.599999994</v>
      </c>
      <c r="Y27" s="34">
        <f>SUM(Y28:Y54)</f>
        <v>34930358</v>
      </c>
      <c r="Z27" s="6">
        <f>IF(Y27/X27&gt;1.2,IF((Y27/X27-1.2)*0.1+1.2&gt;1.3,1.3,(Y27/X27-1.2)*0.1+1.2),Y27/X27)</f>
        <v>1.0253944538723212</v>
      </c>
      <c r="AA27" s="21"/>
      <c r="AB27" s="85">
        <f>SUM(AB28:AB54)</f>
        <v>107567</v>
      </c>
      <c r="AC27" s="85">
        <f>SUM(AC28:AC54)</f>
        <v>108298</v>
      </c>
      <c r="AD27" s="6">
        <f>IF(AC27/AB27&gt;1.2,IF((AC27/AB27-1.2)*0.1+1.2&gt;1.3,1.3,(AC27/AB27-1.2)*0.1+1.2),AC27/AB27)</f>
        <v>1.006795764500265</v>
      </c>
      <c r="AE27" s="21"/>
      <c r="AF27" s="65">
        <f>SUM(AF28:AF54)</f>
        <v>326945</v>
      </c>
      <c r="AG27" s="65">
        <f>SUM(AG28:AG54)</f>
        <v>351772.60000000003</v>
      </c>
      <c r="AH27" s="6">
        <f>IF(AG27/AF27&gt;1.2,IF((AG27/AF27-1.2)*0.1+1.2&gt;1.3,1.3,(AG27/AF27-1.2)*0.1+1.2),AG27/AF27)</f>
        <v>1.075938154735506</v>
      </c>
      <c r="AI27" s="21"/>
      <c r="AJ27" s="65">
        <f>SUM(AJ28:AJ54)</f>
        <v>97619.7</v>
      </c>
      <c r="AK27" s="65">
        <f>SUM(AK28:AK54)</f>
        <v>103115.09999999999</v>
      </c>
      <c r="AL27" s="6">
        <f>IF(AK27/AJ27&gt;1.2,IF((AK27/AJ27-1.2)*0.1+1.2&gt;1.3,1.3,(AK27/AJ27-1.2)*0.1+1.2),AK27/AJ27)</f>
        <v>1.0562939652549639</v>
      </c>
      <c r="AM27" s="21"/>
      <c r="AN27" s="65">
        <f>SUM(AN28:AN54)</f>
        <v>46629</v>
      </c>
      <c r="AO27" s="65">
        <f>SUM(AO28:AO54)</f>
        <v>48795</v>
      </c>
      <c r="AP27" s="6">
        <f>IF(AO27/AN27&gt;1.2,IF((AO27/AN27-1.2)*0.1+1.2&gt;1.3,1.3,(AO27/AN27-1.2)*0.1+1.2),AO27/AN27)</f>
        <v>1.0464517789358554</v>
      </c>
      <c r="AQ27" s="37"/>
      <c r="AR27" s="22"/>
      <c r="AS27" s="20">
        <f>SUM(AS28:AS54)</f>
        <v>838603</v>
      </c>
      <c r="AT27" s="34">
        <f>SUM(AT28:AT54)</f>
        <v>686129.72727272741</v>
      </c>
      <c r="AU27" s="34">
        <f>SUM(AU28:AU54)</f>
        <v>696352.60000000009</v>
      </c>
      <c r="AV27" s="34">
        <f>SUM(AV28:AV54)</f>
        <v>10222.872727272745</v>
      </c>
      <c r="AW27" s="34">
        <f t="shared" ref="AW27:BH27" si="26">SUM(AW28:AW54)</f>
        <v>76317.400000000009</v>
      </c>
      <c r="AX27" s="34">
        <f t="shared" si="26"/>
        <v>70731.399999999994</v>
      </c>
      <c r="AY27" s="34">
        <f t="shared" si="26"/>
        <v>85699.1</v>
      </c>
      <c r="AZ27" s="34">
        <f t="shared" si="26"/>
        <v>71427.600000000006</v>
      </c>
      <c r="BA27" s="34">
        <f>SUM(BA28:BA54)</f>
        <v>76390.100000000006</v>
      </c>
      <c r="BB27" s="34">
        <f>SUM(BB28:BB54)</f>
        <v>71188.2</v>
      </c>
      <c r="BC27" s="34">
        <f t="shared" ref="BC27:BD27" si="27">SUM(BC28:BC54)</f>
        <v>66513</v>
      </c>
      <c r="BD27" s="34">
        <f t="shared" si="27"/>
        <v>73249.5</v>
      </c>
      <c r="BE27" s="34">
        <f t="shared" si="26"/>
        <v>7902.8</v>
      </c>
      <c r="BF27" s="34">
        <f t="shared" si="26"/>
        <v>96933.5</v>
      </c>
      <c r="BG27" s="34">
        <f t="shared" si="26"/>
        <v>204.69999999999996</v>
      </c>
      <c r="BH27" s="34">
        <f t="shared" si="26"/>
        <v>97138.2</v>
      </c>
      <c r="BI27" s="78"/>
      <c r="BJ27" s="34">
        <f>SUM(BJ28:BJ54)</f>
        <v>97138.2</v>
      </c>
      <c r="BK27" s="34">
        <f t="shared" ref="BK27:BL27" si="28">SUM(BK28:BK54)</f>
        <v>0</v>
      </c>
      <c r="BL27" s="34">
        <f t="shared" si="28"/>
        <v>97138.2</v>
      </c>
      <c r="BM27" s="78"/>
      <c r="BN27" s="78"/>
      <c r="BO27" s="78"/>
      <c r="BP27" s="78"/>
      <c r="BQ27" s="34">
        <f>SUM(BQ28:BQ54)</f>
        <v>97138.2</v>
      </c>
      <c r="BR27" s="34">
        <f>SUM(BR28:BR54)</f>
        <v>93736.099999999991</v>
      </c>
      <c r="BS27" s="34">
        <f>SUM(BS28:BS54)</f>
        <v>3402.0999999999995</v>
      </c>
      <c r="BT27" s="1"/>
      <c r="BU27" s="1"/>
      <c r="BV27" s="1"/>
      <c r="BW27" s="1"/>
      <c r="BX27" s="1"/>
      <c r="BY27" s="1"/>
      <c r="BZ27" s="1"/>
    </row>
    <row r="28" spans="1:78" s="2" customFormat="1" ht="17.149999999999999" customHeight="1">
      <c r="A28" s="13" t="s">
        <v>0</v>
      </c>
      <c r="B28" s="63">
        <v>66806</v>
      </c>
      <c r="C28" s="63">
        <v>67887.7</v>
      </c>
      <c r="D28" s="4">
        <f t="shared" ref="D28:D54" si="29">IF(E28=0,0,IF(B28=0,1,IF(C28&lt;0,0,IF(C28/B28&gt;1.2,IF((C28/B28-1.2)*0.1+1.2&gt;1.3,1.3,(C28/B28-1.2)*0.1+1.2),C28/B28))))</f>
        <v>1.0161916594317875</v>
      </c>
      <c r="E28" s="11">
        <v>5</v>
      </c>
      <c r="F28" s="57">
        <v>104.6</v>
      </c>
      <c r="G28" s="57">
        <v>105.1</v>
      </c>
      <c r="H28" s="4">
        <f t="shared" ref="H28:H53" si="30">IF(I28=0,0,IF(F28=0,1,IF(G28&lt;0,0,IF(G28/F28&gt;1.2,IF((G28/F28-1.2)*0.1+1.2&gt;1.3,1.3,(G28/F28-1.2)*0.1+1.2),G28/F28))))</f>
        <v>1.0047801147227533</v>
      </c>
      <c r="I28" s="11">
        <v>5</v>
      </c>
      <c r="J28" s="44">
        <v>130</v>
      </c>
      <c r="K28" s="44">
        <v>128</v>
      </c>
      <c r="L28" s="4">
        <f t="shared" ref="L28:L54" si="31">IF(M28=0,0,IF(J28=0,1,IF(K28&lt;0,0,IF(J28/K28&gt;1.2,IF((J28/K28-1.2)*0.1+1.2&gt;1.3,1.3,(J28/K28-1.2)*0.1+1.2),J28/K28))))</f>
        <v>1.015625</v>
      </c>
      <c r="M28" s="11">
        <v>15</v>
      </c>
      <c r="N28" s="35">
        <v>36497.5</v>
      </c>
      <c r="O28" s="35">
        <v>33205.300000000003</v>
      </c>
      <c r="P28" s="4">
        <f t="shared" ref="P28:P54" si="32">IF(Q28=0,0,IF(N28=0,1,IF(O28&lt;0,0,IF(O28/N28&gt;1.2,IF((O28/N28-1.2)*0.1+1.2&gt;1.3,1.3,(O28/N28-1.2)*0.1+1.2),O28/N28))))</f>
        <v>0.90979656140831566</v>
      </c>
      <c r="Q28" s="11">
        <v>20</v>
      </c>
      <c r="R28" s="5" t="s">
        <v>360</v>
      </c>
      <c r="S28" s="5" t="s">
        <v>360</v>
      </c>
      <c r="T28" s="5" t="s">
        <v>360</v>
      </c>
      <c r="U28" s="5" t="s">
        <v>360</v>
      </c>
      <c r="V28" s="5">
        <v>1</v>
      </c>
      <c r="W28" s="5">
        <v>5</v>
      </c>
      <c r="X28" s="35">
        <v>322850</v>
      </c>
      <c r="Y28" s="35">
        <v>326578</v>
      </c>
      <c r="Z28" s="4">
        <f t="shared" ref="Z28:Z54" si="33">IF(AA28=0,0,IF(X28=0,1,IF(Y28&lt;0,0,IF(Y28/X28&gt;1.2,IF((Y28/X28-1.2)*0.1+1.2&gt;1.3,1.3,(Y28/X28-1.2)*0.1+1.2),Y28/X28))))</f>
        <v>1.0115471581229674</v>
      </c>
      <c r="AA28" s="5">
        <v>5</v>
      </c>
      <c r="AB28" s="86">
        <v>4190</v>
      </c>
      <c r="AC28" s="86">
        <v>4349</v>
      </c>
      <c r="AD28" s="4">
        <f>IF(AE28=0,0,IF(AB28=0,1,IF(AC28&lt;0,0,IF(AC28/AB28&gt;1.2,IF((AC28/AB28-1.2)*0.1+1.2&gt;1.3,1.3,(AC28/AB28-1.2)*0.1+1.2),AC28/AB28))))</f>
        <v>1.0379474940334128</v>
      </c>
      <c r="AE28" s="5">
        <v>15</v>
      </c>
      <c r="AF28" s="63">
        <v>11972</v>
      </c>
      <c r="AG28" s="63">
        <v>12292.8</v>
      </c>
      <c r="AH28" s="4">
        <f>IF(AI28=0,0,IF(AF28=0,1,IF(AG28&lt;0,0,IF(AG28/AF28&gt;1.2,IF((AG28/AF28-1.2)*0.1+1.2&gt;1.3,1.3,(AG28/AF28-1.2)*0.1+1.2),AG28/AF28))))</f>
        <v>1.0267958569996658</v>
      </c>
      <c r="AI28" s="5">
        <v>10</v>
      </c>
      <c r="AJ28" s="63">
        <v>2561</v>
      </c>
      <c r="AK28" s="63">
        <v>1879</v>
      </c>
      <c r="AL28" s="4">
        <f>IF(AM28=0,0,IF(AJ28=0,1,IF(AK28&lt;0,0,IF(AK28/AJ28&gt;1.2,IF((AK28/AJ28-1.2)*0.1+1.2&gt;1.3,1.3,(AK28/AJ28-1.2)*0.1+1.2),AK28/AJ28))))</f>
        <v>0.73369777430691141</v>
      </c>
      <c r="AM28" s="5">
        <v>10</v>
      </c>
      <c r="AN28" s="5">
        <v>1727</v>
      </c>
      <c r="AO28" s="5">
        <v>1009</v>
      </c>
      <c r="AP28" s="4">
        <f t="shared" si="9"/>
        <v>0.58425014475969894</v>
      </c>
      <c r="AQ28" s="5">
        <v>15</v>
      </c>
      <c r="AR28" s="43">
        <f>(D28*E28+H28*I28+L28*M28+P28*Q28+V28*W28+Z28*AA28+AD28*AE28+AH28*AI28+AL28*AM28+AP28*AQ28)/(E28+I28+M28+Q28+W28+AA28+AE28+AI28+AM28+AQ28)</f>
        <v>0.90981715985253619</v>
      </c>
      <c r="AS28" s="44">
        <v>24619</v>
      </c>
      <c r="AT28" s="35">
        <f t="shared" si="11"/>
        <v>20142.81818181818</v>
      </c>
      <c r="AU28" s="35">
        <f t="shared" si="12"/>
        <v>18326.3</v>
      </c>
      <c r="AV28" s="35">
        <f t="shared" si="13"/>
        <v>-1816.5181818181809</v>
      </c>
      <c r="AW28" s="35">
        <v>2282</v>
      </c>
      <c r="AX28" s="35">
        <v>2425.1999999999998</v>
      </c>
      <c r="AY28" s="35">
        <v>1921.3</v>
      </c>
      <c r="AZ28" s="35">
        <v>1287.9000000000001</v>
      </c>
      <c r="BA28" s="35">
        <v>2398.4</v>
      </c>
      <c r="BB28" s="35">
        <v>2067.5</v>
      </c>
      <c r="BC28" s="35">
        <v>1389.1</v>
      </c>
      <c r="BD28" s="35">
        <v>1844.4</v>
      </c>
      <c r="BE28" s="35"/>
      <c r="BF28" s="35">
        <f t="shared" si="14"/>
        <v>2710.5</v>
      </c>
      <c r="BG28" s="35">
        <v>15.5</v>
      </c>
      <c r="BH28" s="35">
        <f t="shared" si="15"/>
        <v>2726</v>
      </c>
      <c r="BI28" s="79"/>
      <c r="BJ28" s="35">
        <f t="shared" si="16"/>
        <v>2726</v>
      </c>
      <c r="BK28" s="35"/>
      <c r="BL28" s="35">
        <f t="shared" si="17"/>
        <v>2726</v>
      </c>
      <c r="BM28" s="79"/>
      <c r="BN28" s="79"/>
      <c r="BO28" s="79"/>
      <c r="BP28" s="79"/>
      <c r="BQ28" s="35">
        <f t="shared" si="18"/>
        <v>2726</v>
      </c>
      <c r="BR28" s="35">
        <v>3800.7</v>
      </c>
      <c r="BS28" s="35">
        <f t="shared" si="19"/>
        <v>-1074.7</v>
      </c>
      <c r="BT28" s="1"/>
      <c r="BU28" s="1"/>
      <c r="BV28" s="1"/>
      <c r="BW28" s="1"/>
      <c r="BX28" s="1"/>
      <c r="BY28" s="1"/>
      <c r="BZ28" s="1"/>
    </row>
    <row r="29" spans="1:78" s="2" customFormat="1" ht="17.149999999999999" customHeight="1">
      <c r="A29" s="13" t="s">
        <v>19</v>
      </c>
      <c r="B29" s="63">
        <v>7620411</v>
      </c>
      <c r="C29" s="63">
        <v>7363427</v>
      </c>
      <c r="D29" s="4">
        <f t="shared" si="29"/>
        <v>0.96627688454074201</v>
      </c>
      <c r="E29" s="11">
        <v>5</v>
      </c>
      <c r="F29" s="57">
        <v>103.4</v>
      </c>
      <c r="G29" s="57">
        <v>107.3</v>
      </c>
      <c r="H29" s="4">
        <f t="shared" si="30"/>
        <v>1.0377176015473888</v>
      </c>
      <c r="I29" s="11">
        <v>5</v>
      </c>
      <c r="J29" s="44">
        <v>200</v>
      </c>
      <c r="K29" s="44">
        <v>153</v>
      </c>
      <c r="L29" s="4">
        <f t="shared" si="31"/>
        <v>1.2107189542483661</v>
      </c>
      <c r="M29" s="11">
        <v>5</v>
      </c>
      <c r="N29" s="35">
        <v>174897.4</v>
      </c>
      <c r="O29" s="35">
        <v>146765.29999999999</v>
      </c>
      <c r="P29" s="4">
        <f t="shared" si="32"/>
        <v>0.83915083929206491</v>
      </c>
      <c r="Q29" s="11">
        <v>20</v>
      </c>
      <c r="R29" s="5" t="s">
        <v>360</v>
      </c>
      <c r="S29" s="5" t="s">
        <v>360</v>
      </c>
      <c r="T29" s="5" t="s">
        <v>360</v>
      </c>
      <c r="U29" s="5" t="s">
        <v>360</v>
      </c>
      <c r="V29" s="5">
        <v>1</v>
      </c>
      <c r="W29" s="5">
        <v>5</v>
      </c>
      <c r="X29" s="35">
        <v>2567791</v>
      </c>
      <c r="Y29" s="35">
        <v>2237392</v>
      </c>
      <c r="Z29" s="4">
        <f t="shared" si="33"/>
        <v>0.87132948125451015</v>
      </c>
      <c r="AA29" s="5">
        <v>5</v>
      </c>
      <c r="AB29" s="86">
        <v>4376</v>
      </c>
      <c r="AC29" s="86">
        <v>4662</v>
      </c>
      <c r="AD29" s="4">
        <f t="shared" ref="AD29:AD54" si="34">IF(AE29=0,0,IF(AB29=0,1,IF(AC29&lt;0,0,IF(AC29/AB29&gt;1.2,IF((AC29/AB29-1.2)*0.1+1.2&gt;1.3,1.3,(AC29/AB29-1.2)*0.1+1.2),AC29/AB29))))</f>
        <v>1.0653564899451553</v>
      </c>
      <c r="AE29" s="5">
        <v>20</v>
      </c>
      <c r="AF29" s="63">
        <v>15600</v>
      </c>
      <c r="AG29" s="63">
        <v>15937.2</v>
      </c>
      <c r="AH29" s="4">
        <f t="shared" ref="AH29:AH54" si="35">IF(AI29=0,0,IF(AF29=0,1,IF(AG29&lt;0,0,IF(AG29/AF29&gt;1.2,IF((AG29/AF29-1.2)*0.1+1.2&gt;1.3,1.3,(AG29/AF29-1.2)*0.1+1.2),AG29/AF29))))</f>
        <v>1.0216153846153846</v>
      </c>
      <c r="AI29" s="5">
        <v>15</v>
      </c>
      <c r="AJ29" s="63">
        <v>1900</v>
      </c>
      <c r="AK29" s="63">
        <v>1907.6</v>
      </c>
      <c r="AL29" s="4">
        <f t="shared" ref="AL29:AL54" si="36">IF(AM29=0,0,IF(AJ29=0,1,IF(AK29&lt;0,0,IF(AK29/AJ29&gt;1.2,IF((AK29/AJ29-1.2)*0.1+1.2&gt;1.3,1.3,(AK29/AJ29-1.2)*0.1+1.2),AK29/AJ29))))</f>
        <v>1.004</v>
      </c>
      <c r="AM29" s="5">
        <v>5</v>
      </c>
      <c r="AN29" s="5">
        <v>1727</v>
      </c>
      <c r="AO29" s="5">
        <v>1733</v>
      </c>
      <c r="AP29" s="4">
        <f t="shared" si="9"/>
        <v>1.0034742327735959</v>
      </c>
      <c r="AQ29" s="5">
        <v>15</v>
      </c>
      <c r="AR29" s="43">
        <f>(D29*E29+H29*I29+L29*M29+P29*Q29+V29*W29+Z29*AA29+AD29*AE29+AH29*AI29+AL29*AM29+AP29*AQ29)/(E29+I29+M29+Q29+W29+AA29+AE29+AI29+AM29+AQ29)</f>
        <v>0.98916705453534137</v>
      </c>
      <c r="AS29" s="44">
        <v>36132</v>
      </c>
      <c r="AT29" s="35">
        <f t="shared" si="11"/>
        <v>29562.545454545452</v>
      </c>
      <c r="AU29" s="35">
        <f t="shared" si="12"/>
        <v>29242.3</v>
      </c>
      <c r="AV29" s="35">
        <f t="shared" si="13"/>
        <v>-320.24545454545296</v>
      </c>
      <c r="AW29" s="35">
        <v>3199.3</v>
      </c>
      <c r="AX29" s="35">
        <v>3207.6</v>
      </c>
      <c r="AY29" s="35">
        <v>3825.1</v>
      </c>
      <c r="AZ29" s="35">
        <v>3390</v>
      </c>
      <c r="BA29" s="35">
        <v>3068.7</v>
      </c>
      <c r="BB29" s="35">
        <v>2971.5</v>
      </c>
      <c r="BC29" s="35">
        <v>2613.5</v>
      </c>
      <c r="BD29" s="35">
        <v>2978.6</v>
      </c>
      <c r="BE29" s="35"/>
      <c r="BF29" s="35">
        <f t="shared" si="14"/>
        <v>3988</v>
      </c>
      <c r="BG29" s="35">
        <v>51.5</v>
      </c>
      <c r="BH29" s="35">
        <f t="shared" si="15"/>
        <v>4039.5</v>
      </c>
      <c r="BI29" s="79"/>
      <c r="BJ29" s="35">
        <f t="shared" si="16"/>
        <v>4039.5</v>
      </c>
      <c r="BK29" s="35"/>
      <c r="BL29" s="35">
        <f t="shared" si="17"/>
        <v>4039.5</v>
      </c>
      <c r="BM29" s="79"/>
      <c r="BN29" s="79"/>
      <c r="BO29" s="79"/>
      <c r="BP29" s="79"/>
      <c r="BQ29" s="35">
        <f t="shared" si="18"/>
        <v>4039.5</v>
      </c>
      <c r="BR29" s="35">
        <v>4123</v>
      </c>
      <c r="BS29" s="35">
        <f t="shared" si="19"/>
        <v>-83.5</v>
      </c>
      <c r="BT29" s="1"/>
      <c r="BU29" s="1"/>
      <c r="BV29" s="1"/>
      <c r="BW29" s="1"/>
      <c r="BX29" s="1"/>
      <c r="BY29" s="1"/>
      <c r="BZ29" s="1"/>
    </row>
    <row r="30" spans="1:78" s="2" customFormat="1" ht="17.149999999999999" customHeight="1">
      <c r="A30" s="13" t="s">
        <v>20</v>
      </c>
      <c r="B30" s="63">
        <v>1851238</v>
      </c>
      <c r="C30" s="63">
        <v>2505692.5</v>
      </c>
      <c r="D30" s="4">
        <f t="shared" si="29"/>
        <v>1.2153522615676644</v>
      </c>
      <c r="E30" s="11">
        <v>5</v>
      </c>
      <c r="F30" s="57">
        <v>105.9</v>
      </c>
      <c r="G30" s="57">
        <v>100.1</v>
      </c>
      <c r="H30" s="4">
        <f t="shared" si="30"/>
        <v>0.94523135033050032</v>
      </c>
      <c r="I30" s="11">
        <v>5</v>
      </c>
      <c r="J30" s="44">
        <v>120</v>
      </c>
      <c r="K30" s="44">
        <v>104</v>
      </c>
      <c r="L30" s="4">
        <f t="shared" si="31"/>
        <v>1.1538461538461537</v>
      </c>
      <c r="M30" s="11">
        <v>10</v>
      </c>
      <c r="N30" s="35">
        <v>60397.9</v>
      </c>
      <c r="O30" s="35">
        <v>63183.7</v>
      </c>
      <c r="P30" s="4">
        <f t="shared" si="32"/>
        <v>1.0461241202094773</v>
      </c>
      <c r="Q30" s="11">
        <v>20</v>
      </c>
      <c r="R30" s="5" t="s">
        <v>360</v>
      </c>
      <c r="S30" s="5" t="s">
        <v>360</v>
      </c>
      <c r="T30" s="5" t="s">
        <v>360</v>
      </c>
      <c r="U30" s="5" t="s">
        <v>360</v>
      </c>
      <c r="V30" s="5">
        <v>1</v>
      </c>
      <c r="W30" s="5">
        <v>5</v>
      </c>
      <c r="X30" s="35">
        <v>732513</v>
      </c>
      <c r="Y30" s="35">
        <v>728305</v>
      </c>
      <c r="Z30" s="4">
        <f t="shared" si="33"/>
        <v>0.99425539205447544</v>
      </c>
      <c r="AA30" s="5">
        <v>5</v>
      </c>
      <c r="AB30" s="86">
        <v>3090</v>
      </c>
      <c r="AC30" s="86">
        <v>3055</v>
      </c>
      <c r="AD30" s="4">
        <f t="shared" si="34"/>
        <v>0.98867313915857602</v>
      </c>
      <c r="AE30" s="5">
        <v>20</v>
      </c>
      <c r="AF30" s="63">
        <v>12900</v>
      </c>
      <c r="AG30" s="63">
        <v>13172.3</v>
      </c>
      <c r="AH30" s="4">
        <f t="shared" si="35"/>
        <v>1.0211085271317828</v>
      </c>
      <c r="AI30" s="5">
        <v>20</v>
      </c>
      <c r="AJ30" s="63">
        <v>2840</v>
      </c>
      <c r="AK30" s="63">
        <v>2647.8</v>
      </c>
      <c r="AL30" s="4">
        <f t="shared" si="36"/>
        <v>0.93232394366197191</v>
      </c>
      <c r="AM30" s="5">
        <v>5</v>
      </c>
      <c r="AN30" s="5">
        <v>1727</v>
      </c>
      <c r="AO30" s="5">
        <v>1811</v>
      </c>
      <c r="AP30" s="4">
        <f t="shared" si="9"/>
        <v>1.0486392588303417</v>
      </c>
      <c r="AQ30" s="5">
        <v>15</v>
      </c>
      <c r="AR30" s="43">
        <f t="shared" ref="AR29:AR53" si="37">(D30*E30+H30*I30+L30*M30+P30*Q30+V30*W30+Z30*AA30+AD30*AE30+AH30*AI30+AL30*AM30+AP30*AQ30)/(E30+I30+M30+Q30+W30+AA30+AE30+AI30+AM30+AQ30)</f>
        <v>1.0347452808089677</v>
      </c>
      <c r="AS30" s="44">
        <v>24285</v>
      </c>
      <c r="AT30" s="35">
        <f t="shared" si="11"/>
        <v>19869.545454545452</v>
      </c>
      <c r="AU30" s="35">
        <f t="shared" si="12"/>
        <v>20559.900000000001</v>
      </c>
      <c r="AV30" s="35">
        <f t="shared" si="13"/>
        <v>690.35454545454922</v>
      </c>
      <c r="AW30" s="35">
        <v>2562.6</v>
      </c>
      <c r="AX30" s="35">
        <v>2385</v>
      </c>
      <c r="AY30" s="35">
        <v>2090.6</v>
      </c>
      <c r="AZ30" s="35">
        <v>2488.1999999999998</v>
      </c>
      <c r="BA30" s="35">
        <v>2473.1999999999998</v>
      </c>
      <c r="BB30" s="35">
        <v>1643.3</v>
      </c>
      <c r="BC30" s="35">
        <v>2014.2</v>
      </c>
      <c r="BD30" s="35">
        <v>2548.9</v>
      </c>
      <c r="BE30" s="35"/>
      <c r="BF30" s="35">
        <f t="shared" si="14"/>
        <v>2353.9</v>
      </c>
      <c r="BG30" s="35">
        <v>-37.700000000000003</v>
      </c>
      <c r="BH30" s="35">
        <f t="shared" si="15"/>
        <v>2316.1999999999998</v>
      </c>
      <c r="BI30" s="79"/>
      <c r="BJ30" s="35">
        <f t="shared" si="16"/>
        <v>2316.1999999999998</v>
      </c>
      <c r="BK30" s="35"/>
      <c r="BL30" s="35">
        <f t="shared" si="17"/>
        <v>2316.1999999999998</v>
      </c>
      <c r="BM30" s="79"/>
      <c r="BN30" s="79"/>
      <c r="BO30" s="79"/>
      <c r="BP30" s="79"/>
      <c r="BQ30" s="35">
        <f t="shared" si="18"/>
        <v>2316.1999999999998</v>
      </c>
      <c r="BR30" s="35">
        <v>2335.9</v>
      </c>
      <c r="BS30" s="35">
        <f t="shared" si="19"/>
        <v>-19.7</v>
      </c>
      <c r="BT30" s="1"/>
      <c r="BU30" s="1"/>
      <c r="BV30" s="1"/>
      <c r="BW30" s="1"/>
      <c r="BX30" s="1"/>
      <c r="BY30" s="1"/>
      <c r="BZ30" s="1"/>
    </row>
    <row r="31" spans="1:78" s="2" customFormat="1" ht="17.149999999999999" customHeight="1">
      <c r="A31" s="13" t="s">
        <v>21</v>
      </c>
      <c r="B31" s="63">
        <v>151031</v>
      </c>
      <c r="C31" s="63">
        <v>156250.6</v>
      </c>
      <c r="D31" s="4">
        <f t="shared" si="29"/>
        <v>1.0345597923605088</v>
      </c>
      <c r="E31" s="11">
        <v>5</v>
      </c>
      <c r="F31" s="57">
        <v>105.8</v>
      </c>
      <c r="G31" s="57">
        <v>101.8</v>
      </c>
      <c r="H31" s="4">
        <f t="shared" si="30"/>
        <v>0.96219281663516065</v>
      </c>
      <c r="I31" s="11">
        <v>5</v>
      </c>
      <c r="J31" s="44">
        <v>230</v>
      </c>
      <c r="K31" s="44">
        <v>200</v>
      </c>
      <c r="L31" s="4">
        <f t="shared" si="31"/>
        <v>1.1499999999999999</v>
      </c>
      <c r="M31" s="11">
        <v>10</v>
      </c>
      <c r="N31" s="35">
        <v>96627.6</v>
      </c>
      <c r="O31" s="35">
        <v>84045.8</v>
      </c>
      <c r="P31" s="4">
        <f t="shared" si="32"/>
        <v>0.86979082580960299</v>
      </c>
      <c r="Q31" s="11">
        <v>20</v>
      </c>
      <c r="R31" s="5" t="s">
        <v>360</v>
      </c>
      <c r="S31" s="5" t="s">
        <v>360</v>
      </c>
      <c r="T31" s="5" t="s">
        <v>360</v>
      </c>
      <c r="U31" s="5" t="s">
        <v>360</v>
      </c>
      <c r="V31" s="5">
        <v>1</v>
      </c>
      <c r="W31" s="5">
        <v>5</v>
      </c>
      <c r="X31" s="35">
        <v>661533</v>
      </c>
      <c r="Y31" s="35">
        <v>755171</v>
      </c>
      <c r="Z31" s="4">
        <f t="shared" si="33"/>
        <v>1.1415469825390419</v>
      </c>
      <c r="AA31" s="5">
        <v>5</v>
      </c>
      <c r="AB31" s="86">
        <v>4750</v>
      </c>
      <c r="AC31" s="86">
        <v>4883</v>
      </c>
      <c r="AD31" s="4">
        <f t="shared" si="34"/>
        <v>1.028</v>
      </c>
      <c r="AE31" s="5">
        <v>15</v>
      </c>
      <c r="AF31" s="63">
        <v>13390</v>
      </c>
      <c r="AG31" s="63">
        <v>13886</v>
      </c>
      <c r="AH31" s="4">
        <f t="shared" si="35"/>
        <v>1.037042569081404</v>
      </c>
      <c r="AI31" s="5">
        <v>10</v>
      </c>
      <c r="AJ31" s="63">
        <v>2220</v>
      </c>
      <c r="AK31" s="63">
        <v>2249.4</v>
      </c>
      <c r="AL31" s="4">
        <f t="shared" si="36"/>
        <v>1.0132432432432432</v>
      </c>
      <c r="AM31" s="5">
        <v>10</v>
      </c>
      <c r="AN31" s="5">
        <v>1727</v>
      </c>
      <c r="AO31" s="5">
        <v>1241</v>
      </c>
      <c r="AP31" s="4">
        <f t="shared" si="9"/>
        <v>0.71858714533873769</v>
      </c>
      <c r="AQ31" s="5">
        <v>15</v>
      </c>
      <c r="AR31" s="43">
        <f t="shared" si="37"/>
        <v>0.96288979777193151</v>
      </c>
      <c r="AS31" s="44">
        <v>29449</v>
      </c>
      <c r="AT31" s="35">
        <f t="shared" si="11"/>
        <v>24094.63636363636</v>
      </c>
      <c r="AU31" s="35">
        <f t="shared" si="12"/>
        <v>23200.5</v>
      </c>
      <c r="AV31" s="35">
        <f t="shared" si="13"/>
        <v>-894.13636363636033</v>
      </c>
      <c r="AW31" s="35">
        <v>2540.5</v>
      </c>
      <c r="AX31" s="35">
        <v>1945.9</v>
      </c>
      <c r="AY31" s="35">
        <v>3320.6</v>
      </c>
      <c r="AZ31" s="35">
        <v>2057.3000000000002</v>
      </c>
      <c r="BA31" s="35">
        <v>2498.6999999999998</v>
      </c>
      <c r="BB31" s="35">
        <v>2505.9</v>
      </c>
      <c r="BC31" s="35">
        <v>1331.1</v>
      </c>
      <c r="BD31" s="35">
        <v>2313.1999999999998</v>
      </c>
      <c r="BE31" s="35">
        <v>1035.5</v>
      </c>
      <c r="BF31" s="35">
        <f t="shared" si="14"/>
        <v>3651.8</v>
      </c>
      <c r="BG31" s="35">
        <v>24.5</v>
      </c>
      <c r="BH31" s="35">
        <f t="shared" si="15"/>
        <v>3676.3</v>
      </c>
      <c r="BI31" s="79"/>
      <c r="BJ31" s="35">
        <f t="shared" si="16"/>
        <v>3676.3</v>
      </c>
      <c r="BK31" s="35"/>
      <c r="BL31" s="35">
        <f t="shared" si="17"/>
        <v>3676.3</v>
      </c>
      <c r="BM31" s="79"/>
      <c r="BN31" s="79"/>
      <c r="BO31" s="79"/>
      <c r="BP31" s="79"/>
      <c r="BQ31" s="35">
        <f t="shared" si="18"/>
        <v>3676.3</v>
      </c>
      <c r="BR31" s="35">
        <v>4568</v>
      </c>
      <c r="BS31" s="35">
        <f t="shared" si="19"/>
        <v>-891.7</v>
      </c>
      <c r="BT31" s="1"/>
      <c r="BU31" s="1"/>
      <c r="BV31" s="1"/>
      <c r="BW31" s="1"/>
      <c r="BX31" s="1"/>
      <c r="BY31" s="1"/>
      <c r="BZ31" s="1"/>
    </row>
    <row r="32" spans="1:78" s="2" customFormat="1" ht="17.149999999999999" customHeight="1">
      <c r="A32" s="13" t="s">
        <v>22</v>
      </c>
      <c r="B32" s="63">
        <v>226695</v>
      </c>
      <c r="C32" s="63">
        <v>257915.4</v>
      </c>
      <c r="D32" s="4">
        <f t="shared" si="29"/>
        <v>1.1377198438430489</v>
      </c>
      <c r="E32" s="11">
        <v>5</v>
      </c>
      <c r="F32" s="57">
        <v>105</v>
      </c>
      <c r="G32" s="57">
        <v>107</v>
      </c>
      <c r="H32" s="4">
        <f t="shared" si="30"/>
        <v>1.019047619047619</v>
      </c>
      <c r="I32" s="11">
        <v>5</v>
      </c>
      <c r="J32" s="44">
        <v>210</v>
      </c>
      <c r="K32" s="44">
        <v>203</v>
      </c>
      <c r="L32" s="4">
        <f t="shared" si="31"/>
        <v>1.0344827586206897</v>
      </c>
      <c r="M32" s="11">
        <v>10</v>
      </c>
      <c r="N32" s="35">
        <v>75423.199999999997</v>
      </c>
      <c r="O32" s="35">
        <v>75620.600000000006</v>
      </c>
      <c r="P32" s="4">
        <f t="shared" si="32"/>
        <v>1.0026172318331761</v>
      </c>
      <c r="Q32" s="11">
        <v>20</v>
      </c>
      <c r="R32" s="5" t="s">
        <v>360</v>
      </c>
      <c r="S32" s="5" t="s">
        <v>360</v>
      </c>
      <c r="T32" s="5" t="s">
        <v>360</v>
      </c>
      <c r="U32" s="5" t="s">
        <v>360</v>
      </c>
      <c r="V32" s="5">
        <v>1</v>
      </c>
      <c r="W32" s="5">
        <v>5</v>
      </c>
      <c r="X32" s="35">
        <v>626510</v>
      </c>
      <c r="Y32" s="35">
        <v>737746</v>
      </c>
      <c r="Z32" s="4">
        <f t="shared" si="33"/>
        <v>1.177548642479769</v>
      </c>
      <c r="AA32" s="5">
        <v>5</v>
      </c>
      <c r="AB32" s="86">
        <v>10532</v>
      </c>
      <c r="AC32" s="86">
        <v>10800</v>
      </c>
      <c r="AD32" s="4">
        <f t="shared" si="34"/>
        <v>1.0254462590201292</v>
      </c>
      <c r="AE32" s="5">
        <v>20</v>
      </c>
      <c r="AF32" s="63">
        <v>23722</v>
      </c>
      <c r="AG32" s="63">
        <v>25752.5</v>
      </c>
      <c r="AH32" s="4">
        <f t="shared" si="35"/>
        <v>1.0855956496079588</v>
      </c>
      <c r="AI32" s="5">
        <v>10</v>
      </c>
      <c r="AJ32" s="63">
        <v>3178</v>
      </c>
      <c r="AK32" s="63">
        <v>3547.2</v>
      </c>
      <c r="AL32" s="4">
        <f t="shared" si="36"/>
        <v>1.1161736941472624</v>
      </c>
      <c r="AM32" s="5">
        <v>10</v>
      </c>
      <c r="AN32" s="5">
        <v>1727</v>
      </c>
      <c r="AO32" s="5">
        <v>1740</v>
      </c>
      <c r="AP32" s="4">
        <f t="shared" si="9"/>
        <v>1.0075275043427909</v>
      </c>
      <c r="AQ32" s="5">
        <v>15</v>
      </c>
      <c r="AR32" s="43">
        <f t="shared" si="37"/>
        <v>1.0448407993601836</v>
      </c>
      <c r="AS32" s="44">
        <v>36357</v>
      </c>
      <c r="AT32" s="35">
        <f t="shared" si="11"/>
        <v>29746.63636363636</v>
      </c>
      <c r="AU32" s="35">
        <f t="shared" si="12"/>
        <v>31080.5</v>
      </c>
      <c r="AV32" s="35">
        <f t="shared" si="13"/>
        <v>1333.8636363636397</v>
      </c>
      <c r="AW32" s="35">
        <v>3486.1</v>
      </c>
      <c r="AX32" s="35">
        <v>3388.3</v>
      </c>
      <c r="AY32" s="35">
        <v>4034.2</v>
      </c>
      <c r="AZ32" s="35">
        <v>2571.9</v>
      </c>
      <c r="BA32" s="35">
        <v>3460.6</v>
      </c>
      <c r="BB32" s="35">
        <v>4488.6000000000004</v>
      </c>
      <c r="BC32" s="35">
        <v>382.2</v>
      </c>
      <c r="BD32" s="35">
        <v>3647.5</v>
      </c>
      <c r="BE32" s="35"/>
      <c r="BF32" s="35">
        <f t="shared" si="14"/>
        <v>5621.1</v>
      </c>
      <c r="BG32" s="35">
        <v>-39.200000000000003</v>
      </c>
      <c r="BH32" s="35">
        <f t="shared" si="15"/>
        <v>5581.9</v>
      </c>
      <c r="BI32" s="79"/>
      <c r="BJ32" s="35">
        <f t="shared" si="16"/>
        <v>5581.9</v>
      </c>
      <c r="BK32" s="35"/>
      <c r="BL32" s="35">
        <f t="shared" si="17"/>
        <v>5581.9</v>
      </c>
      <c r="BM32" s="79"/>
      <c r="BN32" s="79"/>
      <c r="BO32" s="79"/>
      <c r="BP32" s="79"/>
      <c r="BQ32" s="35">
        <f t="shared" si="18"/>
        <v>5581.9</v>
      </c>
      <c r="BR32" s="35">
        <v>5442</v>
      </c>
      <c r="BS32" s="35">
        <f t="shared" si="19"/>
        <v>139.9</v>
      </c>
      <c r="BT32" s="1"/>
      <c r="BU32" s="1"/>
      <c r="BV32" s="1"/>
      <c r="BW32" s="1"/>
      <c r="BX32" s="1"/>
      <c r="BY32" s="1"/>
      <c r="BZ32" s="1"/>
    </row>
    <row r="33" spans="1:78" s="2" customFormat="1" ht="17.149999999999999" customHeight="1">
      <c r="A33" s="13" t="s">
        <v>23</v>
      </c>
      <c r="B33" s="63">
        <v>197474</v>
      </c>
      <c r="C33" s="63">
        <v>204069.1</v>
      </c>
      <c r="D33" s="4">
        <f t="shared" si="29"/>
        <v>1.0333973080000405</v>
      </c>
      <c r="E33" s="11">
        <v>5</v>
      </c>
      <c r="F33" s="57">
        <v>105.1</v>
      </c>
      <c r="G33" s="57">
        <v>114.8</v>
      </c>
      <c r="H33" s="4">
        <f t="shared" si="30"/>
        <v>1.0922930542340628</v>
      </c>
      <c r="I33" s="11">
        <v>5</v>
      </c>
      <c r="J33" s="44">
        <v>280</v>
      </c>
      <c r="K33" s="44">
        <v>250</v>
      </c>
      <c r="L33" s="4">
        <f t="shared" si="31"/>
        <v>1.1200000000000001</v>
      </c>
      <c r="M33" s="11">
        <v>15</v>
      </c>
      <c r="N33" s="35">
        <v>66541</v>
      </c>
      <c r="O33" s="35">
        <v>60133.5</v>
      </c>
      <c r="P33" s="4">
        <f t="shared" si="32"/>
        <v>0.90370598578320138</v>
      </c>
      <c r="Q33" s="11">
        <v>20</v>
      </c>
      <c r="R33" s="5" t="s">
        <v>360</v>
      </c>
      <c r="S33" s="5" t="s">
        <v>360</v>
      </c>
      <c r="T33" s="5" t="s">
        <v>360</v>
      </c>
      <c r="U33" s="5" t="s">
        <v>360</v>
      </c>
      <c r="V33" s="5">
        <v>1</v>
      </c>
      <c r="W33" s="5">
        <v>5</v>
      </c>
      <c r="X33" s="35">
        <v>886006.2</v>
      </c>
      <c r="Y33" s="35">
        <v>817969</v>
      </c>
      <c r="Z33" s="4">
        <f t="shared" si="33"/>
        <v>0.92320911524095439</v>
      </c>
      <c r="AA33" s="5">
        <v>5</v>
      </c>
      <c r="AB33" s="86">
        <v>4266</v>
      </c>
      <c r="AC33" s="86">
        <v>4266</v>
      </c>
      <c r="AD33" s="4">
        <f t="shared" si="34"/>
        <v>1</v>
      </c>
      <c r="AE33" s="5">
        <v>20</v>
      </c>
      <c r="AF33" s="63">
        <v>10906</v>
      </c>
      <c r="AG33" s="63">
        <v>11939.9</v>
      </c>
      <c r="AH33" s="4">
        <f t="shared" si="35"/>
        <v>1.094801026957638</v>
      </c>
      <c r="AI33" s="5">
        <v>10</v>
      </c>
      <c r="AJ33" s="63">
        <v>2188</v>
      </c>
      <c r="AK33" s="63">
        <v>2202</v>
      </c>
      <c r="AL33" s="4">
        <f t="shared" si="36"/>
        <v>1.006398537477148</v>
      </c>
      <c r="AM33" s="5">
        <v>10</v>
      </c>
      <c r="AN33" s="5">
        <v>1727</v>
      </c>
      <c r="AO33" s="5">
        <v>1767</v>
      </c>
      <c r="AP33" s="4">
        <f t="shared" si="9"/>
        <v>1.0231615518239723</v>
      </c>
      <c r="AQ33" s="5">
        <v>15</v>
      </c>
      <c r="AR33" s="43">
        <f t="shared" si="37"/>
        <v>1.0134366911340613</v>
      </c>
      <c r="AS33" s="44">
        <v>34149</v>
      </c>
      <c r="AT33" s="35">
        <f t="shared" si="11"/>
        <v>27940.090909090908</v>
      </c>
      <c r="AU33" s="35">
        <f t="shared" si="12"/>
        <v>28315.5</v>
      </c>
      <c r="AV33" s="35">
        <f t="shared" si="13"/>
        <v>375.4090909090919</v>
      </c>
      <c r="AW33" s="35">
        <v>3327.1</v>
      </c>
      <c r="AX33" s="35">
        <v>2763.4</v>
      </c>
      <c r="AY33" s="35">
        <v>3764.5</v>
      </c>
      <c r="AZ33" s="35">
        <v>3307.2</v>
      </c>
      <c r="BA33" s="35">
        <v>3637</v>
      </c>
      <c r="BB33" s="35">
        <v>2898.5</v>
      </c>
      <c r="BC33" s="35">
        <v>2756.4</v>
      </c>
      <c r="BD33" s="35">
        <v>3165.7</v>
      </c>
      <c r="BE33" s="35"/>
      <c r="BF33" s="35">
        <f t="shared" si="14"/>
        <v>2695.7</v>
      </c>
      <c r="BG33" s="35">
        <v>34.1</v>
      </c>
      <c r="BH33" s="35">
        <f t="shared" si="15"/>
        <v>2729.8</v>
      </c>
      <c r="BI33" s="79"/>
      <c r="BJ33" s="35">
        <f t="shared" si="16"/>
        <v>2729.8</v>
      </c>
      <c r="BK33" s="35"/>
      <c r="BL33" s="35">
        <f t="shared" si="17"/>
        <v>2729.8</v>
      </c>
      <c r="BM33" s="79"/>
      <c r="BN33" s="79"/>
      <c r="BO33" s="79"/>
      <c r="BP33" s="79"/>
      <c r="BQ33" s="35">
        <f t="shared" si="18"/>
        <v>2729.8</v>
      </c>
      <c r="BR33" s="35">
        <v>2664.1</v>
      </c>
      <c r="BS33" s="35">
        <f t="shared" si="19"/>
        <v>65.7</v>
      </c>
      <c r="BT33" s="1"/>
      <c r="BU33" s="1"/>
      <c r="BV33" s="1"/>
      <c r="BW33" s="1"/>
      <c r="BX33" s="1"/>
      <c r="BY33" s="1"/>
      <c r="BZ33" s="1"/>
    </row>
    <row r="34" spans="1:78" s="2" customFormat="1" ht="17.149999999999999" customHeight="1">
      <c r="A34" s="13" t="s">
        <v>24</v>
      </c>
      <c r="B34" s="63">
        <v>21726724</v>
      </c>
      <c r="C34" s="63">
        <v>23350399.699999999</v>
      </c>
      <c r="D34" s="4">
        <f t="shared" si="29"/>
        <v>1.0747317313001261</v>
      </c>
      <c r="E34" s="11">
        <v>5</v>
      </c>
      <c r="F34" s="57">
        <v>104.6</v>
      </c>
      <c r="G34" s="57">
        <v>104.5</v>
      </c>
      <c r="H34" s="4">
        <f t="shared" si="30"/>
        <v>0.99904397705544934</v>
      </c>
      <c r="I34" s="11">
        <v>5</v>
      </c>
      <c r="J34" s="44">
        <v>175</v>
      </c>
      <c r="K34" s="44">
        <v>168</v>
      </c>
      <c r="L34" s="4">
        <f t="shared" si="31"/>
        <v>1.0416666666666667</v>
      </c>
      <c r="M34" s="11">
        <v>5</v>
      </c>
      <c r="N34" s="35">
        <v>781546.6</v>
      </c>
      <c r="O34" s="35">
        <v>695208.1</v>
      </c>
      <c r="P34" s="4">
        <f t="shared" si="32"/>
        <v>0.88952866022320354</v>
      </c>
      <c r="Q34" s="11">
        <v>20</v>
      </c>
      <c r="R34" s="5" t="s">
        <v>360</v>
      </c>
      <c r="S34" s="5" t="s">
        <v>360</v>
      </c>
      <c r="T34" s="5" t="s">
        <v>360</v>
      </c>
      <c r="U34" s="5" t="s">
        <v>360</v>
      </c>
      <c r="V34" s="5">
        <v>1</v>
      </c>
      <c r="W34" s="5">
        <v>5</v>
      </c>
      <c r="X34" s="35">
        <v>5336791.3</v>
      </c>
      <c r="Y34" s="35">
        <v>5443528</v>
      </c>
      <c r="Z34" s="4">
        <f t="shared" si="33"/>
        <v>1.0200001637688174</v>
      </c>
      <c r="AA34" s="5">
        <v>10</v>
      </c>
      <c r="AB34" s="86">
        <v>4752</v>
      </c>
      <c r="AC34" s="86">
        <v>4647</v>
      </c>
      <c r="AD34" s="4">
        <f t="shared" si="34"/>
        <v>0.97790404040404044</v>
      </c>
      <c r="AE34" s="5">
        <v>20</v>
      </c>
      <c r="AF34" s="63">
        <v>12475</v>
      </c>
      <c r="AG34" s="63">
        <v>13195.5</v>
      </c>
      <c r="AH34" s="4">
        <f t="shared" si="35"/>
        <v>1.057755511022044</v>
      </c>
      <c r="AI34" s="5">
        <v>15</v>
      </c>
      <c r="AJ34" s="63">
        <v>2520</v>
      </c>
      <c r="AK34" s="63">
        <v>2646.9</v>
      </c>
      <c r="AL34" s="4">
        <f t="shared" si="36"/>
        <v>1.050357142857143</v>
      </c>
      <c r="AM34" s="5">
        <v>10</v>
      </c>
      <c r="AN34" s="5">
        <v>1727</v>
      </c>
      <c r="AO34" s="5">
        <v>1727</v>
      </c>
      <c r="AP34" s="4">
        <f t="shared" si="9"/>
        <v>1</v>
      </c>
      <c r="AQ34" s="5">
        <v>15</v>
      </c>
      <c r="AR34" s="43">
        <f t="shared" si="37"/>
        <v>0.99541610562951233</v>
      </c>
      <c r="AS34" s="44">
        <v>27280</v>
      </c>
      <c r="AT34" s="35">
        <f t="shared" si="11"/>
        <v>22320</v>
      </c>
      <c r="AU34" s="35">
        <f t="shared" si="12"/>
        <v>22217.7</v>
      </c>
      <c r="AV34" s="35">
        <f t="shared" si="13"/>
        <v>-102.29999999999927</v>
      </c>
      <c r="AW34" s="35">
        <v>2598</v>
      </c>
      <c r="AX34" s="35">
        <v>1037.0999999999999</v>
      </c>
      <c r="AY34" s="35">
        <v>2352.6</v>
      </c>
      <c r="AZ34" s="35">
        <v>1627.4</v>
      </c>
      <c r="BA34" s="35">
        <v>2560.6999999999998</v>
      </c>
      <c r="BB34" s="35">
        <v>2858.2</v>
      </c>
      <c r="BC34" s="35">
        <v>2075.6999999999998</v>
      </c>
      <c r="BD34" s="35">
        <v>2465.8000000000002</v>
      </c>
      <c r="BE34" s="35">
        <v>1747.8</v>
      </c>
      <c r="BF34" s="35">
        <f t="shared" si="14"/>
        <v>2894.4</v>
      </c>
      <c r="BG34" s="35">
        <v>5.8</v>
      </c>
      <c r="BH34" s="35">
        <f t="shared" si="15"/>
        <v>2900.2</v>
      </c>
      <c r="BI34" s="79"/>
      <c r="BJ34" s="35">
        <f t="shared" si="16"/>
        <v>2900.2</v>
      </c>
      <c r="BK34" s="35"/>
      <c r="BL34" s="35">
        <f t="shared" si="17"/>
        <v>2900.2</v>
      </c>
      <c r="BM34" s="79"/>
      <c r="BN34" s="79"/>
      <c r="BO34" s="79"/>
      <c r="BP34" s="79"/>
      <c r="BQ34" s="35">
        <f t="shared" si="18"/>
        <v>2900.2</v>
      </c>
      <c r="BR34" s="35">
        <v>2829</v>
      </c>
      <c r="BS34" s="35">
        <f t="shared" si="19"/>
        <v>71.2</v>
      </c>
      <c r="BT34" s="1"/>
      <c r="BU34" s="1"/>
      <c r="BV34" s="1"/>
      <c r="BW34" s="1"/>
      <c r="BX34" s="1"/>
      <c r="BY34" s="1"/>
      <c r="BZ34" s="1"/>
    </row>
    <row r="35" spans="1:78" s="2" customFormat="1" ht="17.149999999999999" customHeight="1">
      <c r="A35" s="13" t="s">
        <v>25</v>
      </c>
      <c r="B35" s="63">
        <v>249414</v>
      </c>
      <c r="C35" s="63">
        <v>250908</v>
      </c>
      <c r="D35" s="4">
        <f t="shared" si="29"/>
        <v>1.005990040655296</v>
      </c>
      <c r="E35" s="11">
        <v>5</v>
      </c>
      <c r="F35" s="57">
        <v>103.8</v>
      </c>
      <c r="G35" s="57">
        <v>103.6</v>
      </c>
      <c r="H35" s="4">
        <f t="shared" si="30"/>
        <v>0.9980732177263969</v>
      </c>
      <c r="I35" s="11">
        <v>5</v>
      </c>
      <c r="J35" s="44">
        <v>70</v>
      </c>
      <c r="K35" s="44">
        <v>53</v>
      </c>
      <c r="L35" s="4">
        <f t="shared" si="31"/>
        <v>1.2120754716981132</v>
      </c>
      <c r="M35" s="11">
        <v>10</v>
      </c>
      <c r="N35" s="35">
        <v>31929</v>
      </c>
      <c r="O35" s="35">
        <v>25272.1</v>
      </c>
      <c r="P35" s="4">
        <f t="shared" si="32"/>
        <v>0.79150928622882011</v>
      </c>
      <c r="Q35" s="11">
        <v>20</v>
      </c>
      <c r="R35" s="5" t="s">
        <v>360</v>
      </c>
      <c r="S35" s="5" t="s">
        <v>360</v>
      </c>
      <c r="T35" s="5" t="s">
        <v>360</v>
      </c>
      <c r="U35" s="5" t="s">
        <v>360</v>
      </c>
      <c r="V35" s="5">
        <v>1</v>
      </c>
      <c r="W35" s="5">
        <v>5</v>
      </c>
      <c r="X35" s="35">
        <v>288650</v>
      </c>
      <c r="Y35" s="35">
        <v>299103</v>
      </c>
      <c r="Z35" s="4">
        <f t="shared" si="33"/>
        <v>1.0362134072406028</v>
      </c>
      <c r="AA35" s="5">
        <v>5</v>
      </c>
      <c r="AB35" s="86">
        <v>1305</v>
      </c>
      <c r="AC35" s="86">
        <v>1321</v>
      </c>
      <c r="AD35" s="4">
        <f t="shared" si="34"/>
        <v>1.0122605363984674</v>
      </c>
      <c r="AE35" s="5">
        <v>20</v>
      </c>
      <c r="AF35" s="63">
        <v>4881</v>
      </c>
      <c r="AG35" s="63">
        <v>5226.8999999999996</v>
      </c>
      <c r="AH35" s="4">
        <f t="shared" si="35"/>
        <v>1.0708666256914565</v>
      </c>
      <c r="AI35" s="5">
        <v>10</v>
      </c>
      <c r="AJ35" s="63">
        <v>1106</v>
      </c>
      <c r="AK35" s="63">
        <v>686</v>
      </c>
      <c r="AL35" s="4">
        <f t="shared" si="36"/>
        <v>0.620253164556962</v>
      </c>
      <c r="AM35" s="5">
        <v>5</v>
      </c>
      <c r="AN35" s="5">
        <v>1727</v>
      </c>
      <c r="AO35" s="5">
        <v>1785</v>
      </c>
      <c r="AP35" s="4">
        <f t="shared" si="9"/>
        <v>1.0335842501447596</v>
      </c>
      <c r="AQ35" s="5">
        <v>15</v>
      </c>
      <c r="AR35" s="43">
        <f t="shared" si="37"/>
        <v>0.97711230329509136</v>
      </c>
      <c r="AS35" s="44">
        <v>21345</v>
      </c>
      <c r="AT35" s="35">
        <f t="shared" si="11"/>
        <v>17464.090909090908</v>
      </c>
      <c r="AU35" s="35">
        <f t="shared" si="12"/>
        <v>17064.400000000001</v>
      </c>
      <c r="AV35" s="35">
        <f t="shared" si="13"/>
        <v>-399.69090909090664</v>
      </c>
      <c r="AW35" s="35">
        <v>1373.6</v>
      </c>
      <c r="AX35" s="35">
        <v>1604.9</v>
      </c>
      <c r="AY35" s="35">
        <v>1942.1</v>
      </c>
      <c r="AZ35" s="35">
        <v>1184.3</v>
      </c>
      <c r="BA35" s="35">
        <v>1404.8</v>
      </c>
      <c r="BB35" s="35">
        <v>1777.8</v>
      </c>
      <c r="BC35" s="35">
        <v>1721.9</v>
      </c>
      <c r="BD35" s="35">
        <v>1555.3</v>
      </c>
      <c r="BE35" s="35"/>
      <c r="BF35" s="35">
        <f t="shared" si="14"/>
        <v>4499.7</v>
      </c>
      <c r="BG35" s="35">
        <v>1.3</v>
      </c>
      <c r="BH35" s="35">
        <f t="shared" si="15"/>
        <v>4501</v>
      </c>
      <c r="BI35" s="79"/>
      <c r="BJ35" s="35">
        <f t="shared" si="16"/>
        <v>4501</v>
      </c>
      <c r="BK35" s="35"/>
      <c r="BL35" s="35">
        <f t="shared" si="17"/>
        <v>4501</v>
      </c>
      <c r="BM35" s="79"/>
      <c r="BN35" s="79"/>
      <c r="BO35" s="79"/>
      <c r="BP35" s="79"/>
      <c r="BQ35" s="35">
        <f t="shared" si="18"/>
        <v>4501</v>
      </c>
      <c r="BR35" s="35">
        <v>4291.7</v>
      </c>
      <c r="BS35" s="35">
        <f t="shared" si="19"/>
        <v>209.3</v>
      </c>
      <c r="BT35" s="1"/>
      <c r="BU35" s="1"/>
      <c r="BV35" s="1"/>
      <c r="BW35" s="1"/>
      <c r="BX35" s="1"/>
      <c r="BY35" s="1"/>
      <c r="BZ35" s="1"/>
    </row>
    <row r="36" spans="1:78" s="2" customFormat="1" ht="17.149999999999999" customHeight="1">
      <c r="A36" s="13" t="s">
        <v>26</v>
      </c>
      <c r="B36" s="63">
        <v>68010</v>
      </c>
      <c r="C36" s="63">
        <v>73781.899999999994</v>
      </c>
      <c r="D36" s="4">
        <f t="shared" si="29"/>
        <v>1.0848684017056314</v>
      </c>
      <c r="E36" s="11">
        <v>5</v>
      </c>
      <c r="F36" s="57">
        <v>104.1</v>
      </c>
      <c r="G36" s="57">
        <v>108</v>
      </c>
      <c r="H36" s="4">
        <f t="shared" si="30"/>
        <v>1.0374639769452449</v>
      </c>
      <c r="I36" s="11">
        <v>5</v>
      </c>
      <c r="J36" s="44">
        <v>150</v>
      </c>
      <c r="K36" s="44">
        <v>143</v>
      </c>
      <c r="L36" s="4">
        <f t="shared" si="31"/>
        <v>1.048951048951049</v>
      </c>
      <c r="M36" s="11">
        <v>15</v>
      </c>
      <c r="N36" s="35">
        <v>44422.7</v>
      </c>
      <c r="O36" s="35">
        <v>45113.3</v>
      </c>
      <c r="P36" s="4">
        <f t="shared" si="32"/>
        <v>1.0155461059323274</v>
      </c>
      <c r="Q36" s="11">
        <v>20</v>
      </c>
      <c r="R36" s="5" t="s">
        <v>360</v>
      </c>
      <c r="S36" s="5" t="s">
        <v>360</v>
      </c>
      <c r="T36" s="5" t="s">
        <v>360</v>
      </c>
      <c r="U36" s="5" t="s">
        <v>360</v>
      </c>
      <c r="V36" s="5">
        <v>1</v>
      </c>
      <c r="W36" s="5">
        <v>5</v>
      </c>
      <c r="X36" s="35">
        <v>482494</v>
      </c>
      <c r="Y36" s="35">
        <v>462498</v>
      </c>
      <c r="Z36" s="4">
        <f t="shared" si="33"/>
        <v>0.95855699759997015</v>
      </c>
      <c r="AA36" s="5">
        <v>5</v>
      </c>
      <c r="AB36" s="86">
        <v>5044</v>
      </c>
      <c r="AC36" s="86">
        <v>5057</v>
      </c>
      <c r="AD36" s="4">
        <f t="shared" si="34"/>
        <v>1.0025773195876289</v>
      </c>
      <c r="AE36" s="5">
        <v>15</v>
      </c>
      <c r="AF36" s="63">
        <v>17886</v>
      </c>
      <c r="AG36" s="63">
        <v>18178.900000000001</v>
      </c>
      <c r="AH36" s="4">
        <f t="shared" si="35"/>
        <v>1.0163759364866376</v>
      </c>
      <c r="AI36" s="5">
        <v>20</v>
      </c>
      <c r="AJ36" s="63">
        <v>1757</v>
      </c>
      <c r="AK36" s="63">
        <v>1795.4</v>
      </c>
      <c r="AL36" s="4">
        <f t="shared" si="36"/>
        <v>1.0218554354012521</v>
      </c>
      <c r="AM36" s="5">
        <v>5</v>
      </c>
      <c r="AN36" s="5">
        <v>1727</v>
      </c>
      <c r="AO36" s="5">
        <v>2169</v>
      </c>
      <c r="AP36" s="4">
        <f t="shared" si="9"/>
        <v>1.2055935147654893</v>
      </c>
      <c r="AQ36" s="5">
        <v>15</v>
      </c>
      <c r="AR36" s="43">
        <f t="shared" si="37"/>
        <v>1.045536301420021</v>
      </c>
      <c r="AS36" s="44">
        <v>31614</v>
      </c>
      <c r="AT36" s="35">
        <f t="shared" si="11"/>
        <v>25866</v>
      </c>
      <c r="AU36" s="35">
        <f t="shared" si="12"/>
        <v>27043.8</v>
      </c>
      <c r="AV36" s="35">
        <f t="shared" si="13"/>
        <v>1177.7999999999993</v>
      </c>
      <c r="AW36" s="35">
        <v>2770.8</v>
      </c>
      <c r="AX36" s="35">
        <v>3190.3</v>
      </c>
      <c r="AY36" s="35">
        <v>3067.7</v>
      </c>
      <c r="AZ36" s="35">
        <v>2984.8</v>
      </c>
      <c r="BA36" s="35">
        <v>3051.2</v>
      </c>
      <c r="BB36" s="35">
        <v>2704.4</v>
      </c>
      <c r="BC36" s="35">
        <v>3170.7</v>
      </c>
      <c r="BD36" s="35">
        <v>2741.1</v>
      </c>
      <c r="BE36" s="35"/>
      <c r="BF36" s="35">
        <f t="shared" si="14"/>
        <v>3362.8</v>
      </c>
      <c r="BG36" s="35">
        <v>-8.4</v>
      </c>
      <c r="BH36" s="35">
        <f t="shared" si="15"/>
        <v>3354.4</v>
      </c>
      <c r="BI36" s="79"/>
      <c r="BJ36" s="35">
        <f t="shared" si="16"/>
        <v>3354.4</v>
      </c>
      <c r="BK36" s="35"/>
      <c r="BL36" s="35">
        <f t="shared" si="17"/>
        <v>3354.4</v>
      </c>
      <c r="BM36" s="79"/>
      <c r="BN36" s="79"/>
      <c r="BO36" s="79"/>
      <c r="BP36" s="79"/>
      <c r="BQ36" s="35">
        <f t="shared" si="18"/>
        <v>3354.4</v>
      </c>
      <c r="BR36" s="35">
        <v>2706.2</v>
      </c>
      <c r="BS36" s="35">
        <f t="shared" si="19"/>
        <v>648.20000000000005</v>
      </c>
      <c r="BT36" s="1"/>
      <c r="BU36" s="1"/>
      <c r="BV36" s="1"/>
      <c r="BW36" s="1"/>
      <c r="BX36" s="1"/>
      <c r="BY36" s="1"/>
      <c r="BZ36" s="1"/>
    </row>
    <row r="37" spans="1:78" s="2" customFormat="1" ht="17.149999999999999" customHeight="1">
      <c r="A37" s="13" t="s">
        <v>27</v>
      </c>
      <c r="B37" s="63">
        <v>26360</v>
      </c>
      <c r="C37" s="63">
        <v>25730.799999999999</v>
      </c>
      <c r="D37" s="4">
        <f t="shared" si="29"/>
        <v>0.97613050075872532</v>
      </c>
      <c r="E37" s="11">
        <v>5</v>
      </c>
      <c r="F37" s="57">
        <v>104.4</v>
      </c>
      <c r="G37" s="57">
        <v>104.8</v>
      </c>
      <c r="H37" s="4">
        <f t="shared" si="30"/>
        <v>1.0038314176245209</v>
      </c>
      <c r="I37" s="11">
        <v>5</v>
      </c>
      <c r="J37" s="44">
        <v>120</v>
      </c>
      <c r="K37" s="44">
        <v>119</v>
      </c>
      <c r="L37" s="4">
        <f t="shared" si="31"/>
        <v>1.0084033613445378</v>
      </c>
      <c r="M37" s="11">
        <v>15</v>
      </c>
      <c r="N37" s="35">
        <v>33776.699999999997</v>
      </c>
      <c r="O37" s="35">
        <v>28025.200000000001</v>
      </c>
      <c r="P37" s="4">
        <f t="shared" si="32"/>
        <v>0.82971989566772375</v>
      </c>
      <c r="Q37" s="11">
        <v>20</v>
      </c>
      <c r="R37" s="5" t="s">
        <v>360</v>
      </c>
      <c r="S37" s="5" t="s">
        <v>360</v>
      </c>
      <c r="T37" s="5" t="s">
        <v>360</v>
      </c>
      <c r="U37" s="5" t="s">
        <v>360</v>
      </c>
      <c r="V37" s="5">
        <v>1</v>
      </c>
      <c r="W37" s="5">
        <v>5</v>
      </c>
      <c r="X37" s="35">
        <v>422058</v>
      </c>
      <c r="Y37" s="35">
        <v>454921</v>
      </c>
      <c r="Z37" s="4">
        <f t="shared" si="33"/>
        <v>1.0778637059361509</v>
      </c>
      <c r="AA37" s="5">
        <v>5</v>
      </c>
      <c r="AB37" s="86">
        <v>923</v>
      </c>
      <c r="AC37" s="86">
        <v>962</v>
      </c>
      <c r="AD37" s="4">
        <f t="shared" si="34"/>
        <v>1.0422535211267605</v>
      </c>
      <c r="AE37" s="5">
        <v>20</v>
      </c>
      <c r="AF37" s="63">
        <v>3300</v>
      </c>
      <c r="AG37" s="63">
        <v>3337.8</v>
      </c>
      <c r="AH37" s="4">
        <f t="shared" si="35"/>
        <v>1.0114545454545456</v>
      </c>
      <c r="AI37" s="5">
        <v>10</v>
      </c>
      <c r="AJ37" s="63">
        <v>550</v>
      </c>
      <c r="AK37" s="63">
        <v>399.7</v>
      </c>
      <c r="AL37" s="4">
        <f t="shared" si="36"/>
        <v>0.72672727272727267</v>
      </c>
      <c r="AM37" s="5">
        <v>15</v>
      </c>
      <c r="AN37" s="5">
        <v>1727</v>
      </c>
      <c r="AO37" s="5">
        <v>1837</v>
      </c>
      <c r="AP37" s="4">
        <f t="shared" si="9"/>
        <v>1.0636942675159236</v>
      </c>
      <c r="AQ37" s="5">
        <v>15</v>
      </c>
      <c r="AR37" s="43">
        <f t="shared" si="37"/>
        <v>0.95500448205085353</v>
      </c>
      <c r="AS37" s="44">
        <v>19898</v>
      </c>
      <c r="AT37" s="35">
        <f t="shared" si="11"/>
        <v>16280.18181818182</v>
      </c>
      <c r="AU37" s="35">
        <f t="shared" si="12"/>
        <v>15547.6</v>
      </c>
      <c r="AV37" s="35">
        <f t="shared" si="13"/>
        <v>-732.58181818181947</v>
      </c>
      <c r="AW37" s="35">
        <v>1288.4000000000001</v>
      </c>
      <c r="AX37" s="35">
        <v>1585.1</v>
      </c>
      <c r="AY37" s="35">
        <v>1419.2</v>
      </c>
      <c r="AZ37" s="35">
        <v>1773.7</v>
      </c>
      <c r="BA37" s="35">
        <v>1464.6</v>
      </c>
      <c r="BB37" s="35">
        <v>986.7</v>
      </c>
      <c r="BC37" s="35">
        <v>1587.1</v>
      </c>
      <c r="BD37" s="35">
        <v>1496.3</v>
      </c>
      <c r="BE37" s="35"/>
      <c r="BF37" s="35">
        <f t="shared" si="14"/>
        <v>3946.5</v>
      </c>
      <c r="BG37" s="35">
        <v>-19</v>
      </c>
      <c r="BH37" s="35">
        <f t="shared" si="15"/>
        <v>3927.5</v>
      </c>
      <c r="BI37" s="79"/>
      <c r="BJ37" s="35">
        <f t="shared" si="16"/>
        <v>3927.5</v>
      </c>
      <c r="BK37" s="35"/>
      <c r="BL37" s="35">
        <f t="shared" si="17"/>
        <v>3927.5</v>
      </c>
      <c r="BM37" s="79"/>
      <c r="BN37" s="79"/>
      <c r="BO37" s="79"/>
      <c r="BP37" s="79"/>
      <c r="BQ37" s="35">
        <f t="shared" si="18"/>
        <v>3927.5</v>
      </c>
      <c r="BR37" s="35">
        <v>3595.6</v>
      </c>
      <c r="BS37" s="35">
        <f t="shared" si="19"/>
        <v>331.9</v>
      </c>
      <c r="BT37" s="1"/>
      <c r="BU37" s="1"/>
      <c r="BV37" s="1"/>
      <c r="BW37" s="1"/>
      <c r="BX37" s="1"/>
      <c r="BY37" s="1"/>
      <c r="BZ37" s="1"/>
    </row>
    <row r="38" spans="1:78" s="2" customFormat="1" ht="17.149999999999999" customHeight="1">
      <c r="A38" s="13" t="s">
        <v>28</v>
      </c>
      <c r="B38" s="63">
        <v>11552977</v>
      </c>
      <c r="C38" s="63">
        <v>11556658.800000001</v>
      </c>
      <c r="D38" s="4">
        <f t="shared" si="29"/>
        <v>1.000318688421175</v>
      </c>
      <c r="E38" s="11">
        <v>5</v>
      </c>
      <c r="F38" s="57">
        <v>103.2</v>
      </c>
      <c r="G38" s="57">
        <v>103.4</v>
      </c>
      <c r="H38" s="4">
        <f t="shared" si="30"/>
        <v>1.001937984496124</v>
      </c>
      <c r="I38" s="11">
        <v>5</v>
      </c>
      <c r="J38" s="44">
        <v>210</v>
      </c>
      <c r="K38" s="44">
        <v>177</v>
      </c>
      <c r="L38" s="4">
        <f t="shared" si="31"/>
        <v>1.1864406779661016</v>
      </c>
      <c r="M38" s="11">
        <v>10</v>
      </c>
      <c r="N38" s="35">
        <v>183597.2</v>
      </c>
      <c r="O38" s="35">
        <v>168437.8</v>
      </c>
      <c r="P38" s="4">
        <f t="shared" si="32"/>
        <v>0.91743120265450662</v>
      </c>
      <c r="Q38" s="11">
        <v>20</v>
      </c>
      <c r="R38" s="5" t="s">
        <v>360</v>
      </c>
      <c r="S38" s="5" t="s">
        <v>360</v>
      </c>
      <c r="T38" s="5" t="s">
        <v>360</v>
      </c>
      <c r="U38" s="5" t="s">
        <v>360</v>
      </c>
      <c r="V38" s="5">
        <v>1</v>
      </c>
      <c r="W38" s="5">
        <v>5</v>
      </c>
      <c r="X38" s="35">
        <v>744045</v>
      </c>
      <c r="Y38" s="35">
        <v>755950</v>
      </c>
      <c r="Z38" s="4">
        <f t="shared" si="33"/>
        <v>1.0160003763213246</v>
      </c>
      <c r="AA38" s="5">
        <v>5</v>
      </c>
      <c r="AB38" s="86">
        <v>4548</v>
      </c>
      <c r="AC38" s="86">
        <v>4986</v>
      </c>
      <c r="AD38" s="4">
        <f t="shared" si="34"/>
        <v>1.0963060686015831</v>
      </c>
      <c r="AE38" s="5">
        <v>15</v>
      </c>
      <c r="AF38" s="63">
        <v>15405</v>
      </c>
      <c r="AG38" s="63">
        <v>16617</v>
      </c>
      <c r="AH38" s="4">
        <f t="shared" si="35"/>
        <v>1.0786757546251218</v>
      </c>
      <c r="AI38" s="5">
        <v>10</v>
      </c>
      <c r="AJ38" s="63">
        <v>7500</v>
      </c>
      <c r="AK38" s="63">
        <v>7223.9</v>
      </c>
      <c r="AL38" s="4">
        <f t="shared" si="36"/>
        <v>0.96318666666666664</v>
      </c>
      <c r="AM38" s="5">
        <v>10</v>
      </c>
      <c r="AN38" s="5">
        <v>1727</v>
      </c>
      <c r="AO38" s="5">
        <v>1752</v>
      </c>
      <c r="AP38" s="4">
        <f t="shared" si="9"/>
        <v>1.0144759698899826</v>
      </c>
      <c r="AQ38" s="5">
        <v>15</v>
      </c>
      <c r="AR38" s="43">
        <f t="shared" si="37"/>
        <v>1.0238467086923564</v>
      </c>
      <c r="AS38" s="44">
        <v>6818</v>
      </c>
      <c r="AT38" s="35">
        <f t="shared" si="11"/>
        <v>5578.3636363636369</v>
      </c>
      <c r="AU38" s="35">
        <f t="shared" si="12"/>
        <v>5711.4</v>
      </c>
      <c r="AV38" s="35">
        <f t="shared" si="13"/>
        <v>133.03636363636269</v>
      </c>
      <c r="AW38" s="35">
        <v>494</v>
      </c>
      <c r="AX38" s="35">
        <v>686.6</v>
      </c>
      <c r="AY38" s="35">
        <v>755.5</v>
      </c>
      <c r="AZ38" s="35">
        <v>587.29999999999995</v>
      </c>
      <c r="BA38" s="35">
        <v>672.4</v>
      </c>
      <c r="BB38" s="35">
        <v>504.1</v>
      </c>
      <c r="BC38" s="35">
        <v>578</v>
      </c>
      <c r="BD38" s="35">
        <v>630.20000000000005</v>
      </c>
      <c r="BE38" s="35"/>
      <c r="BF38" s="35">
        <f t="shared" si="14"/>
        <v>803.3</v>
      </c>
      <c r="BG38" s="35">
        <v>0.2</v>
      </c>
      <c r="BH38" s="35">
        <f t="shared" si="15"/>
        <v>803.5</v>
      </c>
      <c r="BI38" s="79"/>
      <c r="BJ38" s="35">
        <f t="shared" si="16"/>
        <v>803.5</v>
      </c>
      <c r="BK38" s="35"/>
      <c r="BL38" s="35">
        <f t="shared" si="17"/>
        <v>803.5</v>
      </c>
      <c r="BM38" s="79"/>
      <c r="BN38" s="79"/>
      <c r="BO38" s="79"/>
      <c r="BP38" s="79"/>
      <c r="BQ38" s="35">
        <f t="shared" si="18"/>
        <v>803.5</v>
      </c>
      <c r="BR38" s="35">
        <v>806.8</v>
      </c>
      <c r="BS38" s="35">
        <f t="shared" si="19"/>
        <v>-3.3</v>
      </c>
      <c r="BT38" s="1"/>
      <c r="BU38" s="1"/>
      <c r="BV38" s="1"/>
      <c r="BW38" s="1"/>
      <c r="BX38" s="1"/>
      <c r="BY38" s="1"/>
      <c r="BZ38" s="1"/>
    </row>
    <row r="39" spans="1:78" s="2" customFormat="1" ht="17.149999999999999" customHeight="1">
      <c r="A39" s="13" t="s">
        <v>29</v>
      </c>
      <c r="B39" s="63">
        <v>3828099</v>
      </c>
      <c r="C39" s="63">
        <v>3559593.3</v>
      </c>
      <c r="D39" s="4">
        <f t="shared" si="29"/>
        <v>0.92985925912574352</v>
      </c>
      <c r="E39" s="11">
        <v>5</v>
      </c>
      <c r="F39" s="57">
        <v>105.7</v>
      </c>
      <c r="G39" s="57">
        <v>104.7</v>
      </c>
      <c r="H39" s="4">
        <f t="shared" si="30"/>
        <v>0.99053926206244092</v>
      </c>
      <c r="I39" s="11">
        <v>5</v>
      </c>
      <c r="J39" s="44">
        <v>180</v>
      </c>
      <c r="K39" s="44">
        <v>165</v>
      </c>
      <c r="L39" s="4">
        <f t="shared" si="31"/>
        <v>1.0909090909090908</v>
      </c>
      <c r="M39" s="11">
        <v>5</v>
      </c>
      <c r="N39" s="35">
        <v>231971.4</v>
      </c>
      <c r="O39" s="35">
        <v>206604.1</v>
      </c>
      <c r="P39" s="4">
        <f t="shared" si="32"/>
        <v>0.89064470878737645</v>
      </c>
      <c r="Q39" s="11">
        <v>20</v>
      </c>
      <c r="R39" s="5" t="s">
        <v>360</v>
      </c>
      <c r="S39" s="5" t="s">
        <v>360</v>
      </c>
      <c r="T39" s="5" t="s">
        <v>360</v>
      </c>
      <c r="U39" s="5" t="s">
        <v>360</v>
      </c>
      <c r="V39" s="5">
        <v>1</v>
      </c>
      <c r="W39" s="5">
        <v>5</v>
      </c>
      <c r="X39" s="35">
        <v>1590540</v>
      </c>
      <c r="Y39" s="35">
        <v>1596844</v>
      </c>
      <c r="Z39" s="4">
        <f t="shared" si="33"/>
        <v>1.0039634338023564</v>
      </c>
      <c r="AA39" s="5">
        <v>5</v>
      </c>
      <c r="AB39" s="86">
        <v>3850</v>
      </c>
      <c r="AC39" s="86">
        <v>3850</v>
      </c>
      <c r="AD39" s="4">
        <f t="shared" si="34"/>
        <v>1</v>
      </c>
      <c r="AE39" s="5">
        <v>10</v>
      </c>
      <c r="AF39" s="63">
        <v>14910</v>
      </c>
      <c r="AG39" s="63">
        <v>14644.4</v>
      </c>
      <c r="AH39" s="4">
        <f t="shared" si="35"/>
        <v>0.98218645204560695</v>
      </c>
      <c r="AI39" s="5">
        <v>10</v>
      </c>
      <c r="AJ39" s="63">
        <v>30093</v>
      </c>
      <c r="AK39" s="63">
        <v>33994</v>
      </c>
      <c r="AL39" s="4">
        <f t="shared" si="36"/>
        <v>1.129631475758482</v>
      </c>
      <c r="AM39" s="5">
        <v>20</v>
      </c>
      <c r="AN39" s="5">
        <v>1727</v>
      </c>
      <c r="AO39" s="5">
        <v>1539</v>
      </c>
      <c r="AP39" s="4">
        <f t="shared" si="9"/>
        <v>0.89114070642733068</v>
      </c>
      <c r="AQ39" s="5">
        <v>15</v>
      </c>
      <c r="AR39" s="43">
        <f t="shared" si="37"/>
        <v>0.98670854037281341</v>
      </c>
      <c r="AS39" s="44">
        <v>36125</v>
      </c>
      <c r="AT39" s="35">
        <f t="shared" si="11"/>
        <v>29556.81818181818</v>
      </c>
      <c r="AU39" s="35">
        <f t="shared" si="12"/>
        <v>29164</v>
      </c>
      <c r="AV39" s="35">
        <f t="shared" si="13"/>
        <v>-392.81818181818016</v>
      </c>
      <c r="AW39" s="35">
        <v>3341</v>
      </c>
      <c r="AX39" s="35">
        <v>1434.3</v>
      </c>
      <c r="AY39" s="35">
        <v>2063.9</v>
      </c>
      <c r="AZ39" s="35">
        <v>1357.1</v>
      </c>
      <c r="BA39" s="35">
        <v>3046</v>
      </c>
      <c r="BB39" s="35">
        <v>3110.1</v>
      </c>
      <c r="BC39" s="35">
        <v>2951</v>
      </c>
      <c r="BD39" s="35">
        <v>3182.6</v>
      </c>
      <c r="BE39" s="35">
        <v>5119.5</v>
      </c>
      <c r="BF39" s="35">
        <f t="shared" si="14"/>
        <v>3558.5</v>
      </c>
      <c r="BG39" s="35">
        <v>1.9</v>
      </c>
      <c r="BH39" s="35">
        <f t="shared" si="15"/>
        <v>3560.4</v>
      </c>
      <c r="BI39" s="79"/>
      <c r="BJ39" s="35">
        <f t="shared" si="16"/>
        <v>3560.4</v>
      </c>
      <c r="BK39" s="35"/>
      <c r="BL39" s="35">
        <f t="shared" si="17"/>
        <v>3560.4</v>
      </c>
      <c r="BM39" s="79"/>
      <c r="BN39" s="79"/>
      <c r="BO39" s="79"/>
      <c r="BP39" s="79"/>
      <c r="BQ39" s="35">
        <f t="shared" si="18"/>
        <v>3560.4</v>
      </c>
      <c r="BR39" s="35">
        <v>4068.4</v>
      </c>
      <c r="BS39" s="35">
        <f t="shared" si="19"/>
        <v>-508</v>
      </c>
      <c r="BT39" s="1"/>
      <c r="BU39" s="1"/>
      <c r="BV39" s="1"/>
      <c r="BW39" s="1"/>
      <c r="BX39" s="1"/>
      <c r="BY39" s="1"/>
      <c r="BZ39" s="1"/>
    </row>
    <row r="40" spans="1:78" s="2" customFormat="1" ht="17.149999999999999" customHeight="1">
      <c r="A40" s="13" t="s">
        <v>30</v>
      </c>
      <c r="B40" s="63">
        <v>226206</v>
      </c>
      <c r="C40" s="63">
        <v>233925.3</v>
      </c>
      <c r="D40" s="4">
        <f t="shared" si="29"/>
        <v>1.0341250895201719</v>
      </c>
      <c r="E40" s="11">
        <v>5</v>
      </c>
      <c r="F40" s="57">
        <v>104</v>
      </c>
      <c r="G40" s="57">
        <v>104.4</v>
      </c>
      <c r="H40" s="4">
        <f t="shared" si="30"/>
        <v>1.0038461538461538</v>
      </c>
      <c r="I40" s="11">
        <v>5</v>
      </c>
      <c r="J40" s="44">
        <v>120</v>
      </c>
      <c r="K40" s="44">
        <v>84</v>
      </c>
      <c r="L40" s="4">
        <f t="shared" si="31"/>
        <v>1.2228571428571429</v>
      </c>
      <c r="M40" s="11">
        <v>10</v>
      </c>
      <c r="N40" s="35">
        <v>54929.4</v>
      </c>
      <c r="O40" s="35">
        <v>57961.5</v>
      </c>
      <c r="P40" s="4">
        <f t="shared" si="32"/>
        <v>1.0551999475690614</v>
      </c>
      <c r="Q40" s="11">
        <v>20</v>
      </c>
      <c r="R40" s="5" t="s">
        <v>360</v>
      </c>
      <c r="S40" s="5" t="s">
        <v>360</v>
      </c>
      <c r="T40" s="5" t="s">
        <v>360</v>
      </c>
      <c r="U40" s="5" t="s">
        <v>360</v>
      </c>
      <c r="V40" s="5">
        <v>1</v>
      </c>
      <c r="W40" s="5">
        <v>5</v>
      </c>
      <c r="X40" s="35">
        <v>605609</v>
      </c>
      <c r="Y40" s="35">
        <v>611337</v>
      </c>
      <c r="Z40" s="4">
        <f t="shared" si="33"/>
        <v>1.009458247813358</v>
      </c>
      <c r="AA40" s="5">
        <v>5</v>
      </c>
      <c r="AB40" s="86">
        <v>1572</v>
      </c>
      <c r="AC40" s="86">
        <v>1573</v>
      </c>
      <c r="AD40" s="4">
        <f t="shared" si="34"/>
        <v>1.0006361323155217</v>
      </c>
      <c r="AE40" s="5">
        <v>20</v>
      </c>
      <c r="AF40" s="63">
        <v>5248</v>
      </c>
      <c r="AG40" s="63">
        <v>5342.1</v>
      </c>
      <c r="AH40" s="4">
        <f t="shared" si="35"/>
        <v>1.0179306402439026</v>
      </c>
      <c r="AI40" s="5">
        <v>10</v>
      </c>
      <c r="AJ40" s="63">
        <v>739</v>
      </c>
      <c r="AK40" s="63">
        <v>783.3</v>
      </c>
      <c r="AL40" s="4">
        <f t="shared" si="36"/>
        <v>1.0599458728010824</v>
      </c>
      <c r="AM40" s="5">
        <v>10</v>
      </c>
      <c r="AN40" s="5">
        <v>1727</v>
      </c>
      <c r="AO40" s="5">
        <v>1775</v>
      </c>
      <c r="AP40" s="4">
        <f t="shared" si="9"/>
        <v>1.0277938621887666</v>
      </c>
      <c r="AQ40" s="5">
        <v>15</v>
      </c>
      <c r="AR40" s="43">
        <f t="shared" si="37"/>
        <v>1.0455058432899318</v>
      </c>
      <c r="AS40" s="44">
        <v>23364</v>
      </c>
      <c r="AT40" s="35">
        <f t="shared" si="11"/>
        <v>19116</v>
      </c>
      <c r="AU40" s="35">
        <f t="shared" si="12"/>
        <v>19985.900000000001</v>
      </c>
      <c r="AV40" s="35">
        <f t="shared" si="13"/>
        <v>869.90000000000146</v>
      </c>
      <c r="AW40" s="35">
        <v>1730.3</v>
      </c>
      <c r="AX40" s="35">
        <v>1067</v>
      </c>
      <c r="AY40" s="35">
        <v>2114</v>
      </c>
      <c r="AZ40" s="35">
        <v>1418.5</v>
      </c>
      <c r="BA40" s="35">
        <v>1958.3</v>
      </c>
      <c r="BB40" s="35">
        <v>1695.5</v>
      </c>
      <c r="BC40" s="35">
        <v>1941</v>
      </c>
      <c r="BD40" s="35">
        <v>1413.1</v>
      </c>
      <c r="BE40" s="35"/>
      <c r="BF40" s="35">
        <f t="shared" si="14"/>
        <v>6648.2</v>
      </c>
      <c r="BG40" s="35">
        <v>13.5</v>
      </c>
      <c r="BH40" s="35">
        <f t="shared" si="15"/>
        <v>6661.7</v>
      </c>
      <c r="BI40" s="79"/>
      <c r="BJ40" s="35">
        <f t="shared" si="16"/>
        <v>6661.7</v>
      </c>
      <c r="BK40" s="35"/>
      <c r="BL40" s="35">
        <f t="shared" si="17"/>
        <v>6661.7</v>
      </c>
      <c r="BM40" s="79"/>
      <c r="BN40" s="79"/>
      <c r="BO40" s="79"/>
      <c r="BP40" s="79"/>
      <c r="BQ40" s="35">
        <f t="shared" si="18"/>
        <v>6661.7</v>
      </c>
      <c r="BR40" s="35">
        <v>6704</v>
      </c>
      <c r="BS40" s="35">
        <f t="shared" si="19"/>
        <v>-42.3</v>
      </c>
      <c r="BT40" s="1"/>
      <c r="BU40" s="1"/>
      <c r="BV40" s="1"/>
      <c r="BW40" s="1"/>
      <c r="BX40" s="1"/>
      <c r="BY40" s="1"/>
      <c r="BZ40" s="1"/>
    </row>
    <row r="41" spans="1:78" s="2" customFormat="1" ht="17.149999999999999" customHeight="1">
      <c r="A41" s="13" t="s">
        <v>31</v>
      </c>
      <c r="B41" s="63">
        <v>2619785</v>
      </c>
      <c r="C41" s="63">
        <v>2598467.7999999998</v>
      </c>
      <c r="D41" s="4">
        <f t="shared" si="29"/>
        <v>0.99186299639092512</v>
      </c>
      <c r="E41" s="11">
        <v>5</v>
      </c>
      <c r="F41" s="57">
        <v>104.3</v>
      </c>
      <c r="G41" s="57">
        <v>106</v>
      </c>
      <c r="H41" s="4">
        <f t="shared" si="30"/>
        <v>1.0162991371045063</v>
      </c>
      <c r="I41" s="11">
        <v>5</v>
      </c>
      <c r="J41" s="44">
        <v>165</v>
      </c>
      <c r="K41" s="44">
        <v>146</v>
      </c>
      <c r="L41" s="4">
        <f t="shared" si="31"/>
        <v>1.1301369863013699</v>
      </c>
      <c r="M41" s="11">
        <v>10</v>
      </c>
      <c r="N41" s="35">
        <v>92806.6</v>
      </c>
      <c r="O41" s="35">
        <v>87973.4</v>
      </c>
      <c r="P41" s="4">
        <f t="shared" si="32"/>
        <v>0.94792180728525766</v>
      </c>
      <c r="Q41" s="11">
        <v>20</v>
      </c>
      <c r="R41" s="5" t="s">
        <v>360</v>
      </c>
      <c r="S41" s="5" t="s">
        <v>360</v>
      </c>
      <c r="T41" s="5" t="s">
        <v>360</v>
      </c>
      <c r="U41" s="5" t="s">
        <v>360</v>
      </c>
      <c r="V41" s="5">
        <v>1</v>
      </c>
      <c r="W41" s="5">
        <v>5</v>
      </c>
      <c r="X41" s="35">
        <v>1365530</v>
      </c>
      <c r="Y41" s="35">
        <v>1279311</v>
      </c>
      <c r="Z41" s="4">
        <f t="shared" si="33"/>
        <v>0.93686041317290725</v>
      </c>
      <c r="AA41" s="5">
        <v>5</v>
      </c>
      <c r="AB41" s="86">
        <v>6582</v>
      </c>
      <c r="AC41" s="86">
        <v>6582</v>
      </c>
      <c r="AD41" s="4">
        <f t="shared" si="34"/>
        <v>1</v>
      </c>
      <c r="AE41" s="5">
        <v>10</v>
      </c>
      <c r="AF41" s="63">
        <v>23600</v>
      </c>
      <c r="AG41" s="63">
        <v>25066.1</v>
      </c>
      <c r="AH41" s="4">
        <f t="shared" si="35"/>
        <v>1.0621228813559322</v>
      </c>
      <c r="AI41" s="5">
        <v>20</v>
      </c>
      <c r="AJ41" s="63">
        <v>2750</v>
      </c>
      <c r="AK41" s="63">
        <v>3132.8</v>
      </c>
      <c r="AL41" s="4">
        <f t="shared" si="36"/>
        <v>1.1392</v>
      </c>
      <c r="AM41" s="5">
        <v>5</v>
      </c>
      <c r="AN41" s="5">
        <v>1727</v>
      </c>
      <c r="AO41" s="5">
        <v>1730</v>
      </c>
      <c r="AP41" s="4">
        <f t="shared" si="9"/>
        <v>1.0017371163867979</v>
      </c>
      <c r="AQ41" s="5">
        <v>15</v>
      </c>
      <c r="AR41" s="43">
        <f t="shared" si="37"/>
        <v>1.0194943311498117</v>
      </c>
      <c r="AS41" s="44">
        <v>32017</v>
      </c>
      <c r="AT41" s="35">
        <f t="shared" si="11"/>
        <v>26195.727272727272</v>
      </c>
      <c r="AU41" s="35">
        <f t="shared" si="12"/>
        <v>26706.400000000001</v>
      </c>
      <c r="AV41" s="35">
        <f t="shared" si="13"/>
        <v>510.67272727272939</v>
      </c>
      <c r="AW41" s="35">
        <v>2771.7</v>
      </c>
      <c r="AX41" s="35">
        <v>2951.7</v>
      </c>
      <c r="AY41" s="35">
        <v>3868.5</v>
      </c>
      <c r="AZ41" s="35">
        <v>3357.7</v>
      </c>
      <c r="BA41" s="35">
        <v>2737.6</v>
      </c>
      <c r="BB41" s="35">
        <v>2878.9</v>
      </c>
      <c r="BC41" s="35">
        <v>2628.9</v>
      </c>
      <c r="BD41" s="35">
        <v>2649.9</v>
      </c>
      <c r="BE41" s="35"/>
      <c r="BF41" s="35">
        <f t="shared" si="14"/>
        <v>2861.5</v>
      </c>
      <c r="BG41" s="35">
        <v>19.2</v>
      </c>
      <c r="BH41" s="35">
        <f t="shared" si="15"/>
        <v>2880.7</v>
      </c>
      <c r="BI41" s="79"/>
      <c r="BJ41" s="35">
        <f t="shared" si="16"/>
        <v>2880.7</v>
      </c>
      <c r="BK41" s="35"/>
      <c r="BL41" s="35">
        <f t="shared" si="17"/>
        <v>2880.7</v>
      </c>
      <c r="BM41" s="79"/>
      <c r="BN41" s="79"/>
      <c r="BO41" s="79"/>
      <c r="BP41" s="79"/>
      <c r="BQ41" s="35">
        <f t="shared" si="18"/>
        <v>2880.7</v>
      </c>
      <c r="BR41" s="35">
        <v>3035</v>
      </c>
      <c r="BS41" s="35">
        <f t="shared" si="19"/>
        <v>-154.30000000000001</v>
      </c>
      <c r="BT41" s="1"/>
      <c r="BU41" s="1"/>
      <c r="BV41" s="1"/>
      <c r="BW41" s="1"/>
      <c r="BX41" s="1"/>
      <c r="BY41" s="1"/>
      <c r="BZ41" s="1"/>
    </row>
    <row r="42" spans="1:78" s="2" customFormat="1" ht="17.149999999999999" customHeight="1">
      <c r="A42" s="13" t="s">
        <v>32</v>
      </c>
      <c r="B42" s="63">
        <v>107658</v>
      </c>
      <c r="C42" s="63">
        <v>115119.7</v>
      </c>
      <c r="D42" s="4">
        <f t="shared" si="29"/>
        <v>1.0693092942465956</v>
      </c>
      <c r="E42" s="11">
        <v>5</v>
      </c>
      <c r="F42" s="57">
        <v>104.2</v>
      </c>
      <c r="G42" s="57">
        <v>104.6</v>
      </c>
      <c r="H42" s="4">
        <f t="shared" si="30"/>
        <v>1.0038387715930901</v>
      </c>
      <c r="I42" s="11">
        <v>5</v>
      </c>
      <c r="J42" s="44">
        <v>175</v>
      </c>
      <c r="K42" s="44">
        <v>168</v>
      </c>
      <c r="L42" s="4">
        <f t="shared" si="31"/>
        <v>1.0416666666666667</v>
      </c>
      <c r="M42" s="11">
        <v>15</v>
      </c>
      <c r="N42" s="35">
        <v>76100.899999999994</v>
      </c>
      <c r="O42" s="35">
        <v>81734.8</v>
      </c>
      <c r="P42" s="4">
        <f t="shared" si="32"/>
        <v>1.0740319759687469</v>
      </c>
      <c r="Q42" s="11">
        <v>20</v>
      </c>
      <c r="R42" s="5" t="s">
        <v>360</v>
      </c>
      <c r="S42" s="5" t="s">
        <v>360</v>
      </c>
      <c r="T42" s="5" t="s">
        <v>360</v>
      </c>
      <c r="U42" s="5" t="s">
        <v>360</v>
      </c>
      <c r="V42" s="5">
        <v>1</v>
      </c>
      <c r="W42" s="5">
        <v>5</v>
      </c>
      <c r="X42" s="35">
        <v>554439.9</v>
      </c>
      <c r="Y42" s="35">
        <v>542703</v>
      </c>
      <c r="Z42" s="4">
        <f t="shared" si="33"/>
        <v>0.9788310689760964</v>
      </c>
      <c r="AA42" s="5">
        <v>5</v>
      </c>
      <c r="AB42" s="86">
        <v>3331</v>
      </c>
      <c r="AC42" s="86">
        <v>3487</v>
      </c>
      <c r="AD42" s="4">
        <f t="shared" si="34"/>
        <v>1.0468327829480637</v>
      </c>
      <c r="AE42" s="5">
        <v>10</v>
      </c>
      <c r="AF42" s="63">
        <v>11287</v>
      </c>
      <c r="AG42" s="63">
        <v>11925.4</v>
      </c>
      <c r="AH42" s="4">
        <f t="shared" si="35"/>
        <v>1.0565606449898113</v>
      </c>
      <c r="AI42" s="5">
        <v>10</v>
      </c>
      <c r="AJ42" s="63">
        <v>1950</v>
      </c>
      <c r="AK42" s="63">
        <v>1549.1</v>
      </c>
      <c r="AL42" s="4">
        <f t="shared" si="36"/>
        <v>0.79441025641025631</v>
      </c>
      <c r="AM42" s="5">
        <v>10</v>
      </c>
      <c r="AN42" s="5">
        <v>1727</v>
      </c>
      <c r="AO42" s="5">
        <v>1742</v>
      </c>
      <c r="AP42" s="4">
        <f t="shared" si="9"/>
        <v>1.0086855819339895</v>
      </c>
      <c r="AQ42" s="5">
        <v>15</v>
      </c>
      <c r="AR42" s="43">
        <f t="shared" si="37"/>
        <v>1.0147385576594501</v>
      </c>
      <c r="AS42" s="44">
        <v>29656</v>
      </c>
      <c r="AT42" s="35">
        <f t="shared" si="11"/>
        <v>24264</v>
      </c>
      <c r="AU42" s="35">
        <f t="shared" si="12"/>
        <v>24621.599999999999</v>
      </c>
      <c r="AV42" s="35">
        <f t="shared" si="13"/>
        <v>357.59999999999854</v>
      </c>
      <c r="AW42" s="35">
        <v>2681.7</v>
      </c>
      <c r="AX42" s="35">
        <v>2689</v>
      </c>
      <c r="AY42" s="35">
        <v>3604.3</v>
      </c>
      <c r="AZ42" s="35">
        <v>3153.7</v>
      </c>
      <c r="BA42" s="35">
        <v>2811.3</v>
      </c>
      <c r="BB42" s="35">
        <v>1796.8</v>
      </c>
      <c r="BC42" s="35">
        <v>2647.1</v>
      </c>
      <c r="BD42" s="35">
        <v>2995.7</v>
      </c>
      <c r="BE42" s="35"/>
      <c r="BF42" s="35">
        <f t="shared" si="14"/>
        <v>2242</v>
      </c>
      <c r="BG42" s="35">
        <v>-31.5</v>
      </c>
      <c r="BH42" s="35">
        <f t="shared" si="15"/>
        <v>2210.5</v>
      </c>
      <c r="BI42" s="79"/>
      <c r="BJ42" s="35">
        <f t="shared" si="16"/>
        <v>2210.5</v>
      </c>
      <c r="BK42" s="35"/>
      <c r="BL42" s="35">
        <f t="shared" si="17"/>
        <v>2210.5</v>
      </c>
      <c r="BM42" s="79"/>
      <c r="BN42" s="79"/>
      <c r="BO42" s="79"/>
      <c r="BP42" s="79"/>
      <c r="BQ42" s="35">
        <f t="shared" si="18"/>
        <v>2210.5</v>
      </c>
      <c r="BR42" s="35">
        <v>2261.1999999999998</v>
      </c>
      <c r="BS42" s="35">
        <f t="shared" si="19"/>
        <v>-50.7</v>
      </c>
      <c r="BT42" s="1"/>
      <c r="BU42" s="1"/>
      <c r="BV42" s="1"/>
      <c r="BW42" s="1"/>
      <c r="BX42" s="1"/>
      <c r="BY42" s="1"/>
      <c r="BZ42" s="1"/>
    </row>
    <row r="43" spans="1:78" s="2" customFormat="1" ht="17.149999999999999" customHeight="1">
      <c r="A43" s="13" t="s">
        <v>1</v>
      </c>
      <c r="B43" s="63">
        <v>5619230</v>
      </c>
      <c r="C43" s="63">
        <v>6443275</v>
      </c>
      <c r="D43" s="4">
        <f t="shared" si="29"/>
        <v>1.1466473164472712</v>
      </c>
      <c r="E43" s="11">
        <v>5</v>
      </c>
      <c r="F43" s="57">
        <v>102.8</v>
      </c>
      <c r="G43" s="57">
        <v>105.3</v>
      </c>
      <c r="H43" s="4">
        <f t="shared" si="30"/>
        <v>1.0243190661478598</v>
      </c>
      <c r="I43" s="11">
        <v>5</v>
      </c>
      <c r="J43" s="44">
        <v>250</v>
      </c>
      <c r="K43" s="44">
        <v>204</v>
      </c>
      <c r="L43" s="4">
        <f t="shared" si="31"/>
        <v>1.2025490196078432</v>
      </c>
      <c r="M43" s="11">
        <v>10</v>
      </c>
      <c r="N43" s="35">
        <v>349030.40000000002</v>
      </c>
      <c r="O43" s="35">
        <v>311551.59999999998</v>
      </c>
      <c r="P43" s="4">
        <f t="shared" si="32"/>
        <v>0.89262024167522358</v>
      </c>
      <c r="Q43" s="11">
        <v>20</v>
      </c>
      <c r="R43" s="5" t="s">
        <v>360</v>
      </c>
      <c r="S43" s="5" t="s">
        <v>360</v>
      </c>
      <c r="T43" s="5" t="s">
        <v>360</v>
      </c>
      <c r="U43" s="5" t="s">
        <v>360</v>
      </c>
      <c r="V43" s="5">
        <v>1</v>
      </c>
      <c r="W43" s="5">
        <v>5</v>
      </c>
      <c r="X43" s="35">
        <v>3513533</v>
      </c>
      <c r="Y43" s="35">
        <v>4098676</v>
      </c>
      <c r="Z43" s="4">
        <f t="shared" si="33"/>
        <v>1.1665397763447789</v>
      </c>
      <c r="AA43" s="5">
        <v>5</v>
      </c>
      <c r="AB43" s="86">
        <v>4592</v>
      </c>
      <c r="AC43" s="86">
        <v>4748</v>
      </c>
      <c r="AD43" s="4">
        <f t="shared" si="34"/>
        <v>1.0339721254355401</v>
      </c>
      <c r="AE43" s="5">
        <v>10</v>
      </c>
      <c r="AF43" s="63">
        <v>13750</v>
      </c>
      <c r="AG43" s="63">
        <v>14812.2</v>
      </c>
      <c r="AH43" s="4">
        <f t="shared" si="35"/>
        <v>1.077250909090909</v>
      </c>
      <c r="AI43" s="5">
        <v>15</v>
      </c>
      <c r="AJ43" s="63">
        <v>3550</v>
      </c>
      <c r="AK43" s="63">
        <v>2702.4</v>
      </c>
      <c r="AL43" s="4">
        <f t="shared" si="36"/>
        <v>0.76123943661971838</v>
      </c>
      <c r="AM43" s="5">
        <v>10</v>
      </c>
      <c r="AN43" s="5">
        <v>1727</v>
      </c>
      <c r="AO43" s="5">
        <v>1863</v>
      </c>
      <c r="AP43" s="4">
        <f t="shared" si="9"/>
        <v>1.0787492762015054</v>
      </c>
      <c r="AQ43" s="5">
        <v>15</v>
      </c>
      <c r="AR43" s="43">
        <f t="shared" si="37"/>
        <v>1.0185754422422124</v>
      </c>
      <c r="AS43" s="44">
        <v>50768</v>
      </c>
      <c r="AT43" s="35">
        <f t="shared" si="11"/>
        <v>41537.454545454544</v>
      </c>
      <c r="AU43" s="35">
        <f t="shared" si="12"/>
        <v>42309</v>
      </c>
      <c r="AV43" s="35">
        <f t="shared" si="13"/>
        <v>771.54545454545587</v>
      </c>
      <c r="AW43" s="35">
        <v>4956.5</v>
      </c>
      <c r="AX43" s="35">
        <v>4846.7</v>
      </c>
      <c r="AY43" s="35">
        <v>5043.7</v>
      </c>
      <c r="AZ43" s="35">
        <v>4717.3999999999996</v>
      </c>
      <c r="BA43" s="35">
        <v>4929.7</v>
      </c>
      <c r="BB43" s="35">
        <v>3013.9</v>
      </c>
      <c r="BC43" s="35">
        <v>4755.3999999999996</v>
      </c>
      <c r="BD43" s="35">
        <v>4137</v>
      </c>
      <c r="BE43" s="35"/>
      <c r="BF43" s="35">
        <f t="shared" si="14"/>
        <v>5908.7</v>
      </c>
      <c r="BG43" s="35">
        <v>55.7</v>
      </c>
      <c r="BH43" s="35">
        <f t="shared" si="15"/>
        <v>5964.4</v>
      </c>
      <c r="BI43" s="79"/>
      <c r="BJ43" s="35">
        <f t="shared" si="16"/>
        <v>5964.4</v>
      </c>
      <c r="BK43" s="35"/>
      <c r="BL43" s="35">
        <f t="shared" si="17"/>
        <v>5964.4</v>
      </c>
      <c r="BM43" s="79"/>
      <c r="BN43" s="79"/>
      <c r="BO43" s="79"/>
      <c r="BP43" s="79"/>
      <c r="BQ43" s="35">
        <f t="shared" si="18"/>
        <v>5964.4</v>
      </c>
      <c r="BR43" s="35">
        <v>5057</v>
      </c>
      <c r="BS43" s="35">
        <f t="shared" si="19"/>
        <v>907.4</v>
      </c>
      <c r="BT43" s="1"/>
      <c r="BU43" s="1"/>
      <c r="BV43" s="1"/>
      <c r="BW43" s="1"/>
      <c r="BX43" s="1"/>
      <c r="BY43" s="1"/>
      <c r="BZ43" s="1"/>
    </row>
    <row r="44" spans="1:78" s="2" customFormat="1" ht="17.149999999999999" customHeight="1">
      <c r="A44" s="13" t="s">
        <v>33</v>
      </c>
      <c r="B44" s="63">
        <v>10373066</v>
      </c>
      <c r="C44" s="63">
        <v>12035527.4</v>
      </c>
      <c r="D44" s="4">
        <f t="shared" si="29"/>
        <v>1.1602671187091647</v>
      </c>
      <c r="E44" s="11">
        <v>5</v>
      </c>
      <c r="F44" s="57">
        <v>106.3</v>
      </c>
      <c r="G44" s="57">
        <v>105.9</v>
      </c>
      <c r="H44" s="4">
        <f t="shared" si="30"/>
        <v>0.99623706491063035</v>
      </c>
      <c r="I44" s="11">
        <v>5</v>
      </c>
      <c r="J44" s="44">
        <v>240</v>
      </c>
      <c r="K44" s="44">
        <v>197</v>
      </c>
      <c r="L44" s="4">
        <f t="shared" si="31"/>
        <v>1.2018274111675127</v>
      </c>
      <c r="M44" s="11">
        <v>10</v>
      </c>
      <c r="N44" s="35">
        <v>170162.1</v>
      </c>
      <c r="O44" s="35">
        <v>153675</v>
      </c>
      <c r="P44" s="4">
        <f t="shared" si="32"/>
        <v>0.9031094468157127</v>
      </c>
      <c r="Q44" s="11">
        <v>20</v>
      </c>
      <c r="R44" s="5" t="s">
        <v>360</v>
      </c>
      <c r="S44" s="5" t="s">
        <v>360</v>
      </c>
      <c r="T44" s="5" t="s">
        <v>360</v>
      </c>
      <c r="U44" s="5" t="s">
        <v>360</v>
      </c>
      <c r="V44" s="5">
        <v>1</v>
      </c>
      <c r="W44" s="5">
        <v>5</v>
      </c>
      <c r="X44" s="35">
        <v>1358322</v>
      </c>
      <c r="Y44" s="35">
        <v>1483237</v>
      </c>
      <c r="Z44" s="4">
        <f t="shared" si="33"/>
        <v>1.0919627304865858</v>
      </c>
      <c r="AA44" s="5">
        <v>5</v>
      </c>
      <c r="AB44" s="86">
        <v>1991</v>
      </c>
      <c r="AC44" s="86">
        <v>2064</v>
      </c>
      <c r="AD44" s="4">
        <f t="shared" si="34"/>
        <v>1.0366649924660973</v>
      </c>
      <c r="AE44" s="5">
        <v>15</v>
      </c>
      <c r="AF44" s="63">
        <v>5872</v>
      </c>
      <c r="AG44" s="63">
        <v>6406</v>
      </c>
      <c r="AH44" s="4">
        <f t="shared" si="35"/>
        <v>1.0909400544959129</v>
      </c>
      <c r="AI44" s="5">
        <v>10</v>
      </c>
      <c r="AJ44" s="63">
        <v>1430</v>
      </c>
      <c r="AK44" s="63">
        <v>1622.4</v>
      </c>
      <c r="AL44" s="4">
        <f t="shared" si="36"/>
        <v>1.1345454545454545</v>
      </c>
      <c r="AM44" s="5">
        <v>10</v>
      </c>
      <c r="AN44" s="5">
        <v>1727</v>
      </c>
      <c r="AO44" s="5">
        <v>1754</v>
      </c>
      <c r="AP44" s="4">
        <f t="shared" si="9"/>
        <v>1.0156340474811811</v>
      </c>
      <c r="AQ44" s="5">
        <v>15</v>
      </c>
      <c r="AR44" s="43">
        <f t="shared" si="37"/>
        <v>1.0436213830814411</v>
      </c>
      <c r="AS44" s="44">
        <v>27491</v>
      </c>
      <c r="AT44" s="35">
        <f t="shared" si="11"/>
        <v>22492.63636363636</v>
      </c>
      <c r="AU44" s="35">
        <f t="shared" si="12"/>
        <v>23473.8</v>
      </c>
      <c r="AV44" s="35">
        <f t="shared" si="13"/>
        <v>981.16363636363894</v>
      </c>
      <c r="AW44" s="35">
        <v>2838.1</v>
      </c>
      <c r="AX44" s="35">
        <v>2258</v>
      </c>
      <c r="AY44" s="35">
        <v>2502.5</v>
      </c>
      <c r="AZ44" s="35">
        <v>2843.7</v>
      </c>
      <c r="BA44" s="35">
        <v>2578.5</v>
      </c>
      <c r="BB44" s="35">
        <v>2282.6999999999998</v>
      </c>
      <c r="BC44" s="35">
        <v>2297.8000000000002</v>
      </c>
      <c r="BD44" s="35">
        <v>2434.8000000000002</v>
      </c>
      <c r="BE44" s="35"/>
      <c r="BF44" s="35">
        <f t="shared" si="14"/>
        <v>3437.7</v>
      </c>
      <c r="BG44" s="35">
        <v>1.3</v>
      </c>
      <c r="BH44" s="35">
        <f t="shared" si="15"/>
        <v>3439</v>
      </c>
      <c r="BI44" s="79"/>
      <c r="BJ44" s="35">
        <f t="shared" si="16"/>
        <v>3439</v>
      </c>
      <c r="BK44" s="35"/>
      <c r="BL44" s="35">
        <f t="shared" si="17"/>
        <v>3439</v>
      </c>
      <c r="BM44" s="79"/>
      <c r="BN44" s="79"/>
      <c r="BO44" s="79"/>
      <c r="BP44" s="79"/>
      <c r="BQ44" s="35">
        <f t="shared" si="18"/>
        <v>3439</v>
      </c>
      <c r="BR44" s="35">
        <v>3433.4</v>
      </c>
      <c r="BS44" s="35">
        <f t="shared" si="19"/>
        <v>5.6</v>
      </c>
      <c r="BT44" s="1"/>
      <c r="BU44" s="1"/>
      <c r="BV44" s="1"/>
      <c r="BW44" s="1"/>
      <c r="BX44" s="1"/>
      <c r="BY44" s="1"/>
      <c r="BZ44" s="1"/>
    </row>
    <row r="45" spans="1:78" s="2" customFormat="1" ht="17.149999999999999" customHeight="1">
      <c r="A45" s="13" t="s">
        <v>34</v>
      </c>
      <c r="B45" s="63">
        <v>1039689</v>
      </c>
      <c r="C45" s="63">
        <v>1035799.6</v>
      </c>
      <c r="D45" s="4">
        <f t="shared" si="29"/>
        <v>0.99625907362682498</v>
      </c>
      <c r="E45" s="11">
        <v>5</v>
      </c>
      <c r="F45" s="57">
        <v>105</v>
      </c>
      <c r="G45" s="57">
        <v>107.3</v>
      </c>
      <c r="H45" s="4">
        <f t="shared" si="30"/>
        <v>1.0219047619047619</v>
      </c>
      <c r="I45" s="11">
        <v>5</v>
      </c>
      <c r="J45" s="44">
        <v>180</v>
      </c>
      <c r="K45" s="44">
        <v>175</v>
      </c>
      <c r="L45" s="4">
        <f t="shared" si="31"/>
        <v>1.0285714285714285</v>
      </c>
      <c r="M45" s="11">
        <v>15</v>
      </c>
      <c r="N45" s="35">
        <v>72310.8</v>
      </c>
      <c r="O45" s="35">
        <v>62082.2</v>
      </c>
      <c r="P45" s="4">
        <f t="shared" si="32"/>
        <v>0.85854671777936342</v>
      </c>
      <c r="Q45" s="11">
        <v>20</v>
      </c>
      <c r="R45" s="5" t="s">
        <v>360</v>
      </c>
      <c r="S45" s="5" t="s">
        <v>360</v>
      </c>
      <c r="T45" s="5" t="s">
        <v>360</v>
      </c>
      <c r="U45" s="5" t="s">
        <v>360</v>
      </c>
      <c r="V45" s="5">
        <v>1</v>
      </c>
      <c r="W45" s="5">
        <v>5</v>
      </c>
      <c r="X45" s="35">
        <v>614820</v>
      </c>
      <c r="Y45" s="35">
        <v>599424</v>
      </c>
      <c r="Z45" s="4">
        <f t="shared" si="33"/>
        <v>0.97495852444617936</v>
      </c>
      <c r="AA45" s="5">
        <v>5</v>
      </c>
      <c r="AB45" s="86">
        <v>2014</v>
      </c>
      <c r="AC45" s="86">
        <v>1986</v>
      </c>
      <c r="AD45" s="4">
        <f t="shared" si="34"/>
        <v>0.98609731876861961</v>
      </c>
      <c r="AE45" s="5">
        <v>20</v>
      </c>
      <c r="AF45" s="63">
        <v>6100</v>
      </c>
      <c r="AG45" s="63">
        <v>6271.2</v>
      </c>
      <c r="AH45" s="4">
        <f t="shared" si="35"/>
        <v>1.0280655737704918</v>
      </c>
      <c r="AI45" s="5">
        <v>10</v>
      </c>
      <c r="AJ45" s="63">
        <v>1700</v>
      </c>
      <c r="AK45" s="63">
        <v>1423.5</v>
      </c>
      <c r="AL45" s="4">
        <f t="shared" si="36"/>
        <v>0.83735294117647063</v>
      </c>
      <c r="AM45" s="5">
        <v>5</v>
      </c>
      <c r="AN45" s="5">
        <v>1727</v>
      </c>
      <c r="AO45" s="5">
        <v>1425</v>
      </c>
      <c r="AP45" s="4">
        <f t="shared" si="9"/>
        <v>0.82513028372900987</v>
      </c>
      <c r="AQ45" s="5">
        <v>15</v>
      </c>
      <c r="AR45" s="43">
        <f t="shared" si="37"/>
        <v>0.94410893960897468</v>
      </c>
      <c r="AS45" s="44">
        <v>31399</v>
      </c>
      <c r="AT45" s="35">
        <f t="shared" si="11"/>
        <v>25690.090909090908</v>
      </c>
      <c r="AU45" s="35">
        <f t="shared" si="12"/>
        <v>24254.2</v>
      </c>
      <c r="AV45" s="35">
        <f t="shared" si="13"/>
        <v>-1435.8909090909074</v>
      </c>
      <c r="AW45" s="35">
        <v>2878.8</v>
      </c>
      <c r="AX45" s="35">
        <v>2451.4</v>
      </c>
      <c r="AY45" s="35">
        <v>3766.1</v>
      </c>
      <c r="AZ45" s="35">
        <v>1517.8</v>
      </c>
      <c r="BA45" s="35">
        <v>3277.5</v>
      </c>
      <c r="BB45" s="35">
        <v>2851.6</v>
      </c>
      <c r="BC45" s="35">
        <v>1010</v>
      </c>
      <c r="BD45" s="35">
        <v>3129.3</v>
      </c>
      <c r="BE45" s="35"/>
      <c r="BF45" s="35">
        <f t="shared" si="14"/>
        <v>3371.7</v>
      </c>
      <c r="BG45" s="35">
        <v>-6.4</v>
      </c>
      <c r="BH45" s="35">
        <f t="shared" si="15"/>
        <v>3365.3</v>
      </c>
      <c r="BI45" s="79"/>
      <c r="BJ45" s="35">
        <f t="shared" si="16"/>
        <v>3365.3</v>
      </c>
      <c r="BK45" s="35"/>
      <c r="BL45" s="35">
        <f t="shared" si="17"/>
        <v>3365.3</v>
      </c>
      <c r="BM45" s="79"/>
      <c r="BN45" s="79"/>
      <c r="BO45" s="79"/>
      <c r="BP45" s="79"/>
      <c r="BQ45" s="35">
        <f t="shared" si="18"/>
        <v>3365.3</v>
      </c>
      <c r="BR45" s="35">
        <v>3879.3</v>
      </c>
      <c r="BS45" s="35">
        <f t="shared" si="19"/>
        <v>-514</v>
      </c>
      <c r="BT45" s="1"/>
      <c r="BU45" s="1"/>
      <c r="BV45" s="1"/>
      <c r="BW45" s="1"/>
      <c r="BX45" s="1"/>
      <c r="BY45" s="1"/>
      <c r="BZ45" s="1"/>
    </row>
    <row r="46" spans="1:78" s="2" customFormat="1" ht="16.7" customHeight="1">
      <c r="A46" s="13" t="s">
        <v>35</v>
      </c>
      <c r="B46" s="63">
        <v>119347</v>
      </c>
      <c r="C46" s="63">
        <v>130579.3</v>
      </c>
      <c r="D46" s="4">
        <f t="shared" si="29"/>
        <v>1.0941146405020654</v>
      </c>
      <c r="E46" s="11">
        <v>5</v>
      </c>
      <c r="F46" s="57">
        <v>104.8</v>
      </c>
      <c r="G46" s="57">
        <v>99.5</v>
      </c>
      <c r="H46" s="4">
        <f t="shared" si="30"/>
        <v>0.94942748091603058</v>
      </c>
      <c r="I46" s="11">
        <v>5</v>
      </c>
      <c r="J46" s="44">
        <v>180</v>
      </c>
      <c r="K46" s="44">
        <v>176</v>
      </c>
      <c r="L46" s="4">
        <f t="shared" si="31"/>
        <v>1.0227272727272727</v>
      </c>
      <c r="M46" s="11">
        <v>15</v>
      </c>
      <c r="N46" s="35">
        <v>80819.5</v>
      </c>
      <c r="O46" s="35">
        <v>78081.100000000006</v>
      </c>
      <c r="P46" s="4">
        <f t="shared" si="32"/>
        <v>0.96611708807899088</v>
      </c>
      <c r="Q46" s="11">
        <v>20</v>
      </c>
      <c r="R46" s="5" t="s">
        <v>360</v>
      </c>
      <c r="S46" s="5" t="s">
        <v>360</v>
      </c>
      <c r="T46" s="5" t="s">
        <v>360</v>
      </c>
      <c r="U46" s="5" t="s">
        <v>360</v>
      </c>
      <c r="V46" s="5">
        <v>1</v>
      </c>
      <c r="W46" s="5">
        <v>5</v>
      </c>
      <c r="X46" s="35">
        <v>411759</v>
      </c>
      <c r="Y46" s="35">
        <v>410469</v>
      </c>
      <c r="Z46" s="4">
        <f t="shared" si="33"/>
        <v>0.99686709944409224</v>
      </c>
      <c r="AA46" s="5">
        <v>5</v>
      </c>
      <c r="AB46" s="86">
        <v>5000</v>
      </c>
      <c r="AC46" s="86">
        <v>4884</v>
      </c>
      <c r="AD46" s="4">
        <f t="shared" si="34"/>
        <v>0.9768</v>
      </c>
      <c r="AE46" s="5">
        <v>15</v>
      </c>
      <c r="AF46" s="63">
        <v>16573.400000000001</v>
      </c>
      <c r="AG46" s="63">
        <v>16801.7</v>
      </c>
      <c r="AH46" s="4">
        <f t="shared" si="35"/>
        <v>1.0137750853777741</v>
      </c>
      <c r="AI46" s="5">
        <v>15</v>
      </c>
      <c r="AJ46" s="63">
        <v>6205.7</v>
      </c>
      <c r="AK46" s="63">
        <v>6181.2</v>
      </c>
      <c r="AL46" s="4">
        <f t="shared" si="36"/>
        <v>0.99605201669432941</v>
      </c>
      <c r="AM46" s="5">
        <v>10</v>
      </c>
      <c r="AN46" s="5">
        <v>1727</v>
      </c>
      <c r="AO46" s="5">
        <v>1741</v>
      </c>
      <c r="AP46" s="4">
        <f t="shared" si="9"/>
        <v>1.0081065431383902</v>
      </c>
      <c r="AQ46" s="5">
        <v>15</v>
      </c>
      <c r="AR46" s="43">
        <f t="shared" si="37"/>
        <v>0.99823674137714191</v>
      </c>
      <c r="AS46" s="44">
        <v>39368</v>
      </c>
      <c r="AT46" s="35">
        <f t="shared" si="11"/>
        <v>32210.18181818182</v>
      </c>
      <c r="AU46" s="35">
        <f t="shared" si="12"/>
        <v>32153.4</v>
      </c>
      <c r="AV46" s="35">
        <f t="shared" si="13"/>
        <v>-56.78181818181838</v>
      </c>
      <c r="AW46" s="35">
        <v>3663</v>
      </c>
      <c r="AX46" s="35">
        <v>3707.3</v>
      </c>
      <c r="AY46" s="35">
        <v>4050.8</v>
      </c>
      <c r="AZ46" s="35">
        <v>4096.7</v>
      </c>
      <c r="BA46" s="35">
        <v>3709.4</v>
      </c>
      <c r="BB46" s="35">
        <v>3030.5</v>
      </c>
      <c r="BC46" s="35">
        <v>3504.1</v>
      </c>
      <c r="BD46" s="35">
        <v>3473.1</v>
      </c>
      <c r="BE46" s="35"/>
      <c r="BF46" s="35">
        <f t="shared" si="14"/>
        <v>2918.5</v>
      </c>
      <c r="BG46" s="35">
        <v>-19.100000000000001</v>
      </c>
      <c r="BH46" s="35">
        <f t="shared" si="15"/>
        <v>2899.4</v>
      </c>
      <c r="BI46" s="79"/>
      <c r="BJ46" s="35">
        <f t="shared" si="16"/>
        <v>2899.4</v>
      </c>
      <c r="BK46" s="35"/>
      <c r="BL46" s="35">
        <f t="shared" si="17"/>
        <v>2899.4</v>
      </c>
      <c r="BM46" s="79"/>
      <c r="BN46" s="79"/>
      <c r="BO46" s="79"/>
      <c r="BP46" s="79"/>
      <c r="BQ46" s="35">
        <f t="shared" si="18"/>
        <v>2899.4</v>
      </c>
      <c r="BR46" s="35">
        <v>2940.2</v>
      </c>
      <c r="BS46" s="35">
        <f t="shared" si="19"/>
        <v>-40.799999999999997</v>
      </c>
      <c r="BT46" s="1"/>
      <c r="BU46" s="1"/>
      <c r="BV46" s="1"/>
      <c r="BW46" s="1"/>
      <c r="BX46" s="1"/>
      <c r="BY46" s="1"/>
      <c r="BZ46" s="1"/>
    </row>
    <row r="47" spans="1:78" s="2" customFormat="1" ht="17.149999999999999" customHeight="1">
      <c r="A47" s="13" t="s">
        <v>36</v>
      </c>
      <c r="B47" s="63">
        <v>136534</v>
      </c>
      <c r="C47" s="63">
        <v>138561.9</v>
      </c>
      <c r="D47" s="4">
        <f t="shared" si="29"/>
        <v>1.0148527106801235</v>
      </c>
      <c r="E47" s="11">
        <v>5</v>
      </c>
      <c r="F47" s="57">
        <v>102.7</v>
      </c>
      <c r="G47" s="57">
        <v>104.4</v>
      </c>
      <c r="H47" s="4">
        <f t="shared" si="30"/>
        <v>1.0165530671859786</v>
      </c>
      <c r="I47" s="11">
        <v>5</v>
      </c>
      <c r="J47" s="44">
        <v>380</v>
      </c>
      <c r="K47" s="44">
        <v>353</v>
      </c>
      <c r="L47" s="4">
        <f t="shared" si="31"/>
        <v>1.0764872521246458</v>
      </c>
      <c r="M47" s="11">
        <v>15</v>
      </c>
      <c r="N47" s="35">
        <v>81190.399999999994</v>
      </c>
      <c r="O47" s="35">
        <v>86495.4</v>
      </c>
      <c r="P47" s="4">
        <f t="shared" si="32"/>
        <v>1.0653402372694309</v>
      </c>
      <c r="Q47" s="11">
        <v>20</v>
      </c>
      <c r="R47" s="5" t="s">
        <v>360</v>
      </c>
      <c r="S47" s="5" t="s">
        <v>360</v>
      </c>
      <c r="T47" s="5" t="s">
        <v>360</v>
      </c>
      <c r="U47" s="5" t="s">
        <v>360</v>
      </c>
      <c r="V47" s="5">
        <v>1</v>
      </c>
      <c r="W47" s="5">
        <v>5</v>
      </c>
      <c r="X47" s="35">
        <v>993032</v>
      </c>
      <c r="Y47" s="35">
        <v>1131797</v>
      </c>
      <c r="Z47" s="4">
        <f t="shared" si="33"/>
        <v>1.1397386992564187</v>
      </c>
      <c r="AA47" s="5">
        <v>5</v>
      </c>
      <c r="AB47" s="86">
        <v>3264</v>
      </c>
      <c r="AC47" s="86">
        <v>3365</v>
      </c>
      <c r="AD47" s="4">
        <f t="shared" si="34"/>
        <v>1.0309436274509804</v>
      </c>
      <c r="AE47" s="5">
        <v>20</v>
      </c>
      <c r="AF47" s="63">
        <v>6900</v>
      </c>
      <c r="AG47" s="63">
        <v>7843</v>
      </c>
      <c r="AH47" s="4">
        <f t="shared" si="35"/>
        <v>1.1366666666666667</v>
      </c>
      <c r="AI47" s="5">
        <v>15</v>
      </c>
      <c r="AJ47" s="63">
        <v>2100</v>
      </c>
      <c r="AK47" s="63">
        <v>2403.9</v>
      </c>
      <c r="AL47" s="4">
        <f t="shared" si="36"/>
        <v>1.1447142857142858</v>
      </c>
      <c r="AM47" s="5">
        <v>10</v>
      </c>
      <c r="AN47" s="5">
        <v>1727</v>
      </c>
      <c r="AO47" s="5">
        <v>2153</v>
      </c>
      <c r="AP47" s="4">
        <f t="shared" si="9"/>
        <v>1.2046670526925303</v>
      </c>
      <c r="AQ47" s="5">
        <v>15</v>
      </c>
      <c r="AR47" s="43">
        <f t="shared" si="37"/>
        <v>1.0912683226906201</v>
      </c>
      <c r="AS47" s="44">
        <v>42932</v>
      </c>
      <c r="AT47" s="35">
        <f t="shared" si="11"/>
        <v>35126.181818181816</v>
      </c>
      <c r="AU47" s="35">
        <f t="shared" si="12"/>
        <v>38332.1</v>
      </c>
      <c r="AV47" s="35">
        <f t="shared" si="13"/>
        <v>3205.9181818181823</v>
      </c>
      <c r="AW47" s="35">
        <v>3909.5</v>
      </c>
      <c r="AX47" s="35">
        <v>4159.5</v>
      </c>
      <c r="AY47" s="35">
        <v>4650.6000000000004</v>
      </c>
      <c r="AZ47" s="35">
        <v>3725.2</v>
      </c>
      <c r="BA47" s="35">
        <v>2797.2</v>
      </c>
      <c r="BB47" s="35">
        <v>5445.2</v>
      </c>
      <c r="BC47" s="35">
        <v>4646.3</v>
      </c>
      <c r="BD47" s="35">
        <v>3579.3</v>
      </c>
      <c r="BE47" s="35"/>
      <c r="BF47" s="35">
        <f t="shared" si="14"/>
        <v>5419.3</v>
      </c>
      <c r="BG47" s="35">
        <v>21.5</v>
      </c>
      <c r="BH47" s="35">
        <f t="shared" si="15"/>
        <v>5440.8</v>
      </c>
      <c r="BI47" s="79"/>
      <c r="BJ47" s="35">
        <f t="shared" si="16"/>
        <v>5440.8</v>
      </c>
      <c r="BK47" s="35"/>
      <c r="BL47" s="35">
        <f t="shared" si="17"/>
        <v>5440.8</v>
      </c>
      <c r="BM47" s="79"/>
      <c r="BN47" s="79"/>
      <c r="BO47" s="79"/>
      <c r="BP47" s="79"/>
      <c r="BQ47" s="35">
        <f t="shared" si="18"/>
        <v>5440.8</v>
      </c>
      <c r="BR47" s="35">
        <v>4568.8</v>
      </c>
      <c r="BS47" s="35">
        <f t="shared" si="19"/>
        <v>872</v>
      </c>
      <c r="BT47" s="1"/>
      <c r="BU47" s="1"/>
      <c r="BV47" s="1"/>
      <c r="BW47" s="1"/>
      <c r="BX47" s="1"/>
      <c r="BY47" s="1"/>
      <c r="BZ47" s="1"/>
    </row>
    <row r="48" spans="1:78" s="2" customFormat="1" ht="17.149999999999999" customHeight="1">
      <c r="A48" s="13" t="s">
        <v>37</v>
      </c>
      <c r="B48" s="63">
        <v>962009</v>
      </c>
      <c r="C48" s="63">
        <v>987018.7</v>
      </c>
      <c r="D48" s="4">
        <f t="shared" si="29"/>
        <v>1.0259973659290089</v>
      </c>
      <c r="E48" s="11">
        <v>5</v>
      </c>
      <c r="F48" s="57">
        <v>105.7</v>
      </c>
      <c r="G48" s="57">
        <v>105</v>
      </c>
      <c r="H48" s="4">
        <f t="shared" si="30"/>
        <v>0.99337748344370858</v>
      </c>
      <c r="I48" s="11">
        <v>5</v>
      </c>
      <c r="J48" s="44">
        <v>340</v>
      </c>
      <c r="K48" s="44">
        <v>271</v>
      </c>
      <c r="L48" s="4">
        <f t="shared" si="31"/>
        <v>1.2054612546125461</v>
      </c>
      <c r="M48" s="11">
        <v>10</v>
      </c>
      <c r="N48" s="35">
        <v>290170.5</v>
      </c>
      <c r="O48" s="35">
        <v>289551</v>
      </c>
      <c r="P48" s="4">
        <f t="shared" si="32"/>
        <v>0.9978650483078052</v>
      </c>
      <c r="Q48" s="11">
        <v>20</v>
      </c>
      <c r="R48" s="5" t="s">
        <v>360</v>
      </c>
      <c r="S48" s="5" t="s">
        <v>360</v>
      </c>
      <c r="T48" s="5" t="s">
        <v>360</v>
      </c>
      <c r="U48" s="5" t="s">
        <v>360</v>
      </c>
      <c r="V48" s="5">
        <v>1</v>
      </c>
      <c r="W48" s="5">
        <v>5</v>
      </c>
      <c r="X48" s="35">
        <v>2368170</v>
      </c>
      <c r="Y48" s="35">
        <v>2356994</v>
      </c>
      <c r="Z48" s="4">
        <f t="shared" si="33"/>
        <v>0.99528074420333001</v>
      </c>
      <c r="AA48" s="5">
        <v>5</v>
      </c>
      <c r="AB48" s="86">
        <v>2938</v>
      </c>
      <c r="AC48" s="86">
        <v>2932</v>
      </c>
      <c r="AD48" s="4">
        <f t="shared" si="34"/>
        <v>0.99795779441797139</v>
      </c>
      <c r="AE48" s="5">
        <v>15</v>
      </c>
      <c r="AF48" s="63">
        <v>8712.6</v>
      </c>
      <c r="AG48" s="63">
        <v>9137.7000000000007</v>
      </c>
      <c r="AH48" s="4">
        <f t="shared" si="35"/>
        <v>1.048791405550582</v>
      </c>
      <c r="AI48" s="5">
        <v>10</v>
      </c>
      <c r="AJ48" s="63">
        <v>1234</v>
      </c>
      <c r="AK48" s="63">
        <v>1685.8</v>
      </c>
      <c r="AL48" s="4">
        <f t="shared" si="36"/>
        <v>1.216612641815235</v>
      </c>
      <c r="AM48" s="5">
        <v>5</v>
      </c>
      <c r="AN48" s="5">
        <v>1727</v>
      </c>
      <c r="AO48" s="5">
        <v>2104</v>
      </c>
      <c r="AP48" s="4">
        <f t="shared" si="9"/>
        <v>1.2018297625940937</v>
      </c>
      <c r="AQ48" s="5">
        <v>15</v>
      </c>
      <c r="AR48" s="43">
        <f t="shared" si="37"/>
        <v>1.0700313905255239</v>
      </c>
      <c r="AS48" s="44">
        <v>33960</v>
      </c>
      <c r="AT48" s="35">
        <f t="shared" si="11"/>
        <v>27785.454545454548</v>
      </c>
      <c r="AU48" s="35">
        <f t="shared" si="12"/>
        <v>29731.3</v>
      </c>
      <c r="AV48" s="35">
        <f t="shared" si="13"/>
        <v>1945.8454545454515</v>
      </c>
      <c r="AW48" s="35">
        <v>2766.4</v>
      </c>
      <c r="AX48" s="35">
        <v>3483.4</v>
      </c>
      <c r="AY48" s="35">
        <v>3425.4</v>
      </c>
      <c r="AZ48" s="35">
        <v>3330.8</v>
      </c>
      <c r="BA48" s="35">
        <v>3456</v>
      </c>
      <c r="BB48" s="35">
        <v>2840.6</v>
      </c>
      <c r="BC48" s="35">
        <v>2598.4</v>
      </c>
      <c r="BD48" s="35">
        <v>3290.5</v>
      </c>
      <c r="BE48" s="35"/>
      <c r="BF48" s="35">
        <f t="shared" si="14"/>
        <v>4539.8</v>
      </c>
      <c r="BG48" s="35">
        <v>-11</v>
      </c>
      <c r="BH48" s="35">
        <f t="shared" si="15"/>
        <v>4528.8</v>
      </c>
      <c r="BI48" s="79"/>
      <c r="BJ48" s="35">
        <f t="shared" si="16"/>
        <v>4528.8</v>
      </c>
      <c r="BK48" s="35"/>
      <c r="BL48" s="35">
        <f t="shared" si="17"/>
        <v>4528.8</v>
      </c>
      <c r="BM48" s="79"/>
      <c r="BN48" s="79"/>
      <c r="BO48" s="79"/>
      <c r="BP48" s="79"/>
      <c r="BQ48" s="35">
        <f t="shared" si="18"/>
        <v>4528.8</v>
      </c>
      <c r="BR48" s="35">
        <v>3861.9</v>
      </c>
      <c r="BS48" s="35">
        <f t="shared" si="19"/>
        <v>666.9</v>
      </c>
      <c r="BT48" s="1"/>
      <c r="BU48" s="1"/>
      <c r="BV48" s="1"/>
      <c r="BW48" s="1"/>
      <c r="BX48" s="1"/>
      <c r="BY48" s="1"/>
      <c r="BZ48" s="1"/>
    </row>
    <row r="49" spans="1:216" s="2" customFormat="1" ht="17.149999999999999" customHeight="1">
      <c r="A49" s="13" t="s">
        <v>38</v>
      </c>
      <c r="B49" s="63">
        <v>12619278</v>
      </c>
      <c r="C49" s="63">
        <v>14799805.699999999</v>
      </c>
      <c r="D49" s="4">
        <f t="shared" si="29"/>
        <v>1.1727933800967059</v>
      </c>
      <c r="E49" s="11">
        <v>5</v>
      </c>
      <c r="F49" s="57">
        <v>103.4</v>
      </c>
      <c r="G49" s="57">
        <v>110</v>
      </c>
      <c r="H49" s="4">
        <f t="shared" si="30"/>
        <v>1.0638297872340425</v>
      </c>
      <c r="I49" s="11">
        <v>5</v>
      </c>
      <c r="J49" s="44">
        <v>440</v>
      </c>
      <c r="K49" s="44">
        <v>369</v>
      </c>
      <c r="L49" s="4">
        <f t="shared" si="31"/>
        <v>1.1924119241192412</v>
      </c>
      <c r="M49" s="11">
        <v>5</v>
      </c>
      <c r="N49" s="35">
        <v>432112.3</v>
      </c>
      <c r="O49" s="35">
        <v>339354.3</v>
      </c>
      <c r="P49" s="4">
        <f t="shared" si="32"/>
        <v>0.78533820953488243</v>
      </c>
      <c r="Q49" s="11">
        <v>20</v>
      </c>
      <c r="R49" s="5" t="s">
        <v>360</v>
      </c>
      <c r="S49" s="5" t="s">
        <v>360</v>
      </c>
      <c r="T49" s="5" t="s">
        <v>360</v>
      </c>
      <c r="U49" s="5" t="s">
        <v>360</v>
      </c>
      <c r="V49" s="5">
        <v>1</v>
      </c>
      <c r="W49" s="5">
        <v>5</v>
      </c>
      <c r="X49" s="35">
        <v>4937840</v>
      </c>
      <c r="Y49" s="35">
        <v>4979741</v>
      </c>
      <c r="Z49" s="4">
        <f t="shared" si="33"/>
        <v>1.0084856941496687</v>
      </c>
      <c r="AA49" s="5">
        <v>10</v>
      </c>
      <c r="AB49" s="86">
        <v>6743</v>
      </c>
      <c r="AC49" s="86">
        <v>6744</v>
      </c>
      <c r="AD49" s="4">
        <f t="shared" si="34"/>
        <v>1.0001483019427555</v>
      </c>
      <c r="AE49" s="5">
        <v>10</v>
      </c>
      <c r="AF49" s="63">
        <v>26694</v>
      </c>
      <c r="AG49" s="63">
        <v>28329.5</v>
      </c>
      <c r="AH49" s="4">
        <f t="shared" si="35"/>
        <v>1.0612684498389151</v>
      </c>
      <c r="AI49" s="5">
        <v>20</v>
      </c>
      <c r="AJ49" s="63">
        <v>7967</v>
      </c>
      <c r="AK49" s="63">
        <v>10496.7</v>
      </c>
      <c r="AL49" s="4">
        <f t="shared" si="36"/>
        <v>1.2117522279402535</v>
      </c>
      <c r="AM49" s="5">
        <v>10</v>
      </c>
      <c r="AN49" s="5">
        <v>1727</v>
      </c>
      <c r="AO49" s="5">
        <v>2930</v>
      </c>
      <c r="AP49" s="4">
        <f t="shared" si="9"/>
        <v>1.2496583671105963</v>
      </c>
      <c r="AQ49" s="5">
        <v>15</v>
      </c>
      <c r="AR49" s="43">
        <f t="shared" si="37"/>
        <v>1.0478671084924915</v>
      </c>
      <c r="AS49" s="44">
        <v>53466</v>
      </c>
      <c r="AT49" s="35">
        <f t="shared" si="11"/>
        <v>43744.909090909096</v>
      </c>
      <c r="AU49" s="35">
        <f t="shared" si="12"/>
        <v>45838.9</v>
      </c>
      <c r="AV49" s="35">
        <f t="shared" si="13"/>
        <v>2093.9909090909059</v>
      </c>
      <c r="AW49" s="35">
        <v>5829.5</v>
      </c>
      <c r="AX49" s="35">
        <v>4204.1000000000004</v>
      </c>
      <c r="AY49" s="35">
        <v>5272.3</v>
      </c>
      <c r="AZ49" s="35">
        <v>5208.3999999999996</v>
      </c>
      <c r="BA49" s="35">
        <v>5169.3999999999996</v>
      </c>
      <c r="BB49" s="35">
        <v>3686</v>
      </c>
      <c r="BC49" s="35">
        <v>5316</v>
      </c>
      <c r="BD49" s="35">
        <v>4815.7</v>
      </c>
      <c r="BE49" s="35"/>
      <c r="BF49" s="35">
        <f t="shared" si="14"/>
        <v>6337.5</v>
      </c>
      <c r="BG49" s="35">
        <v>116.9</v>
      </c>
      <c r="BH49" s="35">
        <f t="shared" si="15"/>
        <v>6454.4</v>
      </c>
      <c r="BI49" s="79"/>
      <c r="BJ49" s="35">
        <f t="shared" si="16"/>
        <v>6454.4</v>
      </c>
      <c r="BK49" s="35"/>
      <c r="BL49" s="35">
        <f t="shared" si="17"/>
        <v>6454.4</v>
      </c>
      <c r="BM49" s="79"/>
      <c r="BN49" s="79"/>
      <c r="BO49" s="79"/>
      <c r="BP49" s="79"/>
      <c r="BQ49" s="35">
        <f t="shared" si="18"/>
        <v>6454.4</v>
      </c>
      <c r="BR49" s="35">
        <v>4811.8</v>
      </c>
      <c r="BS49" s="35">
        <f t="shared" si="19"/>
        <v>1642.6</v>
      </c>
      <c r="BT49" s="1"/>
      <c r="BU49" s="1"/>
      <c r="BV49" s="1"/>
      <c r="BW49" s="1"/>
      <c r="BX49" s="1"/>
      <c r="BY49" s="1"/>
      <c r="BZ49" s="1"/>
    </row>
    <row r="50" spans="1:216" s="2" customFormat="1" ht="17.149999999999999" customHeight="1">
      <c r="A50" s="13" t="s">
        <v>39</v>
      </c>
      <c r="B50" s="63">
        <v>413028</v>
      </c>
      <c r="C50" s="63">
        <v>587003</v>
      </c>
      <c r="D50" s="4">
        <f t="shared" si="29"/>
        <v>1.2221218416184858</v>
      </c>
      <c r="E50" s="11">
        <v>5</v>
      </c>
      <c r="F50" s="57">
        <v>104.4</v>
      </c>
      <c r="G50" s="57">
        <v>110.9</v>
      </c>
      <c r="H50" s="4">
        <f t="shared" si="30"/>
        <v>1.0622605363984674</v>
      </c>
      <c r="I50" s="11">
        <v>5</v>
      </c>
      <c r="J50" s="44">
        <v>115</v>
      </c>
      <c r="K50" s="44">
        <v>92</v>
      </c>
      <c r="L50" s="4">
        <f t="shared" si="31"/>
        <v>1.2050000000000001</v>
      </c>
      <c r="M50" s="11">
        <v>5</v>
      </c>
      <c r="N50" s="35">
        <v>121009.7</v>
      </c>
      <c r="O50" s="35">
        <v>101080.6</v>
      </c>
      <c r="P50" s="4">
        <f t="shared" si="32"/>
        <v>0.83530989664464916</v>
      </c>
      <c r="Q50" s="11">
        <v>20</v>
      </c>
      <c r="R50" s="5" t="s">
        <v>360</v>
      </c>
      <c r="S50" s="5" t="s">
        <v>360</v>
      </c>
      <c r="T50" s="5" t="s">
        <v>360</v>
      </c>
      <c r="U50" s="5" t="s">
        <v>360</v>
      </c>
      <c r="V50" s="5">
        <v>1</v>
      </c>
      <c r="W50" s="5">
        <v>5</v>
      </c>
      <c r="X50" s="35">
        <v>721176</v>
      </c>
      <c r="Y50" s="35">
        <v>765309</v>
      </c>
      <c r="Z50" s="4">
        <f t="shared" si="33"/>
        <v>1.0611958800625645</v>
      </c>
      <c r="AA50" s="5">
        <v>5</v>
      </c>
      <c r="AB50" s="86">
        <v>2400</v>
      </c>
      <c r="AC50" s="86">
        <v>2416</v>
      </c>
      <c r="AD50" s="4">
        <f t="shared" si="34"/>
        <v>1.0066666666666666</v>
      </c>
      <c r="AE50" s="5">
        <v>20</v>
      </c>
      <c r="AF50" s="63">
        <v>9010</v>
      </c>
      <c r="AG50" s="63">
        <v>8839.9</v>
      </c>
      <c r="AH50" s="4">
        <f t="shared" si="35"/>
        <v>0.98112097669256382</v>
      </c>
      <c r="AI50" s="5">
        <v>15</v>
      </c>
      <c r="AJ50" s="63">
        <v>1350</v>
      </c>
      <c r="AK50" s="63">
        <v>1447.3</v>
      </c>
      <c r="AL50" s="4">
        <f t="shared" si="36"/>
        <v>1.072074074074074</v>
      </c>
      <c r="AM50" s="5">
        <v>10</v>
      </c>
      <c r="AN50" s="5">
        <v>1727</v>
      </c>
      <c r="AO50" s="5">
        <v>1864</v>
      </c>
      <c r="AP50" s="4">
        <f t="shared" si="9"/>
        <v>1.0793283149971049</v>
      </c>
      <c r="AQ50" s="5">
        <v>15</v>
      </c>
      <c r="AR50" s="43">
        <f t="shared" si="37"/>
        <v>1.011618120692473</v>
      </c>
      <c r="AS50" s="44">
        <v>35542</v>
      </c>
      <c r="AT50" s="35">
        <f t="shared" si="11"/>
        <v>29079.81818181818</v>
      </c>
      <c r="AU50" s="35">
        <f t="shared" si="12"/>
        <v>29417.7</v>
      </c>
      <c r="AV50" s="35">
        <f t="shared" si="13"/>
        <v>337.88181818182056</v>
      </c>
      <c r="AW50" s="35">
        <v>2932.2</v>
      </c>
      <c r="AX50" s="35">
        <v>2814.6</v>
      </c>
      <c r="AY50" s="35">
        <v>4696.7</v>
      </c>
      <c r="AZ50" s="35">
        <v>3055.4</v>
      </c>
      <c r="BA50" s="35">
        <v>3788.2</v>
      </c>
      <c r="BB50" s="35">
        <v>2389.3000000000002</v>
      </c>
      <c r="BC50" s="35">
        <v>3345.3</v>
      </c>
      <c r="BD50" s="35">
        <v>2872.1</v>
      </c>
      <c r="BE50" s="35"/>
      <c r="BF50" s="35">
        <f t="shared" si="14"/>
        <v>3523.9</v>
      </c>
      <c r="BG50" s="35">
        <v>55.6</v>
      </c>
      <c r="BH50" s="35">
        <f t="shared" si="15"/>
        <v>3579.5</v>
      </c>
      <c r="BI50" s="79"/>
      <c r="BJ50" s="35">
        <f t="shared" si="16"/>
        <v>3579.5</v>
      </c>
      <c r="BK50" s="35"/>
      <c r="BL50" s="35">
        <f t="shared" si="17"/>
        <v>3579.5</v>
      </c>
      <c r="BM50" s="79"/>
      <c r="BN50" s="79"/>
      <c r="BO50" s="79"/>
      <c r="BP50" s="79"/>
      <c r="BQ50" s="35">
        <f t="shared" si="18"/>
        <v>3579.5</v>
      </c>
      <c r="BR50" s="35">
        <v>3051.9</v>
      </c>
      <c r="BS50" s="35">
        <f t="shared" si="19"/>
        <v>527.6</v>
      </c>
      <c r="BT50" s="1"/>
      <c r="BU50" s="1"/>
      <c r="BV50" s="1"/>
      <c r="BW50" s="1"/>
      <c r="BX50" s="1"/>
      <c r="BY50" s="1"/>
      <c r="BZ50" s="1"/>
    </row>
    <row r="51" spans="1:216" s="2" customFormat="1" ht="17.149999999999999" customHeight="1">
      <c r="A51" s="13" t="s">
        <v>2</v>
      </c>
      <c r="B51" s="63">
        <v>102252</v>
      </c>
      <c r="C51" s="63">
        <v>115738.9</v>
      </c>
      <c r="D51" s="4">
        <f t="shared" si="29"/>
        <v>1.1318986425693385</v>
      </c>
      <c r="E51" s="11">
        <v>5</v>
      </c>
      <c r="F51" s="57">
        <v>104.4</v>
      </c>
      <c r="G51" s="57">
        <v>100</v>
      </c>
      <c r="H51" s="4">
        <f>IF(I51=0,0,IF(F51=0,1,IF(G51&lt;0,0,IF(G51/F51&gt;1.2,IF((G51/F51-1.2)*0.1+1.2&gt;1.3,1.3,(G51/F51-1.2)*0.1+1.2),G51/F51))))</f>
        <v>0.95785440613026818</v>
      </c>
      <c r="I51" s="11">
        <v>5</v>
      </c>
      <c r="J51" s="44">
        <v>210</v>
      </c>
      <c r="K51" s="44">
        <v>210</v>
      </c>
      <c r="L51" s="4">
        <f t="shared" si="31"/>
        <v>1</v>
      </c>
      <c r="M51" s="11">
        <v>15</v>
      </c>
      <c r="N51" s="35">
        <v>46951</v>
      </c>
      <c r="O51" s="35">
        <v>46620.2</v>
      </c>
      <c r="P51" s="4">
        <f t="shared" si="32"/>
        <v>0.99295435666971943</v>
      </c>
      <c r="Q51" s="11">
        <v>20</v>
      </c>
      <c r="R51" s="5" t="s">
        <v>360</v>
      </c>
      <c r="S51" s="5" t="s">
        <v>360</v>
      </c>
      <c r="T51" s="5" t="s">
        <v>360</v>
      </c>
      <c r="U51" s="5" t="s">
        <v>360</v>
      </c>
      <c r="V51" s="5">
        <v>1</v>
      </c>
      <c r="W51" s="5">
        <v>5</v>
      </c>
      <c r="X51" s="35">
        <v>297964</v>
      </c>
      <c r="Y51" s="35">
        <v>326585</v>
      </c>
      <c r="Z51" s="4">
        <f t="shared" si="33"/>
        <v>1.0960552281483669</v>
      </c>
      <c r="AA51" s="5">
        <v>5</v>
      </c>
      <c r="AB51" s="86">
        <v>6860</v>
      </c>
      <c r="AC51" s="86">
        <v>5886</v>
      </c>
      <c r="AD51" s="4">
        <f t="shared" si="34"/>
        <v>0.85801749271137029</v>
      </c>
      <c r="AE51" s="5">
        <v>15</v>
      </c>
      <c r="AF51" s="63">
        <v>17700</v>
      </c>
      <c r="AG51" s="63">
        <v>18294</v>
      </c>
      <c r="AH51" s="4">
        <f t="shared" si="35"/>
        <v>1.0335593220338983</v>
      </c>
      <c r="AI51" s="5">
        <v>20</v>
      </c>
      <c r="AJ51" s="63">
        <v>2300</v>
      </c>
      <c r="AK51" s="63">
        <v>2742.1</v>
      </c>
      <c r="AL51" s="4">
        <f t="shared" si="36"/>
        <v>1.1922173913043479</v>
      </c>
      <c r="AM51" s="5">
        <v>5</v>
      </c>
      <c r="AN51" s="5">
        <v>1727</v>
      </c>
      <c r="AO51" s="5">
        <v>1214</v>
      </c>
      <c r="AP51" s="4">
        <f t="shared" si="9"/>
        <v>0.70295309785755644</v>
      </c>
      <c r="AQ51" s="5">
        <v>15</v>
      </c>
      <c r="AR51" s="43">
        <f t="shared" si="37"/>
        <v>0.96213600703061708</v>
      </c>
      <c r="AS51" s="44">
        <v>25771</v>
      </c>
      <c r="AT51" s="35">
        <f t="shared" si="11"/>
        <v>21085.36363636364</v>
      </c>
      <c r="AU51" s="35">
        <f t="shared" si="12"/>
        <v>20287</v>
      </c>
      <c r="AV51" s="35">
        <f t="shared" si="13"/>
        <v>-798.36363636363967</v>
      </c>
      <c r="AW51" s="35">
        <v>2216.6</v>
      </c>
      <c r="AX51" s="35">
        <v>2485.6</v>
      </c>
      <c r="AY51" s="35">
        <v>2953.3</v>
      </c>
      <c r="AZ51" s="35">
        <v>2469.5</v>
      </c>
      <c r="BA51" s="35">
        <v>2230.3000000000002</v>
      </c>
      <c r="BB51" s="35">
        <v>1881.1</v>
      </c>
      <c r="BC51" s="35">
        <v>2513.6999999999998</v>
      </c>
      <c r="BD51" s="35">
        <v>2344.6999999999998</v>
      </c>
      <c r="BE51" s="35"/>
      <c r="BF51" s="35">
        <f t="shared" si="14"/>
        <v>1192.2</v>
      </c>
      <c r="BG51" s="35">
        <v>-16.399999999999999</v>
      </c>
      <c r="BH51" s="35">
        <f t="shared" si="15"/>
        <v>1175.8</v>
      </c>
      <c r="BI51" s="79"/>
      <c r="BJ51" s="35">
        <f t="shared" si="16"/>
        <v>1175.8</v>
      </c>
      <c r="BK51" s="35"/>
      <c r="BL51" s="35">
        <f t="shared" si="17"/>
        <v>1175.8</v>
      </c>
      <c r="BM51" s="79"/>
      <c r="BN51" s="79"/>
      <c r="BO51" s="79"/>
      <c r="BP51" s="79"/>
      <c r="BQ51" s="35">
        <f t="shared" si="18"/>
        <v>1175.8</v>
      </c>
      <c r="BR51" s="35">
        <v>1978.9</v>
      </c>
      <c r="BS51" s="35">
        <f t="shared" si="19"/>
        <v>-803.1</v>
      </c>
      <c r="BT51" s="1"/>
      <c r="BU51" s="1"/>
      <c r="BV51" s="1"/>
      <c r="BW51" s="1"/>
      <c r="BX51" s="1"/>
      <c r="BY51" s="1"/>
      <c r="BZ51" s="1"/>
    </row>
    <row r="52" spans="1:216" s="2" customFormat="1" ht="17.149999999999999" customHeight="1">
      <c r="A52" s="13" t="s">
        <v>40</v>
      </c>
      <c r="B52" s="63">
        <v>245280</v>
      </c>
      <c r="C52" s="63">
        <v>289998.40000000002</v>
      </c>
      <c r="D52" s="4">
        <f t="shared" si="29"/>
        <v>1.1823157208088715</v>
      </c>
      <c r="E52" s="11">
        <v>5</v>
      </c>
      <c r="F52" s="57">
        <v>105.2</v>
      </c>
      <c r="G52" s="57">
        <v>105.6</v>
      </c>
      <c r="H52" s="4">
        <f t="shared" si="30"/>
        <v>1.0038022813688212</v>
      </c>
      <c r="I52" s="11">
        <v>5</v>
      </c>
      <c r="J52" s="44">
        <v>120</v>
      </c>
      <c r="K52" s="44">
        <v>114</v>
      </c>
      <c r="L52" s="4">
        <f t="shared" si="31"/>
        <v>1.0526315789473684</v>
      </c>
      <c r="M52" s="11">
        <v>10</v>
      </c>
      <c r="N52" s="35">
        <v>51994.5</v>
      </c>
      <c r="O52" s="35">
        <v>41632.5</v>
      </c>
      <c r="P52" s="4">
        <f t="shared" si="32"/>
        <v>0.8007096904480282</v>
      </c>
      <c r="Q52" s="11">
        <v>20</v>
      </c>
      <c r="R52" s="5" t="s">
        <v>360</v>
      </c>
      <c r="S52" s="5" t="s">
        <v>360</v>
      </c>
      <c r="T52" s="5" t="s">
        <v>360</v>
      </c>
      <c r="U52" s="5" t="s">
        <v>360</v>
      </c>
      <c r="V52" s="5">
        <v>1</v>
      </c>
      <c r="W52" s="5">
        <v>5</v>
      </c>
      <c r="X52" s="35">
        <v>407226</v>
      </c>
      <c r="Y52" s="35">
        <v>454526</v>
      </c>
      <c r="Z52" s="4">
        <f t="shared" si="33"/>
        <v>1.1161517191927823</v>
      </c>
      <c r="AA52" s="5">
        <v>5</v>
      </c>
      <c r="AB52" s="86">
        <v>3425</v>
      </c>
      <c r="AC52" s="86">
        <v>3500</v>
      </c>
      <c r="AD52" s="4">
        <f t="shared" si="34"/>
        <v>1.0218978102189782</v>
      </c>
      <c r="AE52" s="5">
        <v>20</v>
      </c>
      <c r="AF52" s="63">
        <v>4324</v>
      </c>
      <c r="AG52" s="63">
        <v>12360.8</v>
      </c>
      <c r="AH52" s="4">
        <f t="shared" si="35"/>
        <v>1.3</v>
      </c>
      <c r="AI52" s="5">
        <v>15</v>
      </c>
      <c r="AJ52" s="63">
        <v>2012</v>
      </c>
      <c r="AK52" s="63">
        <v>1724.2</v>
      </c>
      <c r="AL52" s="4">
        <f t="shared" si="36"/>
        <v>0.8569582504970179</v>
      </c>
      <c r="AM52" s="5">
        <v>10</v>
      </c>
      <c r="AN52" s="5">
        <v>1727</v>
      </c>
      <c r="AO52" s="5">
        <v>1717</v>
      </c>
      <c r="AP52" s="4">
        <f t="shared" si="9"/>
        <v>0.99420961204400693</v>
      </c>
      <c r="AQ52" s="5">
        <v>15</v>
      </c>
      <c r="AR52" s="43">
        <f t="shared" si="37"/>
        <v>1.0133867372299679</v>
      </c>
      <c r="AS52" s="44">
        <v>23739</v>
      </c>
      <c r="AT52" s="35">
        <f t="shared" si="11"/>
        <v>19422.81818181818</v>
      </c>
      <c r="AU52" s="35">
        <f t="shared" si="12"/>
        <v>19682.8</v>
      </c>
      <c r="AV52" s="35">
        <f t="shared" si="13"/>
        <v>259.98181818181911</v>
      </c>
      <c r="AW52" s="35">
        <v>1891.6</v>
      </c>
      <c r="AX52" s="35">
        <v>2482.8000000000002</v>
      </c>
      <c r="AY52" s="35">
        <v>2051.1</v>
      </c>
      <c r="AZ52" s="35">
        <v>2178.9</v>
      </c>
      <c r="BA52" s="35">
        <v>2125.8000000000002</v>
      </c>
      <c r="BB52" s="35">
        <v>3153.7</v>
      </c>
      <c r="BC52" s="35">
        <v>1454.6</v>
      </c>
      <c r="BD52" s="35">
        <v>1979.5</v>
      </c>
      <c r="BE52" s="35"/>
      <c r="BF52" s="35">
        <f t="shared" si="14"/>
        <v>2364.8000000000002</v>
      </c>
      <c r="BG52" s="35">
        <v>8.1999999999999993</v>
      </c>
      <c r="BH52" s="35">
        <f t="shared" si="15"/>
        <v>2373</v>
      </c>
      <c r="BI52" s="79"/>
      <c r="BJ52" s="35">
        <f t="shared" si="16"/>
        <v>2373</v>
      </c>
      <c r="BK52" s="35"/>
      <c r="BL52" s="35">
        <f t="shared" si="17"/>
        <v>2373</v>
      </c>
      <c r="BM52" s="79"/>
      <c r="BN52" s="79"/>
      <c r="BO52" s="79"/>
      <c r="BP52" s="79"/>
      <c r="BQ52" s="35">
        <f t="shared" si="18"/>
        <v>2373</v>
      </c>
      <c r="BR52" s="35">
        <v>2309.1999999999998</v>
      </c>
      <c r="BS52" s="35">
        <f t="shared" si="19"/>
        <v>63.8</v>
      </c>
      <c r="BT52" s="1"/>
      <c r="BU52" s="1"/>
      <c r="BV52" s="1"/>
      <c r="BW52" s="1"/>
      <c r="BX52" s="1"/>
      <c r="BY52" s="1"/>
      <c r="BZ52" s="1"/>
    </row>
    <row r="53" spans="1:216" s="2" customFormat="1" ht="17.149999999999999" customHeight="1">
      <c r="A53" s="13" t="s">
        <v>3</v>
      </c>
      <c r="B53" s="63">
        <v>443540</v>
      </c>
      <c r="C53" s="63">
        <v>453041.6</v>
      </c>
      <c r="D53" s="4">
        <f t="shared" si="29"/>
        <v>1.021422194165126</v>
      </c>
      <c r="E53" s="11">
        <v>5</v>
      </c>
      <c r="F53" s="57">
        <v>103.5</v>
      </c>
      <c r="G53" s="57">
        <v>104.3</v>
      </c>
      <c r="H53" s="4">
        <f t="shared" si="30"/>
        <v>1.0077294685990339</v>
      </c>
      <c r="I53" s="11">
        <v>5</v>
      </c>
      <c r="J53" s="44">
        <v>130</v>
      </c>
      <c r="K53" s="44">
        <v>93</v>
      </c>
      <c r="L53" s="4">
        <f t="shared" si="31"/>
        <v>1.2197849462365591</v>
      </c>
      <c r="M53" s="11">
        <v>10</v>
      </c>
      <c r="N53" s="35">
        <v>50872.3</v>
      </c>
      <c r="O53" s="35">
        <v>49114.5</v>
      </c>
      <c r="P53" s="4">
        <f t="shared" si="32"/>
        <v>0.96544681486781603</v>
      </c>
      <c r="Q53" s="11">
        <v>20</v>
      </c>
      <c r="R53" s="5" t="s">
        <v>360</v>
      </c>
      <c r="S53" s="5" t="s">
        <v>360</v>
      </c>
      <c r="T53" s="5" t="s">
        <v>360</v>
      </c>
      <c r="U53" s="5" t="s">
        <v>360</v>
      </c>
      <c r="V53" s="5">
        <v>1</v>
      </c>
      <c r="W53" s="5">
        <v>5</v>
      </c>
      <c r="X53" s="35">
        <v>565086.19999999995</v>
      </c>
      <c r="Y53" s="35">
        <v>565192</v>
      </c>
      <c r="Z53" s="4">
        <f t="shared" si="33"/>
        <v>1.0001872280724606</v>
      </c>
      <c r="AA53" s="5">
        <v>5</v>
      </c>
      <c r="AB53" s="86">
        <v>3000</v>
      </c>
      <c r="AC53" s="86">
        <v>3002</v>
      </c>
      <c r="AD53" s="4">
        <f t="shared" si="34"/>
        <v>1.0006666666666666</v>
      </c>
      <c r="AE53" s="5">
        <v>20</v>
      </c>
      <c r="AF53" s="63">
        <v>7885</v>
      </c>
      <c r="AG53" s="63">
        <v>10170</v>
      </c>
      <c r="AH53" s="4">
        <f t="shared" si="35"/>
        <v>1.2089790741915027</v>
      </c>
      <c r="AI53" s="5">
        <v>15</v>
      </c>
      <c r="AJ53" s="63">
        <v>2529</v>
      </c>
      <c r="AK53" s="63">
        <v>2592.3000000000002</v>
      </c>
      <c r="AL53" s="4">
        <f t="shared" si="36"/>
        <v>1.0250296559905101</v>
      </c>
      <c r="AM53" s="5">
        <v>10</v>
      </c>
      <c r="AN53" s="5">
        <v>1727</v>
      </c>
      <c r="AO53" s="5">
        <v>2015</v>
      </c>
      <c r="AP53" s="4">
        <f t="shared" si="9"/>
        <v>1.1667631731325998</v>
      </c>
      <c r="AQ53" s="5">
        <v>15</v>
      </c>
      <c r="AR53" s="43">
        <f t="shared" si="37"/>
        <v>1.0686658528818636</v>
      </c>
      <c r="AS53" s="44">
        <v>26536</v>
      </c>
      <c r="AT53" s="35">
        <f t="shared" si="11"/>
        <v>21711.272727272728</v>
      </c>
      <c r="AU53" s="35">
        <f t="shared" si="12"/>
        <v>23202.1</v>
      </c>
      <c r="AV53" s="35">
        <f t="shared" si="13"/>
        <v>1490.8272727272706</v>
      </c>
      <c r="AW53" s="35">
        <v>2289.8000000000002</v>
      </c>
      <c r="AX53" s="35">
        <v>2153.9</v>
      </c>
      <c r="AY53" s="35">
        <v>3945.1</v>
      </c>
      <c r="AZ53" s="35">
        <v>1910.3</v>
      </c>
      <c r="BA53" s="35">
        <v>2432</v>
      </c>
      <c r="BB53" s="35">
        <v>3043.5</v>
      </c>
      <c r="BC53" s="35">
        <v>2126.5</v>
      </c>
      <c r="BD53" s="35">
        <v>2715.4</v>
      </c>
      <c r="BE53" s="35"/>
      <c r="BF53" s="35">
        <f t="shared" si="14"/>
        <v>2585.6</v>
      </c>
      <c r="BG53" s="35">
        <v>-43.2</v>
      </c>
      <c r="BH53" s="35">
        <f t="shared" si="15"/>
        <v>2542.4</v>
      </c>
      <c r="BI53" s="79"/>
      <c r="BJ53" s="35">
        <f t="shared" si="16"/>
        <v>2542.4</v>
      </c>
      <c r="BK53" s="35"/>
      <c r="BL53" s="35">
        <f t="shared" si="17"/>
        <v>2542.4</v>
      </c>
      <c r="BM53" s="79"/>
      <c r="BN53" s="79"/>
      <c r="BO53" s="79"/>
      <c r="BP53" s="79"/>
      <c r="BQ53" s="35">
        <f t="shared" si="18"/>
        <v>2542.4</v>
      </c>
      <c r="BR53" s="35">
        <v>2197.1</v>
      </c>
      <c r="BS53" s="35">
        <f t="shared" si="19"/>
        <v>345.3</v>
      </c>
      <c r="BT53" s="1"/>
      <c r="BU53" s="1"/>
      <c r="BV53" s="1"/>
      <c r="BW53" s="1"/>
      <c r="BX53" s="1"/>
      <c r="BY53" s="1"/>
      <c r="BZ53" s="1"/>
    </row>
    <row r="54" spans="1:216" s="2" customFormat="1" ht="17.149999999999999" customHeight="1">
      <c r="A54" s="13" t="s">
        <v>41</v>
      </c>
      <c r="B54" s="63">
        <v>139085</v>
      </c>
      <c r="C54" s="63">
        <v>142618.79999999999</v>
      </c>
      <c r="D54" s="4">
        <f t="shared" si="29"/>
        <v>1.0254074846317001</v>
      </c>
      <c r="E54" s="11">
        <v>5</v>
      </c>
      <c r="F54" s="57">
        <v>104.6</v>
      </c>
      <c r="G54" s="57">
        <v>103.9</v>
      </c>
      <c r="H54" s="4">
        <f>IF(I54=0,0,IF(F54=0,1,IF(G54&lt;0,0,IF(G54/F54&gt;1.2,IF((G54/F54-1.2)*0.1+1.2&gt;1.3,1.3,(G54/F54-1.2)*0.1+1.2),G54/F54))))</f>
        <v>0.99330783938814537</v>
      </c>
      <c r="I54" s="11">
        <v>5</v>
      </c>
      <c r="J54" s="44">
        <v>135</v>
      </c>
      <c r="K54" s="44">
        <v>129</v>
      </c>
      <c r="L54" s="4">
        <f t="shared" si="31"/>
        <v>1.0465116279069768</v>
      </c>
      <c r="M54" s="11">
        <v>10</v>
      </c>
      <c r="N54" s="35">
        <v>76863.5</v>
      </c>
      <c r="O54" s="35">
        <v>65769.7</v>
      </c>
      <c r="P54" s="4">
        <f t="shared" si="32"/>
        <v>0.85566881549760287</v>
      </c>
      <c r="Q54" s="11">
        <v>20</v>
      </c>
      <c r="R54" s="5" t="s">
        <v>360</v>
      </c>
      <c r="S54" s="5" t="s">
        <v>360</v>
      </c>
      <c r="T54" s="5" t="s">
        <v>360</v>
      </c>
      <c r="U54" s="5" t="s">
        <v>360</v>
      </c>
      <c r="V54" s="5">
        <v>1</v>
      </c>
      <c r="W54" s="5">
        <v>5</v>
      </c>
      <c r="X54" s="35">
        <v>689000</v>
      </c>
      <c r="Y54" s="35">
        <v>709052</v>
      </c>
      <c r="Z54" s="4">
        <f t="shared" si="33"/>
        <v>1.0291030478955008</v>
      </c>
      <c r="AA54" s="5">
        <v>5</v>
      </c>
      <c r="AB54" s="86">
        <v>2229</v>
      </c>
      <c r="AC54" s="86">
        <v>2291</v>
      </c>
      <c r="AD54" s="4">
        <f t="shared" si="34"/>
        <v>1.0278151637505608</v>
      </c>
      <c r="AE54" s="5">
        <v>15</v>
      </c>
      <c r="AF54" s="63">
        <v>5942</v>
      </c>
      <c r="AG54" s="63">
        <v>5991.8</v>
      </c>
      <c r="AH54" s="4">
        <f t="shared" si="35"/>
        <v>1.0083810164927633</v>
      </c>
      <c r="AI54" s="5">
        <v>10</v>
      </c>
      <c r="AJ54" s="63">
        <v>1390</v>
      </c>
      <c r="AK54" s="63">
        <v>1449.2</v>
      </c>
      <c r="AL54" s="4">
        <f t="shared" si="36"/>
        <v>1.0425899280575539</v>
      </c>
      <c r="AM54" s="5">
        <v>10</v>
      </c>
      <c r="AN54" s="5">
        <v>1727</v>
      </c>
      <c r="AO54" s="5">
        <v>2658</v>
      </c>
      <c r="AP54" s="4">
        <f>IF(AQ54=0,0,IF(AN54=0,1,IF(AO54&lt;0,0,IF(AO54/AN54&gt;1.2,IF((AO54/AN54-1.2)*0.1+1.2&gt;1.3,1.3,(AO54/AN54-1.2)*0.1+1.2),AO54/AN54))))</f>
        <v>1.2339085118702953</v>
      </c>
      <c r="AQ54" s="5">
        <v>15</v>
      </c>
      <c r="AR54" s="43">
        <f>(D54*E54+H54*I54+L54*M54+P54*Q54+V54*W54+Z54*AA54+AD54*AE54+AH54*AI54+AL54*AM54+AP54*AQ54)/(E54+I54+M54+Q54+W54+AA54+AE54+AI54+AM54+AQ54)</f>
        <v>1.0225314902841456</v>
      </c>
      <c r="AS54" s="44">
        <v>34523</v>
      </c>
      <c r="AT54" s="35">
        <f t="shared" si="11"/>
        <v>28246.090909090908</v>
      </c>
      <c r="AU54" s="35">
        <f t="shared" si="12"/>
        <v>28882.5</v>
      </c>
      <c r="AV54" s="35">
        <f t="shared" si="13"/>
        <v>636.4090909090919</v>
      </c>
      <c r="AW54" s="35">
        <v>3698.3</v>
      </c>
      <c r="AX54" s="35">
        <v>3322.7</v>
      </c>
      <c r="AY54" s="35">
        <v>3197.4</v>
      </c>
      <c r="AZ54" s="35">
        <v>3826.5</v>
      </c>
      <c r="BA54" s="35">
        <v>2652.6</v>
      </c>
      <c r="BB54" s="35">
        <v>2682.3</v>
      </c>
      <c r="BC54" s="35">
        <v>3157</v>
      </c>
      <c r="BD54" s="35">
        <v>2849.8</v>
      </c>
      <c r="BE54" s="35"/>
      <c r="BF54" s="35">
        <f t="shared" si="14"/>
        <v>3495.9</v>
      </c>
      <c r="BG54" s="35">
        <v>9.9</v>
      </c>
      <c r="BH54" s="35">
        <f t="shared" si="15"/>
        <v>3505.8</v>
      </c>
      <c r="BI54" s="79"/>
      <c r="BJ54" s="35">
        <f t="shared" si="16"/>
        <v>3505.8</v>
      </c>
      <c r="BK54" s="35"/>
      <c r="BL54" s="35">
        <f t="shared" si="17"/>
        <v>3505.8</v>
      </c>
      <c r="BM54" s="79"/>
      <c r="BN54" s="79"/>
      <c r="BO54" s="79"/>
      <c r="BP54" s="79"/>
      <c r="BQ54" s="35">
        <f t="shared" si="18"/>
        <v>3505.8</v>
      </c>
      <c r="BR54" s="35">
        <v>2415</v>
      </c>
      <c r="BS54" s="35">
        <f t="shared" si="19"/>
        <v>1090.8</v>
      </c>
      <c r="BT54" s="1"/>
      <c r="BU54" s="1"/>
      <c r="BV54" s="1"/>
      <c r="BW54" s="1"/>
      <c r="BX54" s="1"/>
      <c r="BY54" s="1"/>
      <c r="BZ54" s="1"/>
    </row>
    <row r="55" spans="1:216" s="2" customFormat="1" ht="17.149999999999999" customHeight="1">
      <c r="A55" s="17" t="s">
        <v>42</v>
      </c>
      <c r="B55" s="34">
        <f>SUM(B56:B378)</f>
        <v>82731226</v>
      </c>
      <c r="C55" s="34">
        <f>SUM(C56:C378)</f>
        <v>89478795.900000006</v>
      </c>
      <c r="D55" s="6">
        <f>IF(C55/B55&gt;1.2,IF((C55/B55-1.2)*0.1+1.2&gt;1.3,1.3,(C55/B55-1.2)*0.1+1.2),C55/B55)</f>
        <v>1.0815601342593424</v>
      </c>
      <c r="E55" s="16"/>
      <c r="F55" s="7"/>
      <c r="G55" s="6"/>
      <c r="H55" s="6"/>
      <c r="I55" s="16"/>
      <c r="J55" s="7"/>
      <c r="K55" s="7"/>
      <c r="L55" s="7"/>
      <c r="M55" s="16"/>
      <c r="N55" s="34">
        <f>SUM(N56:N378)</f>
        <v>1344646.6999999995</v>
      </c>
      <c r="O55" s="34">
        <f>SUM(O56:O378)</f>
        <v>1114986.7999999993</v>
      </c>
      <c r="P55" s="6">
        <f>IF(O55/N55&gt;1.2,IF((O55/N55-1.2)*0.1+1.2&gt;1.3,1.3,(O55/N55-1.2)*0.1+1.2),O55/N55)</f>
        <v>0.82920428094606546</v>
      </c>
      <c r="Q55" s="16"/>
      <c r="R55" s="34"/>
      <c r="S55" s="34"/>
      <c r="T55" s="6"/>
      <c r="U55" s="16"/>
      <c r="V55" s="16"/>
      <c r="W55" s="16"/>
      <c r="X55" s="34">
        <f>SUM(X56:X378)</f>
        <v>34065287.899999999</v>
      </c>
      <c r="Y55" s="34">
        <f>SUM(Y56:Y378)</f>
        <v>34930358.099999994</v>
      </c>
      <c r="Z55" s="6">
        <f>IF(Y55/X55&gt;1.2,IF((Y55/X55-1.2)*0.1+1.2&gt;1.3,1.3,(Y55/X55-1.2)*0.1+1.2),Y55/X55)</f>
        <v>1.0253944778784623</v>
      </c>
      <c r="AA55" s="16"/>
      <c r="AB55" s="85">
        <f>SUM(AB56:AB378)</f>
        <v>107567</v>
      </c>
      <c r="AC55" s="85">
        <f>SUM(AC56:AC378)</f>
        <v>108298</v>
      </c>
      <c r="AD55" s="6">
        <f>IF(AC55/AB55&gt;1.2,IF((AC55/AB55-1.2)*0.1+1.2&gt;1.3,1.3,(AC55/AB55-1.2)*0.1+1.2),AC55/AB55)</f>
        <v>1.006795764500265</v>
      </c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8"/>
      <c r="AS55" s="20">
        <f>SUM(AS56:AS378)</f>
        <v>391354</v>
      </c>
      <c r="AT55" s="34">
        <f t="shared" ref="AT55:AU55" si="38">SUM(AT56:AT378)</f>
        <v>320198.72727272718</v>
      </c>
      <c r="AU55" s="34">
        <f t="shared" si="38"/>
        <v>293594.10000000027</v>
      </c>
      <c r="AV55" s="34">
        <f>SUM(AV56:AV378)</f>
        <v>-26604.627272727266</v>
      </c>
      <c r="AW55" s="34">
        <f t="shared" ref="AW55:BH55" si="39">SUM(AW56:AW378)</f>
        <v>33369.000000000036</v>
      </c>
      <c r="AX55" s="34">
        <f t="shared" si="39"/>
        <v>27730.600000000009</v>
      </c>
      <c r="AY55" s="34">
        <f t="shared" si="39"/>
        <v>43243.600000000013</v>
      </c>
      <c r="AZ55" s="34">
        <f t="shared" si="39"/>
        <v>30740.899999999987</v>
      </c>
      <c r="BA55" s="34">
        <f>SUM(BA56:BA378)</f>
        <v>31717.600000000028</v>
      </c>
      <c r="BB55" s="34">
        <f t="shared" ref="BB55:BD55" si="40">SUM(BB56:BB378)</f>
        <v>36358.1</v>
      </c>
      <c r="BC55" s="34">
        <f t="shared" si="40"/>
        <v>26242.3</v>
      </c>
      <c r="BD55" s="34">
        <f t="shared" si="40"/>
        <v>25651.199999999986</v>
      </c>
      <c r="BE55" s="34">
        <f t="shared" si="39"/>
        <v>2403.4999999999991</v>
      </c>
      <c r="BF55" s="34">
        <f t="shared" si="39"/>
        <v>36137.299999999996</v>
      </c>
      <c r="BG55" s="34">
        <f t="shared" si="39"/>
        <v>0</v>
      </c>
      <c r="BH55" s="34">
        <f t="shared" si="39"/>
        <v>36137.299999999996</v>
      </c>
      <c r="BI55" s="78"/>
      <c r="BJ55" s="34">
        <f>SUM(BJ56:BJ378)</f>
        <v>37055.5</v>
      </c>
      <c r="BK55" s="34">
        <f t="shared" ref="BK55:BL55" si="41">SUM(BK56:BK378)</f>
        <v>5.2</v>
      </c>
      <c r="BL55" s="34">
        <f t="shared" si="41"/>
        <v>37050.299999999996</v>
      </c>
      <c r="BM55" s="78"/>
      <c r="BN55" s="78"/>
      <c r="BO55" s="78"/>
      <c r="BP55" s="78"/>
      <c r="BQ55" s="34">
        <f>SUM(BQ56:BQ378)</f>
        <v>37050.299999999996</v>
      </c>
      <c r="BR55" s="34">
        <f t="shared" ref="BR55:BS55" si="42">SUM(BR56:BR378)</f>
        <v>36229.199999999961</v>
      </c>
      <c r="BS55" s="34">
        <f t="shared" si="42"/>
        <v>821.10000000000025</v>
      </c>
      <c r="BT55" s="1"/>
      <c r="BU55" s="1"/>
      <c r="BV55" s="1"/>
      <c r="BW55" s="1"/>
      <c r="BX55" s="1"/>
      <c r="BY55" s="1"/>
      <c r="BZ55" s="1"/>
    </row>
    <row r="56" spans="1:216" s="2" customFormat="1" ht="17.149999999999999" customHeight="1">
      <c r="A56" s="18" t="s">
        <v>43</v>
      </c>
      <c r="B56" s="5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87"/>
      <c r="AC56" s="87"/>
      <c r="AD56" s="11"/>
      <c r="AE56" s="11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35"/>
      <c r="BL56" s="35"/>
      <c r="BM56" s="79"/>
      <c r="BN56" s="79"/>
      <c r="BO56" s="79"/>
      <c r="BP56" s="79"/>
      <c r="BQ56" s="35"/>
      <c r="BR56" s="35"/>
      <c r="BS56" s="35"/>
      <c r="BT56" s="1"/>
      <c r="BU56" s="1"/>
      <c r="BV56" s="1"/>
      <c r="BW56" s="1"/>
      <c r="BX56" s="1"/>
      <c r="BY56" s="1"/>
      <c r="BZ56" s="1"/>
    </row>
    <row r="57" spans="1:216" s="2" customFormat="1" ht="17.149999999999999" customHeight="1">
      <c r="A57" s="14" t="s">
        <v>44</v>
      </c>
      <c r="B57" s="63">
        <v>565</v>
      </c>
      <c r="C57" s="63">
        <v>717.8</v>
      </c>
      <c r="D57" s="4">
        <f t="shared" ref="D57:D120" si="43">IF(E57=0,0,IF(B57=0,1,IF(C57&lt;0,0,IF(C57/B57&gt;1.2,IF((C57/B57-1.2)*0.1+1.2&gt;1.3,1.3,(C57/B57-1.2)*0.1+1.2),C57/B57))))</f>
        <v>1.2070442477876107</v>
      </c>
      <c r="E57" s="11">
        <v>5</v>
      </c>
      <c r="F57" s="5" t="s">
        <v>360</v>
      </c>
      <c r="G57" s="5" t="s">
        <v>360</v>
      </c>
      <c r="H57" s="5" t="s">
        <v>360</v>
      </c>
      <c r="I57" s="5" t="s">
        <v>360</v>
      </c>
      <c r="J57" s="5" t="s">
        <v>360</v>
      </c>
      <c r="K57" s="5" t="s">
        <v>360</v>
      </c>
      <c r="L57" s="5" t="s">
        <v>360</v>
      </c>
      <c r="M57" s="5" t="s">
        <v>360</v>
      </c>
      <c r="N57" s="35">
        <v>1246.7</v>
      </c>
      <c r="O57" s="35">
        <v>1328.9</v>
      </c>
      <c r="P57" s="4">
        <f t="shared" ref="P57:P120" si="44">IF(Q57=0,0,IF(N57=0,1,IF(O57&lt;0,0,IF(O57/N57&gt;1.2,IF((O57/N57-1.2)*0.1+1.2&gt;1.3,1.3,(O57/N57-1.2)*0.1+1.2),O57/N57))))</f>
        <v>1.0659340659340659</v>
      </c>
      <c r="Q57" s="11">
        <v>20</v>
      </c>
      <c r="R57" s="5" t="s">
        <v>360</v>
      </c>
      <c r="S57" s="5" t="s">
        <v>360</v>
      </c>
      <c r="T57" s="5" t="s">
        <v>360</v>
      </c>
      <c r="U57" s="5" t="s">
        <v>360</v>
      </c>
      <c r="V57" s="5" t="s">
        <v>360</v>
      </c>
      <c r="W57" s="5" t="s">
        <v>360</v>
      </c>
      <c r="X57" s="35">
        <v>9100</v>
      </c>
      <c r="Y57" s="35">
        <v>8855.6</v>
      </c>
      <c r="Z57" s="4">
        <f t="shared" ref="Z57:Z120" si="45">IF(AA57=0,0,IF(X57=0,1,IF(Y57&lt;0,0,IF(Y57/X57&gt;1.2,IF((Y57/X57-1.2)*0.1+1.2&gt;1.3,1.3,(Y57/X57-1.2)*0.1+1.2),Y57/X57))))</f>
        <v>0.9731428571428572</v>
      </c>
      <c r="AA57" s="5">
        <v>5</v>
      </c>
      <c r="AB57" s="86">
        <v>694</v>
      </c>
      <c r="AC57" s="86">
        <v>689</v>
      </c>
      <c r="AD57" s="4">
        <f t="shared" ref="AD57:AD120" si="46">IF(AE57=0,0,IF(AB57=0,1,IF(AC57&lt;0,0,IF(AC57/AB57&gt;1.2,IF((AC57/AB57-1.2)*0.1+1.2&gt;1.3,1.3,(AC57/AB57-1.2)*0.1+1.2),AC57/AB57))))</f>
        <v>0.99279538904899134</v>
      </c>
      <c r="AE57" s="5">
        <v>20</v>
      </c>
      <c r="AF57" s="5" t="s">
        <v>360</v>
      </c>
      <c r="AG57" s="5" t="s">
        <v>360</v>
      </c>
      <c r="AH57" s="5" t="s">
        <v>360</v>
      </c>
      <c r="AI57" s="5" t="s">
        <v>360</v>
      </c>
      <c r="AJ57" s="5" t="s">
        <v>360</v>
      </c>
      <c r="AK57" s="5" t="s">
        <v>360</v>
      </c>
      <c r="AL57" s="5" t="s">
        <v>360</v>
      </c>
      <c r="AM57" s="5" t="s">
        <v>360</v>
      </c>
      <c r="AN57" s="5" t="s">
        <v>360</v>
      </c>
      <c r="AO57" s="5" t="s">
        <v>360</v>
      </c>
      <c r="AP57" s="5" t="s">
        <v>360</v>
      </c>
      <c r="AQ57" s="5" t="s">
        <v>360</v>
      </c>
      <c r="AR57" s="43">
        <f>(D57*E57+P57*Q57+Z57*AA57+AD57*AE57)/(E57+Q57+AA57+AE57)</f>
        <v>1.0415104924862697</v>
      </c>
      <c r="AS57" s="44">
        <v>1556</v>
      </c>
      <c r="AT57" s="35">
        <f t="shared" ref="AT57:AT120" si="47">AS57/11*9</f>
        <v>1273.0909090909092</v>
      </c>
      <c r="AU57" s="35">
        <f t="shared" ref="AU57:AU120" si="48">ROUND(AR57*AT57,1)</f>
        <v>1325.9</v>
      </c>
      <c r="AV57" s="35">
        <f t="shared" ref="AV57:AV120" si="49">AU57-AT57</f>
        <v>52.809090909090855</v>
      </c>
      <c r="AW57" s="35">
        <v>177.9</v>
      </c>
      <c r="AX57" s="35">
        <v>172.1</v>
      </c>
      <c r="AY57" s="35">
        <v>134.5</v>
      </c>
      <c r="AZ57" s="35">
        <v>80.900000000000006</v>
      </c>
      <c r="BA57" s="35">
        <v>138</v>
      </c>
      <c r="BB57" s="35">
        <v>227</v>
      </c>
      <c r="BC57" s="35">
        <v>84</v>
      </c>
      <c r="BD57" s="35">
        <v>134.9</v>
      </c>
      <c r="BE57" s="35"/>
      <c r="BF57" s="35">
        <f t="shared" ref="BF57:BF120" si="50">ROUND(AU57-SUM(AW57:BE57),1)</f>
        <v>176.6</v>
      </c>
      <c r="BG57" s="35">
        <v>0</v>
      </c>
      <c r="BH57" s="35">
        <f t="shared" ref="BH57:BH92" si="51">ROUND(BF57+BG57,1)</f>
        <v>176.6</v>
      </c>
      <c r="BI57" s="79"/>
      <c r="BJ57" s="35">
        <f t="shared" ref="BJ57:BJ120" si="52">IF(OR(BH57&lt;0,BI57="+"),0,BH57)</f>
        <v>176.6</v>
      </c>
      <c r="BK57" s="35"/>
      <c r="BL57" s="35">
        <f t="shared" ref="BL57:BL120" si="53">IF((BJ57-BK57)&gt;0,ROUND(BJ57-BK57,1),0)</f>
        <v>176.6</v>
      </c>
      <c r="BM57" s="79"/>
      <c r="BN57" s="79"/>
      <c r="BO57" s="79"/>
      <c r="BP57" s="79"/>
      <c r="BQ57" s="35">
        <f t="shared" ref="BQ57:BQ120" si="54">IF(OR(BM57="+",BN57="+",BO57="+",BP57="+",),0,BL57)</f>
        <v>176.6</v>
      </c>
      <c r="BR57" s="35">
        <v>186.3</v>
      </c>
      <c r="BS57" s="35">
        <f t="shared" ref="BS57:BS120" si="55">ROUND(BQ57-BR57,1)</f>
        <v>-9.6999999999999993</v>
      </c>
      <c r="BT57" s="1"/>
      <c r="BU57" s="1"/>
      <c r="BV57" s="69"/>
      <c r="BW57" s="1"/>
      <c r="BX57" s="1"/>
      <c r="BY57" s="1"/>
      <c r="BZ57" s="1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10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10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10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10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10"/>
      <c r="HG57" s="9"/>
      <c r="HH57" s="9"/>
    </row>
    <row r="58" spans="1:216" s="2" customFormat="1" ht="17.149999999999999" customHeight="1">
      <c r="A58" s="14" t="s">
        <v>45</v>
      </c>
      <c r="B58" s="63">
        <v>58500</v>
      </c>
      <c r="C58" s="63">
        <v>60772.800000000003</v>
      </c>
      <c r="D58" s="4">
        <f t="shared" si="43"/>
        <v>1.0388512820512821</v>
      </c>
      <c r="E58" s="11">
        <v>5</v>
      </c>
      <c r="F58" s="5" t="s">
        <v>360</v>
      </c>
      <c r="G58" s="5" t="s">
        <v>360</v>
      </c>
      <c r="H58" s="5" t="s">
        <v>360</v>
      </c>
      <c r="I58" s="5" t="s">
        <v>360</v>
      </c>
      <c r="J58" s="5" t="s">
        <v>360</v>
      </c>
      <c r="K58" s="5" t="s">
        <v>360</v>
      </c>
      <c r="L58" s="5" t="s">
        <v>360</v>
      </c>
      <c r="M58" s="5" t="s">
        <v>360</v>
      </c>
      <c r="N58" s="35">
        <v>6359.2</v>
      </c>
      <c r="O58" s="35">
        <v>5230</v>
      </c>
      <c r="P58" s="4">
        <f t="shared" si="44"/>
        <v>0.8224304944018116</v>
      </c>
      <c r="Q58" s="11">
        <v>20</v>
      </c>
      <c r="R58" s="5" t="s">
        <v>360</v>
      </c>
      <c r="S58" s="5" t="s">
        <v>360</v>
      </c>
      <c r="T58" s="5" t="s">
        <v>360</v>
      </c>
      <c r="U58" s="5" t="s">
        <v>360</v>
      </c>
      <c r="V58" s="5" t="s">
        <v>360</v>
      </c>
      <c r="W58" s="5" t="s">
        <v>360</v>
      </c>
      <c r="X58" s="35">
        <v>286450</v>
      </c>
      <c r="Y58" s="35">
        <v>286765</v>
      </c>
      <c r="Z58" s="4">
        <f t="shared" si="45"/>
        <v>1.0010996683539886</v>
      </c>
      <c r="AA58" s="5">
        <v>5</v>
      </c>
      <c r="AB58" s="86">
        <v>1237</v>
      </c>
      <c r="AC58" s="86">
        <v>1237</v>
      </c>
      <c r="AD58" s="4">
        <f t="shared" si="46"/>
        <v>1</v>
      </c>
      <c r="AE58" s="5">
        <v>20</v>
      </c>
      <c r="AF58" s="5" t="s">
        <v>360</v>
      </c>
      <c r="AG58" s="5" t="s">
        <v>360</v>
      </c>
      <c r="AH58" s="5" t="s">
        <v>360</v>
      </c>
      <c r="AI58" s="5" t="s">
        <v>360</v>
      </c>
      <c r="AJ58" s="5" t="s">
        <v>360</v>
      </c>
      <c r="AK58" s="5" t="s">
        <v>360</v>
      </c>
      <c r="AL58" s="5" t="s">
        <v>360</v>
      </c>
      <c r="AM58" s="5" t="s">
        <v>360</v>
      </c>
      <c r="AN58" s="5" t="s">
        <v>360</v>
      </c>
      <c r="AO58" s="5" t="s">
        <v>360</v>
      </c>
      <c r="AP58" s="5" t="s">
        <v>360</v>
      </c>
      <c r="AQ58" s="5" t="s">
        <v>360</v>
      </c>
      <c r="AR58" s="43">
        <f t="shared" ref="AR58:AR121" si="56">(D58*E58+P58*Q58+Z58*AA58+AD58*AE58)/(E58+Q58+AA58+AE58)</f>
        <v>0.93296729280125168</v>
      </c>
      <c r="AS58" s="44">
        <v>1837</v>
      </c>
      <c r="AT58" s="35">
        <f t="shared" si="47"/>
        <v>1503</v>
      </c>
      <c r="AU58" s="35">
        <f t="shared" si="48"/>
        <v>1402.2</v>
      </c>
      <c r="AV58" s="35">
        <f t="shared" si="49"/>
        <v>-100.79999999999995</v>
      </c>
      <c r="AW58" s="35">
        <v>199.5</v>
      </c>
      <c r="AX58" s="35">
        <v>198.9</v>
      </c>
      <c r="AY58" s="35">
        <v>161.5</v>
      </c>
      <c r="AZ58" s="35">
        <v>144.5</v>
      </c>
      <c r="BA58" s="35">
        <v>167.2</v>
      </c>
      <c r="BB58" s="35">
        <v>91.5</v>
      </c>
      <c r="BC58" s="35">
        <v>167.4</v>
      </c>
      <c r="BD58" s="35">
        <v>105.9</v>
      </c>
      <c r="BE58" s="35"/>
      <c r="BF58" s="35">
        <f t="shared" si="50"/>
        <v>165.8</v>
      </c>
      <c r="BG58" s="35">
        <v>0</v>
      </c>
      <c r="BH58" s="35">
        <f t="shared" si="51"/>
        <v>165.8</v>
      </c>
      <c r="BI58" s="79"/>
      <c r="BJ58" s="35">
        <f t="shared" si="52"/>
        <v>165.8</v>
      </c>
      <c r="BK58" s="35"/>
      <c r="BL58" s="35">
        <f t="shared" si="53"/>
        <v>165.8</v>
      </c>
      <c r="BM58" s="79"/>
      <c r="BN58" s="79"/>
      <c r="BO58" s="79"/>
      <c r="BP58" s="79"/>
      <c r="BQ58" s="35">
        <f t="shared" si="54"/>
        <v>165.8</v>
      </c>
      <c r="BR58" s="35">
        <v>154.5</v>
      </c>
      <c r="BS58" s="35">
        <f t="shared" si="55"/>
        <v>11.3</v>
      </c>
      <c r="BT58" s="1"/>
      <c r="BU58" s="1"/>
      <c r="BV58" s="69"/>
      <c r="BW58" s="1"/>
      <c r="BX58" s="1"/>
      <c r="BY58" s="1"/>
      <c r="BZ58" s="1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10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10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10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10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10"/>
      <c r="HG58" s="9"/>
      <c r="HH58" s="9"/>
    </row>
    <row r="59" spans="1:216" s="2" customFormat="1" ht="17.149999999999999" customHeight="1">
      <c r="A59" s="14" t="s">
        <v>46</v>
      </c>
      <c r="B59" s="63">
        <v>6170</v>
      </c>
      <c r="C59" s="63">
        <v>5042.7</v>
      </c>
      <c r="D59" s="4">
        <f t="shared" si="43"/>
        <v>0.81729335494327393</v>
      </c>
      <c r="E59" s="11">
        <v>5</v>
      </c>
      <c r="F59" s="5" t="s">
        <v>360</v>
      </c>
      <c r="G59" s="5" t="s">
        <v>360</v>
      </c>
      <c r="H59" s="5" t="s">
        <v>360</v>
      </c>
      <c r="I59" s="5" t="s">
        <v>360</v>
      </c>
      <c r="J59" s="5" t="s">
        <v>360</v>
      </c>
      <c r="K59" s="5" t="s">
        <v>360</v>
      </c>
      <c r="L59" s="5" t="s">
        <v>360</v>
      </c>
      <c r="M59" s="5" t="s">
        <v>360</v>
      </c>
      <c r="N59" s="35">
        <v>945.9</v>
      </c>
      <c r="O59" s="35">
        <v>673.2</v>
      </c>
      <c r="P59" s="4">
        <f t="shared" si="44"/>
        <v>0.71170313986679357</v>
      </c>
      <c r="Q59" s="11">
        <v>20</v>
      </c>
      <c r="R59" s="5" t="s">
        <v>360</v>
      </c>
      <c r="S59" s="5" t="s">
        <v>360</v>
      </c>
      <c r="T59" s="5" t="s">
        <v>360</v>
      </c>
      <c r="U59" s="5" t="s">
        <v>360</v>
      </c>
      <c r="V59" s="5" t="s">
        <v>360</v>
      </c>
      <c r="W59" s="5" t="s">
        <v>360</v>
      </c>
      <c r="X59" s="35">
        <v>11100</v>
      </c>
      <c r="Y59" s="35">
        <v>16103.6</v>
      </c>
      <c r="Z59" s="4">
        <f t="shared" si="45"/>
        <v>1.2250774774774775</v>
      </c>
      <c r="AA59" s="5">
        <v>5</v>
      </c>
      <c r="AB59" s="86">
        <v>571</v>
      </c>
      <c r="AC59" s="86">
        <v>593</v>
      </c>
      <c r="AD59" s="4">
        <f t="shared" si="46"/>
        <v>1.0385288966725044</v>
      </c>
      <c r="AE59" s="5">
        <v>20</v>
      </c>
      <c r="AF59" s="5" t="s">
        <v>360</v>
      </c>
      <c r="AG59" s="5" t="s">
        <v>360</v>
      </c>
      <c r="AH59" s="5" t="s">
        <v>360</v>
      </c>
      <c r="AI59" s="5" t="s">
        <v>360</v>
      </c>
      <c r="AJ59" s="5" t="s">
        <v>360</v>
      </c>
      <c r="AK59" s="5" t="s">
        <v>360</v>
      </c>
      <c r="AL59" s="5" t="s">
        <v>360</v>
      </c>
      <c r="AM59" s="5" t="s">
        <v>360</v>
      </c>
      <c r="AN59" s="5" t="s">
        <v>360</v>
      </c>
      <c r="AO59" s="5" t="s">
        <v>360</v>
      </c>
      <c r="AP59" s="5" t="s">
        <v>360</v>
      </c>
      <c r="AQ59" s="5" t="s">
        <v>360</v>
      </c>
      <c r="AR59" s="43">
        <f t="shared" si="56"/>
        <v>0.90432989785779427</v>
      </c>
      <c r="AS59" s="44">
        <v>1370</v>
      </c>
      <c r="AT59" s="35">
        <f t="shared" si="47"/>
        <v>1120.909090909091</v>
      </c>
      <c r="AU59" s="35">
        <f t="shared" si="48"/>
        <v>1013.7</v>
      </c>
      <c r="AV59" s="35">
        <f t="shared" si="49"/>
        <v>-107.20909090909095</v>
      </c>
      <c r="AW59" s="35">
        <v>151.5</v>
      </c>
      <c r="AX59" s="35">
        <v>151.19999999999999</v>
      </c>
      <c r="AY59" s="35">
        <v>92.3</v>
      </c>
      <c r="AZ59" s="35">
        <v>113.8</v>
      </c>
      <c r="BA59" s="35">
        <v>148.80000000000001</v>
      </c>
      <c r="BB59" s="35">
        <v>46.6</v>
      </c>
      <c r="BC59" s="35">
        <v>82.6</v>
      </c>
      <c r="BD59" s="35">
        <v>57.7</v>
      </c>
      <c r="BE59" s="35"/>
      <c r="BF59" s="35">
        <f t="shared" si="50"/>
        <v>169.2</v>
      </c>
      <c r="BG59" s="35">
        <v>0</v>
      </c>
      <c r="BH59" s="35">
        <f t="shared" si="51"/>
        <v>169.2</v>
      </c>
      <c r="BI59" s="79"/>
      <c r="BJ59" s="35">
        <f t="shared" si="52"/>
        <v>169.2</v>
      </c>
      <c r="BK59" s="35"/>
      <c r="BL59" s="35">
        <f t="shared" si="53"/>
        <v>169.2</v>
      </c>
      <c r="BM59" s="79"/>
      <c r="BN59" s="79"/>
      <c r="BO59" s="79"/>
      <c r="BP59" s="79"/>
      <c r="BQ59" s="35">
        <f t="shared" si="54"/>
        <v>169.2</v>
      </c>
      <c r="BR59" s="35">
        <v>129.19999999999999</v>
      </c>
      <c r="BS59" s="35">
        <f t="shared" si="55"/>
        <v>40</v>
      </c>
      <c r="BT59" s="1"/>
      <c r="BU59" s="1"/>
      <c r="BV59" s="69"/>
      <c r="BW59" s="1"/>
      <c r="BX59" s="1"/>
      <c r="BY59" s="1"/>
      <c r="BZ59" s="1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10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10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10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10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10"/>
      <c r="HG59" s="9"/>
      <c r="HH59" s="9"/>
    </row>
    <row r="60" spans="1:216" s="2" customFormat="1" ht="17.149999999999999" customHeight="1">
      <c r="A60" s="14" t="s">
        <v>47</v>
      </c>
      <c r="B60" s="63">
        <v>0</v>
      </c>
      <c r="C60" s="63">
        <v>0</v>
      </c>
      <c r="D60" s="4">
        <f t="shared" si="43"/>
        <v>0</v>
      </c>
      <c r="E60" s="11">
        <v>0</v>
      </c>
      <c r="F60" s="5" t="s">
        <v>360</v>
      </c>
      <c r="G60" s="5" t="s">
        <v>360</v>
      </c>
      <c r="H60" s="5" t="s">
        <v>360</v>
      </c>
      <c r="I60" s="5" t="s">
        <v>360</v>
      </c>
      <c r="J60" s="5" t="s">
        <v>360</v>
      </c>
      <c r="K60" s="5" t="s">
        <v>360</v>
      </c>
      <c r="L60" s="5" t="s">
        <v>360</v>
      </c>
      <c r="M60" s="5" t="s">
        <v>360</v>
      </c>
      <c r="N60" s="35">
        <v>829.5</v>
      </c>
      <c r="O60" s="35">
        <v>988.2</v>
      </c>
      <c r="P60" s="4">
        <f t="shared" si="44"/>
        <v>1.1913200723327306</v>
      </c>
      <c r="Q60" s="11">
        <v>20</v>
      </c>
      <c r="R60" s="5" t="s">
        <v>360</v>
      </c>
      <c r="S60" s="5" t="s">
        <v>360</v>
      </c>
      <c r="T60" s="5" t="s">
        <v>360</v>
      </c>
      <c r="U60" s="5" t="s">
        <v>360</v>
      </c>
      <c r="V60" s="5" t="s">
        <v>360</v>
      </c>
      <c r="W60" s="5" t="s">
        <v>360</v>
      </c>
      <c r="X60" s="35">
        <v>4100</v>
      </c>
      <c r="Y60" s="35">
        <v>4827.8999999999996</v>
      </c>
      <c r="Z60" s="4">
        <f t="shared" si="45"/>
        <v>1.1775365853658535</v>
      </c>
      <c r="AA60" s="5">
        <v>5</v>
      </c>
      <c r="AB60" s="86">
        <v>728</v>
      </c>
      <c r="AC60" s="86">
        <v>822</v>
      </c>
      <c r="AD60" s="4">
        <f t="shared" si="46"/>
        <v>1.1291208791208791</v>
      </c>
      <c r="AE60" s="5">
        <v>20</v>
      </c>
      <c r="AF60" s="5" t="s">
        <v>360</v>
      </c>
      <c r="AG60" s="5" t="s">
        <v>360</v>
      </c>
      <c r="AH60" s="5" t="s">
        <v>360</v>
      </c>
      <c r="AI60" s="5" t="s">
        <v>360</v>
      </c>
      <c r="AJ60" s="5" t="s">
        <v>360</v>
      </c>
      <c r="AK60" s="5" t="s">
        <v>360</v>
      </c>
      <c r="AL60" s="5" t="s">
        <v>360</v>
      </c>
      <c r="AM60" s="5" t="s">
        <v>360</v>
      </c>
      <c r="AN60" s="5" t="s">
        <v>360</v>
      </c>
      <c r="AO60" s="5" t="s">
        <v>360</v>
      </c>
      <c r="AP60" s="5" t="s">
        <v>360</v>
      </c>
      <c r="AQ60" s="5" t="s">
        <v>360</v>
      </c>
      <c r="AR60" s="43">
        <f t="shared" si="56"/>
        <v>1.1621444879089213</v>
      </c>
      <c r="AS60" s="44">
        <v>870</v>
      </c>
      <c r="AT60" s="35">
        <f t="shared" si="47"/>
        <v>711.81818181818187</v>
      </c>
      <c r="AU60" s="35">
        <f t="shared" si="48"/>
        <v>827.2</v>
      </c>
      <c r="AV60" s="35">
        <f t="shared" si="49"/>
        <v>115.38181818181818</v>
      </c>
      <c r="AW60" s="35">
        <v>63.4</v>
      </c>
      <c r="AX60" s="35">
        <v>46.5</v>
      </c>
      <c r="AY60" s="35">
        <v>125.7</v>
      </c>
      <c r="AZ60" s="35">
        <v>54.5</v>
      </c>
      <c r="BA60" s="35">
        <v>100.9</v>
      </c>
      <c r="BB60" s="35">
        <v>64.8</v>
      </c>
      <c r="BC60" s="35">
        <v>108.8</v>
      </c>
      <c r="BD60" s="35">
        <v>29.4</v>
      </c>
      <c r="BE60" s="35">
        <v>40.1</v>
      </c>
      <c r="BF60" s="35">
        <f t="shared" si="50"/>
        <v>193.1</v>
      </c>
      <c r="BG60" s="35">
        <v>0</v>
      </c>
      <c r="BH60" s="35">
        <f t="shared" si="51"/>
        <v>193.1</v>
      </c>
      <c r="BI60" s="79"/>
      <c r="BJ60" s="35">
        <f t="shared" si="52"/>
        <v>193.1</v>
      </c>
      <c r="BK60" s="35"/>
      <c r="BL60" s="35">
        <f t="shared" si="53"/>
        <v>193.1</v>
      </c>
      <c r="BM60" s="79"/>
      <c r="BN60" s="79"/>
      <c r="BO60" s="79"/>
      <c r="BP60" s="79"/>
      <c r="BQ60" s="35">
        <f t="shared" si="54"/>
        <v>193.1</v>
      </c>
      <c r="BR60" s="35">
        <v>191.8</v>
      </c>
      <c r="BS60" s="35">
        <f t="shared" si="55"/>
        <v>1.3</v>
      </c>
      <c r="BT60" s="1"/>
      <c r="BU60" s="1"/>
      <c r="BV60" s="69"/>
      <c r="BW60" s="1"/>
      <c r="BX60" s="1"/>
      <c r="BY60" s="1"/>
      <c r="BZ60" s="1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10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10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10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10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10"/>
      <c r="HG60" s="9"/>
      <c r="HH60" s="9"/>
    </row>
    <row r="61" spans="1:216" s="2" customFormat="1" ht="17.149999999999999" customHeight="1">
      <c r="A61" s="14" t="s">
        <v>48</v>
      </c>
      <c r="B61" s="63">
        <v>1571</v>
      </c>
      <c r="C61" s="63">
        <v>1354.4</v>
      </c>
      <c r="D61" s="4">
        <f t="shared" si="43"/>
        <v>0.86212603437301083</v>
      </c>
      <c r="E61" s="11">
        <v>5</v>
      </c>
      <c r="F61" s="5" t="s">
        <v>360</v>
      </c>
      <c r="G61" s="5" t="s">
        <v>360</v>
      </c>
      <c r="H61" s="5" t="s">
        <v>360</v>
      </c>
      <c r="I61" s="5" t="s">
        <v>360</v>
      </c>
      <c r="J61" s="5" t="s">
        <v>360</v>
      </c>
      <c r="K61" s="5" t="s">
        <v>360</v>
      </c>
      <c r="L61" s="5" t="s">
        <v>360</v>
      </c>
      <c r="M61" s="5" t="s">
        <v>360</v>
      </c>
      <c r="N61" s="35">
        <v>682.3</v>
      </c>
      <c r="O61" s="35">
        <v>703.1</v>
      </c>
      <c r="P61" s="4">
        <f t="shared" si="44"/>
        <v>1.0304851238458157</v>
      </c>
      <c r="Q61" s="11">
        <v>20</v>
      </c>
      <c r="R61" s="5" t="s">
        <v>360</v>
      </c>
      <c r="S61" s="5" t="s">
        <v>360</v>
      </c>
      <c r="T61" s="5" t="s">
        <v>360</v>
      </c>
      <c r="U61" s="5" t="s">
        <v>360</v>
      </c>
      <c r="V61" s="5" t="s">
        <v>360</v>
      </c>
      <c r="W61" s="5" t="s">
        <v>360</v>
      </c>
      <c r="X61" s="35">
        <v>12100</v>
      </c>
      <c r="Y61" s="35">
        <v>10025.9</v>
      </c>
      <c r="Z61" s="4">
        <f t="shared" si="45"/>
        <v>0.8285867768595041</v>
      </c>
      <c r="AA61" s="5">
        <v>5</v>
      </c>
      <c r="AB61" s="86">
        <v>960</v>
      </c>
      <c r="AC61" s="86">
        <v>1008</v>
      </c>
      <c r="AD61" s="4">
        <f t="shared" si="46"/>
        <v>1.05</v>
      </c>
      <c r="AE61" s="5">
        <v>20</v>
      </c>
      <c r="AF61" s="5" t="s">
        <v>360</v>
      </c>
      <c r="AG61" s="5" t="s">
        <v>360</v>
      </c>
      <c r="AH61" s="5" t="s">
        <v>360</v>
      </c>
      <c r="AI61" s="5" t="s">
        <v>360</v>
      </c>
      <c r="AJ61" s="5" t="s">
        <v>360</v>
      </c>
      <c r="AK61" s="5" t="s">
        <v>360</v>
      </c>
      <c r="AL61" s="5" t="s">
        <v>360</v>
      </c>
      <c r="AM61" s="5" t="s">
        <v>360</v>
      </c>
      <c r="AN61" s="5" t="s">
        <v>360</v>
      </c>
      <c r="AO61" s="5" t="s">
        <v>360</v>
      </c>
      <c r="AP61" s="5" t="s">
        <v>360</v>
      </c>
      <c r="AQ61" s="5" t="s">
        <v>360</v>
      </c>
      <c r="AR61" s="43">
        <f t="shared" si="56"/>
        <v>1.0012653306615777</v>
      </c>
      <c r="AS61" s="44">
        <v>1932</v>
      </c>
      <c r="AT61" s="35">
        <f t="shared" si="47"/>
        <v>1580.7272727272725</v>
      </c>
      <c r="AU61" s="35">
        <f t="shared" si="48"/>
        <v>1582.7</v>
      </c>
      <c r="AV61" s="35">
        <f t="shared" si="49"/>
        <v>1.9727272727275249</v>
      </c>
      <c r="AW61" s="35">
        <v>222.7</v>
      </c>
      <c r="AX61" s="35">
        <v>215.8</v>
      </c>
      <c r="AY61" s="35">
        <v>159.9</v>
      </c>
      <c r="AZ61" s="35">
        <v>196</v>
      </c>
      <c r="BA61" s="35">
        <v>141.19999999999999</v>
      </c>
      <c r="BB61" s="35">
        <v>237.2</v>
      </c>
      <c r="BC61" s="35">
        <v>103.2</v>
      </c>
      <c r="BD61" s="35">
        <v>88.6</v>
      </c>
      <c r="BE61" s="35"/>
      <c r="BF61" s="35">
        <f t="shared" si="50"/>
        <v>218.1</v>
      </c>
      <c r="BG61" s="35">
        <v>0</v>
      </c>
      <c r="BH61" s="35">
        <f t="shared" si="51"/>
        <v>218.1</v>
      </c>
      <c r="BI61" s="79"/>
      <c r="BJ61" s="35">
        <f t="shared" si="52"/>
        <v>218.1</v>
      </c>
      <c r="BK61" s="35"/>
      <c r="BL61" s="35">
        <f t="shared" si="53"/>
        <v>218.1</v>
      </c>
      <c r="BM61" s="79"/>
      <c r="BN61" s="79"/>
      <c r="BO61" s="79"/>
      <c r="BP61" s="79"/>
      <c r="BQ61" s="35">
        <f t="shared" si="54"/>
        <v>218.1</v>
      </c>
      <c r="BR61" s="35">
        <v>248.5</v>
      </c>
      <c r="BS61" s="35">
        <f t="shared" si="55"/>
        <v>-30.4</v>
      </c>
      <c r="BT61" s="1"/>
      <c r="BU61" s="1"/>
      <c r="BV61" s="69"/>
      <c r="BW61" s="1"/>
      <c r="BX61" s="1"/>
      <c r="BY61" s="1"/>
      <c r="BZ61" s="1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10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10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10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10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10"/>
      <c r="HG61" s="9"/>
      <c r="HH61" s="9"/>
    </row>
    <row r="62" spans="1:216" s="2" customFormat="1" ht="17.149999999999999" customHeight="1">
      <c r="A62" s="18" t="s">
        <v>49</v>
      </c>
      <c r="B62" s="59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87"/>
      <c r="AC62" s="87"/>
      <c r="AD62" s="11"/>
      <c r="AE62" s="11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35"/>
      <c r="BL62" s="35"/>
      <c r="BM62" s="79"/>
      <c r="BN62" s="79"/>
      <c r="BO62" s="79"/>
      <c r="BP62" s="79"/>
      <c r="BQ62" s="35"/>
      <c r="BR62" s="35"/>
      <c r="BS62" s="35"/>
      <c r="BT62" s="1"/>
      <c r="BU62" s="1"/>
      <c r="BV62" s="69"/>
      <c r="BW62" s="1"/>
      <c r="BX62" s="1"/>
      <c r="BY62" s="1"/>
      <c r="BZ62" s="1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10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10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10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10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10"/>
      <c r="HG62" s="9"/>
      <c r="HH62" s="9"/>
    </row>
    <row r="63" spans="1:216" s="2" customFormat="1" ht="17.149999999999999" customHeight="1">
      <c r="A63" s="14" t="s">
        <v>50</v>
      </c>
      <c r="B63" s="63">
        <v>7532634</v>
      </c>
      <c r="C63" s="63">
        <v>7281694.0999999996</v>
      </c>
      <c r="D63" s="4">
        <f t="shared" si="43"/>
        <v>0.96668630123274268</v>
      </c>
      <c r="E63" s="11">
        <v>5</v>
      </c>
      <c r="F63" s="5" t="s">
        <v>360</v>
      </c>
      <c r="G63" s="5" t="s">
        <v>360</v>
      </c>
      <c r="H63" s="5" t="s">
        <v>360</v>
      </c>
      <c r="I63" s="5" t="s">
        <v>360</v>
      </c>
      <c r="J63" s="5" t="s">
        <v>360</v>
      </c>
      <c r="K63" s="5" t="s">
        <v>360</v>
      </c>
      <c r="L63" s="5" t="s">
        <v>360</v>
      </c>
      <c r="M63" s="5" t="s">
        <v>360</v>
      </c>
      <c r="N63" s="35">
        <v>32771.800000000003</v>
      </c>
      <c r="O63" s="35">
        <v>28507.4</v>
      </c>
      <c r="P63" s="4">
        <f t="shared" si="44"/>
        <v>0.86987592991535401</v>
      </c>
      <c r="Q63" s="11">
        <v>20</v>
      </c>
      <c r="R63" s="5" t="s">
        <v>360</v>
      </c>
      <c r="S63" s="5" t="s">
        <v>360</v>
      </c>
      <c r="T63" s="5" t="s">
        <v>360</v>
      </c>
      <c r="U63" s="5" t="s">
        <v>360</v>
      </c>
      <c r="V63" s="5" t="s">
        <v>360</v>
      </c>
      <c r="W63" s="5" t="s">
        <v>360</v>
      </c>
      <c r="X63" s="35">
        <v>2337024</v>
      </c>
      <c r="Y63" s="35">
        <v>2051804.9</v>
      </c>
      <c r="Z63" s="4">
        <f t="shared" si="45"/>
        <v>0.87795628115072843</v>
      </c>
      <c r="AA63" s="5">
        <v>5</v>
      </c>
      <c r="AB63" s="86">
        <v>55</v>
      </c>
      <c r="AC63" s="86">
        <v>55</v>
      </c>
      <c r="AD63" s="4">
        <f t="shared" si="46"/>
        <v>1</v>
      </c>
      <c r="AE63" s="5">
        <v>20</v>
      </c>
      <c r="AF63" s="5" t="s">
        <v>360</v>
      </c>
      <c r="AG63" s="5" t="s">
        <v>360</v>
      </c>
      <c r="AH63" s="5" t="s">
        <v>360</v>
      </c>
      <c r="AI63" s="5" t="s">
        <v>360</v>
      </c>
      <c r="AJ63" s="5" t="s">
        <v>360</v>
      </c>
      <c r="AK63" s="5" t="s">
        <v>360</v>
      </c>
      <c r="AL63" s="5" t="s">
        <v>360</v>
      </c>
      <c r="AM63" s="5" t="s">
        <v>360</v>
      </c>
      <c r="AN63" s="5" t="s">
        <v>360</v>
      </c>
      <c r="AO63" s="5" t="s">
        <v>360</v>
      </c>
      <c r="AP63" s="5" t="s">
        <v>360</v>
      </c>
      <c r="AQ63" s="5" t="s">
        <v>360</v>
      </c>
      <c r="AR63" s="43">
        <f t="shared" si="56"/>
        <v>0.93241463020448867</v>
      </c>
      <c r="AS63" s="44">
        <v>830</v>
      </c>
      <c r="AT63" s="35">
        <f t="shared" si="47"/>
        <v>679.09090909090912</v>
      </c>
      <c r="AU63" s="35">
        <f t="shared" si="48"/>
        <v>633.20000000000005</v>
      </c>
      <c r="AV63" s="35">
        <f t="shared" si="49"/>
        <v>-45.890909090909076</v>
      </c>
      <c r="AW63" s="35">
        <v>62.3</v>
      </c>
      <c r="AX63" s="35">
        <v>76.599999999999994</v>
      </c>
      <c r="AY63" s="35">
        <v>97.8</v>
      </c>
      <c r="AZ63" s="35">
        <v>78.900000000000006</v>
      </c>
      <c r="BA63" s="35">
        <v>57</v>
      </c>
      <c r="BB63" s="35">
        <v>65.2</v>
      </c>
      <c r="BC63" s="35">
        <v>61.8</v>
      </c>
      <c r="BD63" s="35">
        <v>51.9</v>
      </c>
      <c r="BE63" s="35">
        <v>0.5</v>
      </c>
      <c r="BF63" s="35">
        <f t="shared" si="50"/>
        <v>81.2</v>
      </c>
      <c r="BG63" s="35">
        <v>0</v>
      </c>
      <c r="BH63" s="35">
        <f t="shared" si="51"/>
        <v>81.2</v>
      </c>
      <c r="BI63" s="79"/>
      <c r="BJ63" s="35">
        <f t="shared" si="52"/>
        <v>81.2</v>
      </c>
      <c r="BK63" s="35"/>
      <c r="BL63" s="35">
        <f t="shared" si="53"/>
        <v>81.2</v>
      </c>
      <c r="BM63" s="79"/>
      <c r="BN63" s="79"/>
      <c r="BO63" s="79"/>
      <c r="BP63" s="79"/>
      <c r="BQ63" s="35">
        <f t="shared" si="54"/>
        <v>81.2</v>
      </c>
      <c r="BR63" s="35">
        <v>85.3</v>
      </c>
      <c r="BS63" s="35">
        <f t="shared" si="55"/>
        <v>-4.0999999999999996</v>
      </c>
      <c r="BT63" s="1"/>
      <c r="BU63" s="1"/>
      <c r="BV63" s="69"/>
      <c r="BW63" s="1"/>
      <c r="BX63" s="1"/>
      <c r="BY63" s="1"/>
      <c r="BZ63" s="1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10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10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10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10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10"/>
      <c r="HG63" s="9"/>
      <c r="HH63" s="9"/>
    </row>
    <row r="64" spans="1:216" s="2" customFormat="1" ht="17.149999999999999" customHeight="1">
      <c r="A64" s="14" t="s">
        <v>51</v>
      </c>
      <c r="B64" s="63">
        <v>200</v>
      </c>
      <c r="C64" s="63">
        <v>240</v>
      </c>
      <c r="D64" s="4">
        <f t="shared" si="43"/>
        <v>1.2</v>
      </c>
      <c r="E64" s="11">
        <v>5</v>
      </c>
      <c r="F64" s="5" t="s">
        <v>360</v>
      </c>
      <c r="G64" s="5" t="s">
        <v>360</v>
      </c>
      <c r="H64" s="5" t="s">
        <v>360</v>
      </c>
      <c r="I64" s="5" t="s">
        <v>360</v>
      </c>
      <c r="J64" s="5" t="s">
        <v>360</v>
      </c>
      <c r="K64" s="5" t="s">
        <v>360</v>
      </c>
      <c r="L64" s="5" t="s">
        <v>360</v>
      </c>
      <c r="M64" s="5" t="s">
        <v>360</v>
      </c>
      <c r="N64" s="35">
        <v>603.29999999999995</v>
      </c>
      <c r="O64" s="35">
        <v>368.3</v>
      </c>
      <c r="P64" s="4">
        <f t="shared" si="44"/>
        <v>0.610475716890436</v>
      </c>
      <c r="Q64" s="11">
        <v>20</v>
      </c>
      <c r="R64" s="5" t="s">
        <v>360</v>
      </c>
      <c r="S64" s="5" t="s">
        <v>360</v>
      </c>
      <c r="T64" s="5" t="s">
        <v>360</v>
      </c>
      <c r="U64" s="5" t="s">
        <v>360</v>
      </c>
      <c r="V64" s="5" t="s">
        <v>360</v>
      </c>
      <c r="W64" s="5" t="s">
        <v>360</v>
      </c>
      <c r="X64" s="35">
        <v>7707</v>
      </c>
      <c r="Y64" s="35">
        <v>3507.1</v>
      </c>
      <c r="Z64" s="4">
        <f t="shared" si="45"/>
        <v>0.45505384715193981</v>
      </c>
      <c r="AA64" s="5">
        <v>5</v>
      </c>
      <c r="AB64" s="86">
        <v>369</v>
      </c>
      <c r="AC64" s="86">
        <v>358</v>
      </c>
      <c r="AD64" s="4">
        <f t="shared" si="46"/>
        <v>0.97018970189701892</v>
      </c>
      <c r="AE64" s="5">
        <v>20</v>
      </c>
      <c r="AF64" s="5" t="s">
        <v>360</v>
      </c>
      <c r="AG64" s="5" t="s">
        <v>360</v>
      </c>
      <c r="AH64" s="5" t="s">
        <v>360</v>
      </c>
      <c r="AI64" s="5" t="s">
        <v>360</v>
      </c>
      <c r="AJ64" s="5" t="s">
        <v>360</v>
      </c>
      <c r="AK64" s="5" t="s">
        <v>360</v>
      </c>
      <c r="AL64" s="5" t="s">
        <v>360</v>
      </c>
      <c r="AM64" s="5" t="s">
        <v>360</v>
      </c>
      <c r="AN64" s="5" t="s">
        <v>360</v>
      </c>
      <c r="AO64" s="5" t="s">
        <v>360</v>
      </c>
      <c r="AP64" s="5" t="s">
        <v>360</v>
      </c>
      <c r="AQ64" s="5" t="s">
        <v>360</v>
      </c>
      <c r="AR64" s="43">
        <f t="shared" si="56"/>
        <v>0.79777155223017582</v>
      </c>
      <c r="AS64" s="44">
        <v>577</v>
      </c>
      <c r="AT64" s="35">
        <f t="shared" si="47"/>
        <v>472.09090909090907</v>
      </c>
      <c r="AU64" s="35">
        <f t="shared" si="48"/>
        <v>376.6</v>
      </c>
      <c r="AV64" s="35">
        <f t="shared" si="49"/>
        <v>-95.490909090909042</v>
      </c>
      <c r="AW64" s="35">
        <v>26.9</v>
      </c>
      <c r="AX64" s="35">
        <v>36.6</v>
      </c>
      <c r="AY64" s="35">
        <v>76.3</v>
      </c>
      <c r="AZ64" s="35">
        <v>49.8</v>
      </c>
      <c r="BA64" s="35">
        <v>64.400000000000006</v>
      </c>
      <c r="BB64" s="35">
        <v>15.9</v>
      </c>
      <c r="BC64" s="35">
        <v>39.5</v>
      </c>
      <c r="BD64" s="35">
        <v>41.6</v>
      </c>
      <c r="BE64" s="35"/>
      <c r="BF64" s="35">
        <f t="shared" si="50"/>
        <v>25.6</v>
      </c>
      <c r="BG64" s="35">
        <v>0</v>
      </c>
      <c r="BH64" s="35">
        <f t="shared" si="51"/>
        <v>25.6</v>
      </c>
      <c r="BI64" s="79"/>
      <c r="BJ64" s="35">
        <f t="shared" si="52"/>
        <v>25.6</v>
      </c>
      <c r="BK64" s="35"/>
      <c r="BL64" s="35">
        <f t="shared" si="53"/>
        <v>25.6</v>
      </c>
      <c r="BM64" s="79"/>
      <c r="BN64" s="79"/>
      <c r="BO64" s="79"/>
      <c r="BP64" s="79"/>
      <c r="BQ64" s="35">
        <f t="shared" si="54"/>
        <v>25.6</v>
      </c>
      <c r="BR64" s="35">
        <v>43.6</v>
      </c>
      <c r="BS64" s="35">
        <f t="shared" si="55"/>
        <v>-18</v>
      </c>
      <c r="BT64" s="1"/>
      <c r="BU64" s="1"/>
      <c r="BV64" s="69"/>
      <c r="BW64" s="1"/>
      <c r="BX64" s="1"/>
      <c r="BY64" s="1"/>
      <c r="BZ64" s="1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10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10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10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10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10"/>
      <c r="HG64" s="9"/>
      <c r="HH64" s="9"/>
    </row>
    <row r="65" spans="1:216" s="2" customFormat="1" ht="17.149999999999999" customHeight="1">
      <c r="A65" s="14" t="s">
        <v>52</v>
      </c>
      <c r="B65" s="63">
        <v>0</v>
      </c>
      <c r="C65" s="63">
        <v>0</v>
      </c>
      <c r="D65" s="4">
        <f t="shared" si="43"/>
        <v>0</v>
      </c>
      <c r="E65" s="11">
        <v>0</v>
      </c>
      <c r="F65" s="5" t="s">
        <v>360</v>
      </c>
      <c r="G65" s="5" t="s">
        <v>360</v>
      </c>
      <c r="H65" s="5" t="s">
        <v>360</v>
      </c>
      <c r="I65" s="5" t="s">
        <v>360</v>
      </c>
      <c r="J65" s="5" t="s">
        <v>360</v>
      </c>
      <c r="K65" s="5" t="s">
        <v>360</v>
      </c>
      <c r="L65" s="5" t="s">
        <v>360</v>
      </c>
      <c r="M65" s="5" t="s">
        <v>360</v>
      </c>
      <c r="N65" s="35">
        <v>4545.8</v>
      </c>
      <c r="O65" s="35">
        <v>3257</v>
      </c>
      <c r="P65" s="4">
        <f t="shared" si="44"/>
        <v>0.71648554709842049</v>
      </c>
      <c r="Q65" s="11">
        <v>20</v>
      </c>
      <c r="R65" s="5" t="s">
        <v>360</v>
      </c>
      <c r="S65" s="5" t="s">
        <v>360</v>
      </c>
      <c r="T65" s="5" t="s">
        <v>360</v>
      </c>
      <c r="U65" s="5" t="s">
        <v>360</v>
      </c>
      <c r="V65" s="5" t="s">
        <v>360</v>
      </c>
      <c r="W65" s="5" t="s">
        <v>360</v>
      </c>
      <c r="X65" s="35">
        <v>51404</v>
      </c>
      <c r="Y65" s="35">
        <v>54085.599999999999</v>
      </c>
      <c r="Z65" s="4">
        <f t="shared" si="45"/>
        <v>1.0521671465255622</v>
      </c>
      <c r="AA65" s="5">
        <v>5</v>
      </c>
      <c r="AB65" s="86">
        <v>110</v>
      </c>
      <c r="AC65" s="86">
        <v>110</v>
      </c>
      <c r="AD65" s="4">
        <f t="shared" si="46"/>
        <v>1</v>
      </c>
      <c r="AE65" s="5">
        <v>20</v>
      </c>
      <c r="AF65" s="5" t="s">
        <v>360</v>
      </c>
      <c r="AG65" s="5" t="s">
        <v>360</v>
      </c>
      <c r="AH65" s="5" t="s">
        <v>360</v>
      </c>
      <c r="AI65" s="5" t="s">
        <v>360</v>
      </c>
      <c r="AJ65" s="5" t="s">
        <v>360</v>
      </c>
      <c r="AK65" s="5" t="s">
        <v>360</v>
      </c>
      <c r="AL65" s="5" t="s">
        <v>360</v>
      </c>
      <c r="AM65" s="5" t="s">
        <v>360</v>
      </c>
      <c r="AN65" s="5" t="s">
        <v>360</v>
      </c>
      <c r="AO65" s="5" t="s">
        <v>360</v>
      </c>
      <c r="AP65" s="5" t="s">
        <v>360</v>
      </c>
      <c r="AQ65" s="5" t="s">
        <v>360</v>
      </c>
      <c r="AR65" s="43">
        <f t="shared" si="56"/>
        <v>0.87978992610213824</v>
      </c>
      <c r="AS65" s="44">
        <v>750</v>
      </c>
      <c r="AT65" s="35">
        <f t="shared" si="47"/>
        <v>613.63636363636374</v>
      </c>
      <c r="AU65" s="35">
        <f t="shared" si="48"/>
        <v>539.9</v>
      </c>
      <c r="AV65" s="35">
        <f t="shared" si="49"/>
        <v>-73.736363636363762</v>
      </c>
      <c r="AW65" s="35">
        <v>77.2</v>
      </c>
      <c r="AX65" s="35">
        <v>10.5</v>
      </c>
      <c r="AY65" s="35">
        <v>66</v>
      </c>
      <c r="AZ65" s="35">
        <v>83.5</v>
      </c>
      <c r="BA65" s="35">
        <v>85.4</v>
      </c>
      <c r="BB65" s="35">
        <v>11.4</v>
      </c>
      <c r="BC65" s="35">
        <v>83.4</v>
      </c>
      <c r="BD65" s="35">
        <v>65.3</v>
      </c>
      <c r="BE65" s="35"/>
      <c r="BF65" s="35">
        <f t="shared" si="50"/>
        <v>57.2</v>
      </c>
      <c r="BG65" s="35">
        <v>0</v>
      </c>
      <c r="BH65" s="35">
        <f t="shared" si="51"/>
        <v>57.2</v>
      </c>
      <c r="BI65" s="79"/>
      <c r="BJ65" s="35">
        <f t="shared" si="52"/>
        <v>57.2</v>
      </c>
      <c r="BK65" s="35"/>
      <c r="BL65" s="35">
        <f t="shared" si="53"/>
        <v>57.2</v>
      </c>
      <c r="BM65" s="79"/>
      <c r="BN65" s="79"/>
      <c r="BO65" s="79"/>
      <c r="BP65" s="79"/>
      <c r="BQ65" s="35">
        <f t="shared" si="54"/>
        <v>57.2</v>
      </c>
      <c r="BR65" s="35">
        <v>43.9</v>
      </c>
      <c r="BS65" s="35">
        <f t="shared" si="55"/>
        <v>13.3</v>
      </c>
      <c r="BT65" s="1"/>
      <c r="BU65" s="1"/>
      <c r="BV65" s="69"/>
      <c r="BW65" s="1"/>
      <c r="BX65" s="1"/>
      <c r="BY65" s="1"/>
      <c r="BZ65" s="1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10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10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10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10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10"/>
      <c r="HG65" s="9"/>
      <c r="HH65" s="9"/>
    </row>
    <row r="66" spans="1:216" s="2" customFormat="1" ht="17.149999999999999" customHeight="1">
      <c r="A66" s="14" t="s">
        <v>53</v>
      </c>
      <c r="B66" s="63">
        <v>0</v>
      </c>
      <c r="C66" s="63">
        <v>0</v>
      </c>
      <c r="D66" s="4">
        <f t="shared" si="43"/>
        <v>0</v>
      </c>
      <c r="E66" s="11">
        <v>0</v>
      </c>
      <c r="F66" s="5" t="s">
        <v>360</v>
      </c>
      <c r="G66" s="5" t="s">
        <v>360</v>
      </c>
      <c r="H66" s="5" t="s">
        <v>360</v>
      </c>
      <c r="I66" s="5" t="s">
        <v>360</v>
      </c>
      <c r="J66" s="5" t="s">
        <v>360</v>
      </c>
      <c r="K66" s="5" t="s">
        <v>360</v>
      </c>
      <c r="L66" s="5" t="s">
        <v>360</v>
      </c>
      <c r="M66" s="5" t="s">
        <v>360</v>
      </c>
      <c r="N66" s="35">
        <v>3116.7</v>
      </c>
      <c r="O66" s="35">
        <v>508.9</v>
      </c>
      <c r="P66" s="4">
        <f t="shared" si="44"/>
        <v>0.16328167613180608</v>
      </c>
      <c r="Q66" s="11">
        <v>20</v>
      </c>
      <c r="R66" s="5" t="s">
        <v>360</v>
      </c>
      <c r="S66" s="5" t="s">
        <v>360</v>
      </c>
      <c r="T66" s="5" t="s">
        <v>360</v>
      </c>
      <c r="U66" s="5" t="s">
        <v>360</v>
      </c>
      <c r="V66" s="5" t="s">
        <v>360</v>
      </c>
      <c r="W66" s="5" t="s">
        <v>360</v>
      </c>
      <c r="X66" s="35">
        <v>14585</v>
      </c>
      <c r="Y66" s="35">
        <v>11840.5</v>
      </c>
      <c r="Z66" s="4">
        <f t="shared" si="45"/>
        <v>0.81182721974631467</v>
      </c>
      <c r="AA66" s="5">
        <v>5</v>
      </c>
      <c r="AB66" s="86">
        <v>606</v>
      </c>
      <c r="AC66" s="86">
        <v>610</v>
      </c>
      <c r="AD66" s="4">
        <f t="shared" si="46"/>
        <v>1.0066006600660067</v>
      </c>
      <c r="AE66" s="5">
        <v>20</v>
      </c>
      <c r="AF66" s="5" t="s">
        <v>360</v>
      </c>
      <c r="AG66" s="5" t="s">
        <v>360</v>
      </c>
      <c r="AH66" s="5" t="s">
        <v>360</v>
      </c>
      <c r="AI66" s="5" t="s">
        <v>360</v>
      </c>
      <c r="AJ66" s="5" t="s">
        <v>360</v>
      </c>
      <c r="AK66" s="5" t="s">
        <v>360</v>
      </c>
      <c r="AL66" s="5" t="s">
        <v>360</v>
      </c>
      <c r="AM66" s="5" t="s">
        <v>360</v>
      </c>
      <c r="AN66" s="5" t="s">
        <v>360</v>
      </c>
      <c r="AO66" s="5" t="s">
        <v>360</v>
      </c>
      <c r="AP66" s="5" t="s">
        <v>360</v>
      </c>
      <c r="AQ66" s="5" t="s">
        <v>360</v>
      </c>
      <c r="AR66" s="43">
        <f t="shared" si="56"/>
        <v>0.61015072939306281</v>
      </c>
      <c r="AS66" s="44">
        <v>658</v>
      </c>
      <c r="AT66" s="35">
        <f t="shared" si="47"/>
        <v>538.36363636363637</v>
      </c>
      <c r="AU66" s="35">
        <f t="shared" si="48"/>
        <v>328.5</v>
      </c>
      <c r="AV66" s="35">
        <f t="shared" si="49"/>
        <v>-209.86363636363637</v>
      </c>
      <c r="AW66" s="35">
        <v>77.8</v>
      </c>
      <c r="AX66" s="35">
        <v>8.3000000000000007</v>
      </c>
      <c r="AY66" s="35">
        <v>56.2</v>
      </c>
      <c r="AZ66" s="35">
        <v>63.8</v>
      </c>
      <c r="BA66" s="35">
        <v>31.6</v>
      </c>
      <c r="BB66" s="35">
        <v>0</v>
      </c>
      <c r="BC66" s="35">
        <v>4.2</v>
      </c>
      <c r="BD66" s="35">
        <v>1.4</v>
      </c>
      <c r="BE66" s="35">
        <v>66.099999999999994</v>
      </c>
      <c r="BF66" s="35">
        <f t="shared" si="50"/>
        <v>19.100000000000001</v>
      </c>
      <c r="BG66" s="35">
        <v>0</v>
      </c>
      <c r="BH66" s="35">
        <f t="shared" si="51"/>
        <v>19.100000000000001</v>
      </c>
      <c r="BI66" s="79"/>
      <c r="BJ66" s="35">
        <f t="shared" si="52"/>
        <v>19.100000000000001</v>
      </c>
      <c r="BK66" s="35"/>
      <c r="BL66" s="35">
        <f t="shared" si="53"/>
        <v>19.100000000000001</v>
      </c>
      <c r="BM66" s="79"/>
      <c r="BN66" s="79"/>
      <c r="BO66" s="79"/>
      <c r="BP66" s="79"/>
      <c r="BQ66" s="35">
        <f t="shared" si="54"/>
        <v>19.100000000000001</v>
      </c>
      <c r="BR66" s="35">
        <v>5.5</v>
      </c>
      <c r="BS66" s="35">
        <f t="shared" si="55"/>
        <v>13.6</v>
      </c>
      <c r="BT66" s="1"/>
      <c r="BU66" s="1"/>
      <c r="BV66" s="69"/>
      <c r="BW66" s="1"/>
      <c r="BX66" s="1"/>
      <c r="BY66" s="1"/>
      <c r="BZ66" s="1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10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10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10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10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10"/>
      <c r="HG66" s="9"/>
      <c r="HH66" s="9"/>
    </row>
    <row r="67" spans="1:216" s="2" customFormat="1" ht="17.149999999999999" customHeight="1">
      <c r="A67" s="14" t="s">
        <v>54</v>
      </c>
      <c r="B67" s="63">
        <v>0</v>
      </c>
      <c r="C67" s="63">
        <v>0</v>
      </c>
      <c r="D67" s="4">
        <f t="shared" si="43"/>
        <v>0</v>
      </c>
      <c r="E67" s="11">
        <v>0</v>
      </c>
      <c r="F67" s="5" t="s">
        <v>360</v>
      </c>
      <c r="G67" s="5" t="s">
        <v>360</v>
      </c>
      <c r="H67" s="5" t="s">
        <v>360</v>
      </c>
      <c r="I67" s="5" t="s">
        <v>360</v>
      </c>
      <c r="J67" s="5" t="s">
        <v>360</v>
      </c>
      <c r="K67" s="5" t="s">
        <v>360</v>
      </c>
      <c r="L67" s="5" t="s">
        <v>360</v>
      </c>
      <c r="M67" s="5" t="s">
        <v>360</v>
      </c>
      <c r="N67" s="35">
        <v>1013</v>
      </c>
      <c r="O67" s="35">
        <v>641.6</v>
      </c>
      <c r="P67" s="4">
        <f t="shared" si="44"/>
        <v>0.63336623889437316</v>
      </c>
      <c r="Q67" s="11">
        <v>20</v>
      </c>
      <c r="R67" s="5" t="s">
        <v>360</v>
      </c>
      <c r="S67" s="5" t="s">
        <v>360</v>
      </c>
      <c r="T67" s="5" t="s">
        <v>360</v>
      </c>
      <c r="U67" s="5" t="s">
        <v>360</v>
      </c>
      <c r="V67" s="5" t="s">
        <v>360</v>
      </c>
      <c r="W67" s="5" t="s">
        <v>360</v>
      </c>
      <c r="X67" s="35">
        <v>10037</v>
      </c>
      <c r="Y67" s="35">
        <v>6640.3</v>
      </c>
      <c r="Z67" s="4">
        <f t="shared" si="45"/>
        <v>0.66158214605957955</v>
      </c>
      <c r="AA67" s="5">
        <v>5</v>
      </c>
      <c r="AB67" s="86">
        <v>928</v>
      </c>
      <c r="AC67" s="86">
        <v>1081</v>
      </c>
      <c r="AD67" s="4">
        <f t="shared" si="46"/>
        <v>1.1648706896551724</v>
      </c>
      <c r="AE67" s="5">
        <v>20</v>
      </c>
      <c r="AF67" s="5" t="s">
        <v>360</v>
      </c>
      <c r="AG67" s="5" t="s">
        <v>360</v>
      </c>
      <c r="AH67" s="5" t="s">
        <v>360</v>
      </c>
      <c r="AI67" s="5" t="s">
        <v>360</v>
      </c>
      <c r="AJ67" s="5" t="s">
        <v>360</v>
      </c>
      <c r="AK67" s="5" t="s">
        <v>360</v>
      </c>
      <c r="AL67" s="5" t="s">
        <v>360</v>
      </c>
      <c r="AM67" s="5" t="s">
        <v>360</v>
      </c>
      <c r="AN67" s="5" t="s">
        <v>360</v>
      </c>
      <c r="AO67" s="5" t="s">
        <v>360</v>
      </c>
      <c r="AP67" s="5" t="s">
        <v>360</v>
      </c>
      <c r="AQ67" s="5" t="s">
        <v>360</v>
      </c>
      <c r="AR67" s="43">
        <f t="shared" si="56"/>
        <v>0.87272554002864022</v>
      </c>
      <c r="AS67" s="44">
        <v>1113</v>
      </c>
      <c r="AT67" s="35">
        <f t="shared" si="47"/>
        <v>910.63636363636374</v>
      </c>
      <c r="AU67" s="35">
        <f t="shared" si="48"/>
        <v>794.7</v>
      </c>
      <c r="AV67" s="35">
        <f t="shared" si="49"/>
        <v>-115.93636363636369</v>
      </c>
      <c r="AW67" s="35">
        <v>84.9</v>
      </c>
      <c r="AX67" s="35">
        <v>11.9</v>
      </c>
      <c r="AY67" s="35">
        <v>136.5</v>
      </c>
      <c r="AZ67" s="35">
        <v>63</v>
      </c>
      <c r="BA67" s="35">
        <v>96.1</v>
      </c>
      <c r="BB67" s="35">
        <v>117</v>
      </c>
      <c r="BC67" s="35">
        <v>21.3</v>
      </c>
      <c r="BD67" s="35">
        <v>56</v>
      </c>
      <c r="BE67" s="35">
        <v>44</v>
      </c>
      <c r="BF67" s="35">
        <f t="shared" si="50"/>
        <v>164</v>
      </c>
      <c r="BG67" s="35">
        <v>0</v>
      </c>
      <c r="BH67" s="35">
        <f t="shared" si="51"/>
        <v>164</v>
      </c>
      <c r="BI67" s="79"/>
      <c r="BJ67" s="35">
        <f t="shared" si="52"/>
        <v>164</v>
      </c>
      <c r="BK67" s="35"/>
      <c r="BL67" s="35">
        <f t="shared" si="53"/>
        <v>164</v>
      </c>
      <c r="BM67" s="79"/>
      <c r="BN67" s="79"/>
      <c r="BO67" s="79"/>
      <c r="BP67" s="79"/>
      <c r="BQ67" s="35">
        <f t="shared" si="54"/>
        <v>164</v>
      </c>
      <c r="BR67" s="35">
        <v>188.1</v>
      </c>
      <c r="BS67" s="35">
        <f t="shared" si="55"/>
        <v>-24.1</v>
      </c>
      <c r="BT67" s="1"/>
      <c r="BU67" s="1"/>
      <c r="BV67" s="69"/>
      <c r="BW67" s="1"/>
      <c r="BX67" s="1"/>
      <c r="BY67" s="1"/>
      <c r="BZ67" s="1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10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10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10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10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10"/>
      <c r="HG67" s="9"/>
      <c r="HH67" s="9"/>
    </row>
    <row r="68" spans="1:216" s="2" customFormat="1" ht="17.149999999999999" customHeight="1">
      <c r="A68" s="14" t="s">
        <v>55</v>
      </c>
      <c r="B68" s="63">
        <v>0</v>
      </c>
      <c r="C68" s="63">
        <v>0</v>
      </c>
      <c r="D68" s="4">
        <f t="shared" si="43"/>
        <v>0</v>
      </c>
      <c r="E68" s="11">
        <v>0</v>
      </c>
      <c r="F68" s="5" t="s">
        <v>360</v>
      </c>
      <c r="G68" s="5" t="s">
        <v>360</v>
      </c>
      <c r="H68" s="5" t="s">
        <v>360</v>
      </c>
      <c r="I68" s="5" t="s">
        <v>360</v>
      </c>
      <c r="J68" s="5" t="s">
        <v>360</v>
      </c>
      <c r="K68" s="5" t="s">
        <v>360</v>
      </c>
      <c r="L68" s="5" t="s">
        <v>360</v>
      </c>
      <c r="M68" s="5" t="s">
        <v>360</v>
      </c>
      <c r="N68" s="35">
        <v>0</v>
      </c>
      <c r="O68" s="35">
        <v>489.4</v>
      </c>
      <c r="P68" s="4">
        <f t="shared" si="44"/>
        <v>1</v>
      </c>
      <c r="Q68" s="11">
        <v>20</v>
      </c>
      <c r="R68" s="5" t="s">
        <v>360</v>
      </c>
      <c r="S68" s="5" t="s">
        <v>360</v>
      </c>
      <c r="T68" s="5" t="s">
        <v>360</v>
      </c>
      <c r="U68" s="5" t="s">
        <v>360</v>
      </c>
      <c r="V68" s="5" t="s">
        <v>360</v>
      </c>
      <c r="W68" s="5" t="s">
        <v>360</v>
      </c>
      <c r="X68" s="35">
        <v>5090</v>
      </c>
      <c r="Y68" s="35">
        <v>7160.8</v>
      </c>
      <c r="Z68" s="4">
        <f t="shared" si="45"/>
        <v>1.2206836935166994</v>
      </c>
      <c r="AA68" s="5">
        <v>5</v>
      </c>
      <c r="AB68" s="86">
        <v>334</v>
      </c>
      <c r="AC68" s="86">
        <v>305</v>
      </c>
      <c r="AD68" s="4">
        <f t="shared" si="46"/>
        <v>0.91317365269461082</v>
      </c>
      <c r="AE68" s="5">
        <v>20</v>
      </c>
      <c r="AF68" s="5" t="s">
        <v>360</v>
      </c>
      <c r="AG68" s="5" t="s">
        <v>360</v>
      </c>
      <c r="AH68" s="5" t="s">
        <v>360</v>
      </c>
      <c r="AI68" s="5" t="s">
        <v>360</v>
      </c>
      <c r="AJ68" s="5" t="s">
        <v>360</v>
      </c>
      <c r="AK68" s="5" t="s">
        <v>360</v>
      </c>
      <c r="AL68" s="5" t="s">
        <v>360</v>
      </c>
      <c r="AM68" s="5" t="s">
        <v>360</v>
      </c>
      <c r="AN68" s="5" t="s">
        <v>360</v>
      </c>
      <c r="AO68" s="5" t="s">
        <v>360</v>
      </c>
      <c r="AP68" s="5" t="s">
        <v>360</v>
      </c>
      <c r="AQ68" s="5" t="s">
        <v>360</v>
      </c>
      <c r="AR68" s="43">
        <f t="shared" si="56"/>
        <v>0.98593092269946014</v>
      </c>
      <c r="AS68" s="44">
        <v>1039</v>
      </c>
      <c r="AT68" s="35">
        <f t="shared" si="47"/>
        <v>850.09090909090912</v>
      </c>
      <c r="AU68" s="35">
        <f t="shared" si="48"/>
        <v>838.1</v>
      </c>
      <c r="AV68" s="35">
        <f t="shared" si="49"/>
        <v>-11.990909090909099</v>
      </c>
      <c r="AW68" s="35">
        <v>94.5</v>
      </c>
      <c r="AX68" s="35">
        <v>94.5</v>
      </c>
      <c r="AY68" s="35">
        <v>82.1</v>
      </c>
      <c r="AZ68" s="35">
        <v>92.3</v>
      </c>
      <c r="BA68" s="35">
        <v>94.5</v>
      </c>
      <c r="BB68" s="35">
        <v>84.2</v>
      </c>
      <c r="BC68" s="35">
        <v>85.7</v>
      </c>
      <c r="BD68" s="35">
        <v>94.5</v>
      </c>
      <c r="BE68" s="35"/>
      <c r="BF68" s="35">
        <f t="shared" si="50"/>
        <v>115.8</v>
      </c>
      <c r="BG68" s="35">
        <v>0</v>
      </c>
      <c r="BH68" s="35">
        <f t="shared" si="51"/>
        <v>115.8</v>
      </c>
      <c r="BI68" s="79"/>
      <c r="BJ68" s="35">
        <f t="shared" si="52"/>
        <v>115.8</v>
      </c>
      <c r="BK68" s="35"/>
      <c r="BL68" s="35">
        <f t="shared" si="53"/>
        <v>115.8</v>
      </c>
      <c r="BM68" s="79"/>
      <c r="BN68" s="79"/>
      <c r="BO68" s="79"/>
      <c r="BP68" s="79"/>
      <c r="BQ68" s="35">
        <f t="shared" si="54"/>
        <v>115.8</v>
      </c>
      <c r="BR68" s="35">
        <v>90.9</v>
      </c>
      <c r="BS68" s="35">
        <f t="shared" si="55"/>
        <v>24.9</v>
      </c>
      <c r="BT68" s="1"/>
      <c r="BU68" s="1"/>
      <c r="BV68" s="69"/>
      <c r="BW68" s="1"/>
      <c r="BX68" s="1"/>
      <c r="BY68" s="1"/>
      <c r="BZ68" s="1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10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10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10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10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10"/>
      <c r="HG68" s="9"/>
      <c r="HH68" s="9"/>
    </row>
    <row r="69" spans="1:216" s="2" customFormat="1" ht="17.149999999999999" customHeight="1">
      <c r="A69" s="14" t="s">
        <v>56</v>
      </c>
      <c r="B69" s="63">
        <v>0</v>
      </c>
      <c r="C69" s="63">
        <v>0</v>
      </c>
      <c r="D69" s="4">
        <f t="shared" si="43"/>
        <v>0</v>
      </c>
      <c r="E69" s="11">
        <v>0</v>
      </c>
      <c r="F69" s="5" t="s">
        <v>360</v>
      </c>
      <c r="G69" s="5" t="s">
        <v>360</v>
      </c>
      <c r="H69" s="5" t="s">
        <v>360</v>
      </c>
      <c r="I69" s="5" t="s">
        <v>360</v>
      </c>
      <c r="J69" s="5" t="s">
        <v>360</v>
      </c>
      <c r="K69" s="5" t="s">
        <v>360</v>
      </c>
      <c r="L69" s="5" t="s">
        <v>360</v>
      </c>
      <c r="M69" s="5" t="s">
        <v>360</v>
      </c>
      <c r="N69" s="35">
        <v>787.7</v>
      </c>
      <c r="O69" s="35">
        <v>803.6</v>
      </c>
      <c r="P69" s="4">
        <f t="shared" si="44"/>
        <v>1.0201853497524438</v>
      </c>
      <c r="Q69" s="11">
        <v>20</v>
      </c>
      <c r="R69" s="5" t="s">
        <v>360</v>
      </c>
      <c r="S69" s="5" t="s">
        <v>360</v>
      </c>
      <c r="T69" s="5" t="s">
        <v>360</v>
      </c>
      <c r="U69" s="5" t="s">
        <v>360</v>
      </c>
      <c r="V69" s="5" t="s">
        <v>360</v>
      </c>
      <c r="W69" s="5" t="s">
        <v>360</v>
      </c>
      <c r="X69" s="35">
        <v>20395</v>
      </c>
      <c r="Y69" s="35">
        <v>14628.5</v>
      </c>
      <c r="Z69" s="4">
        <f t="shared" si="45"/>
        <v>0.7172591321402304</v>
      </c>
      <c r="AA69" s="5">
        <v>5</v>
      </c>
      <c r="AB69" s="86">
        <v>271</v>
      </c>
      <c r="AC69" s="86">
        <v>300</v>
      </c>
      <c r="AD69" s="4">
        <f t="shared" si="46"/>
        <v>1.1070110701107012</v>
      </c>
      <c r="AE69" s="5">
        <v>20</v>
      </c>
      <c r="AF69" s="5" t="s">
        <v>360</v>
      </c>
      <c r="AG69" s="5" t="s">
        <v>360</v>
      </c>
      <c r="AH69" s="5" t="s">
        <v>360</v>
      </c>
      <c r="AI69" s="5" t="s">
        <v>360</v>
      </c>
      <c r="AJ69" s="5" t="s">
        <v>360</v>
      </c>
      <c r="AK69" s="5" t="s">
        <v>360</v>
      </c>
      <c r="AL69" s="5" t="s">
        <v>360</v>
      </c>
      <c r="AM69" s="5" t="s">
        <v>360</v>
      </c>
      <c r="AN69" s="5" t="s">
        <v>360</v>
      </c>
      <c r="AO69" s="5" t="s">
        <v>360</v>
      </c>
      <c r="AP69" s="5" t="s">
        <v>360</v>
      </c>
      <c r="AQ69" s="5" t="s">
        <v>360</v>
      </c>
      <c r="AR69" s="43">
        <f t="shared" si="56"/>
        <v>1.0251160901769789</v>
      </c>
      <c r="AS69" s="44">
        <v>1552</v>
      </c>
      <c r="AT69" s="35">
        <f t="shared" si="47"/>
        <v>1269.8181818181818</v>
      </c>
      <c r="AU69" s="35">
        <f t="shared" si="48"/>
        <v>1301.7</v>
      </c>
      <c r="AV69" s="35">
        <f t="shared" si="49"/>
        <v>31.881818181818289</v>
      </c>
      <c r="AW69" s="35">
        <v>183.4</v>
      </c>
      <c r="AX69" s="35">
        <v>41.2</v>
      </c>
      <c r="AY69" s="35">
        <v>279.5</v>
      </c>
      <c r="AZ69" s="35">
        <v>142</v>
      </c>
      <c r="BA69" s="35">
        <v>144.6</v>
      </c>
      <c r="BB69" s="35">
        <v>165.1</v>
      </c>
      <c r="BC69" s="35">
        <v>54.7</v>
      </c>
      <c r="BD69" s="35">
        <v>179.6</v>
      </c>
      <c r="BE69" s="35"/>
      <c r="BF69" s="35">
        <f t="shared" si="50"/>
        <v>111.6</v>
      </c>
      <c r="BG69" s="35">
        <v>0</v>
      </c>
      <c r="BH69" s="35">
        <f t="shared" si="51"/>
        <v>111.6</v>
      </c>
      <c r="BI69" s="79"/>
      <c r="BJ69" s="35">
        <f t="shared" si="52"/>
        <v>111.6</v>
      </c>
      <c r="BK69" s="35"/>
      <c r="BL69" s="35">
        <f t="shared" si="53"/>
        <v>111.6</v>
      </c>
      <c r="BM69" s="79"/>
      <c r="BN69" s="79"/>
      <c r="BO69" s="79"/>
      <c r="BP69" s="79"/>
      <c r="BQ69" s="35">
        <f t="shared" si="54"/>
        <v>111.6</v>
      </c>
      <c r="BR69" s="35">
        <v>160.5</v>
      </c>
      <c r="BS69" s="35">
        <f t="shared" si="55"/>
        <v>-48.9</v>
      </c>
      <c r="BT69" s="1"/>
      <c r="BU69" s="1"/>
      <c r="BV69" s="69"/>
      <c r="BW69" s="1"/>
      <c r="BX69" s="1"/>
      <c r="BY69" s="1"/>
      <c r="BZ69" s="1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10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10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10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10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10"/>
      <c r="HG69" s="9"/>
      <c r="HH69" s="9"/>
    </row>
    <row r="70" spans="1:216" s="2" customFormat="1" ht="17.149999999999999" customHeight="1">
      <c r="A70" s="14" t="s">
        <v>57</v>
      </c>
      <c r="B70" s="63">
        <v>80742</v>
      </c>
      <c r="C70" s="63">
        <v>75037.899999999994</v>
      </c>
      <c r="D70" s="4">
        <f t="shared" si="43"/>
        <v>0.9293539917267345</v>
      </c>
      <c r="E70" s="11">
        <v>5</v>
      </c>
      <c r="F70" s="5" t="s">
        <v>360</v>
      </c>
      <c r="G70" s="5" t="s">
        <v>360</v>
      </c>
      <c r="H70" s="5" t="s">
        <v>360</v>
      </c>
      <c r="I70" s="5" t="s">
        <v>360</v>
      </c>
      <c r="J70" s="5" t="s">
        <v>360</v>
      </c>
      <c r="K70" s="5" t="s">
        <v>360</v>
      </c>
      <c r="L70" s="5" t="s">
        <v>360</v>
      </c>
      <c r="M70" s="5" t="s">
        <v>360</v>
      </c>
      <c r="N70" s="35">
        <v>8390.4</v>
      </c>
      <c r="O70" s="35">
        <v>6102.8</v>
      </c>
      <c r="P70" s="4">
        <f t="shared" si="44"/>
        <v>0.72735507246376818</v>
      </c>
      <c r="Q70" s="11">
        <v>20</v>
      </c>
      <c r="R70" s="5" t="s">
        <v>360</v>
      </c>
      <c r="S70" s="5" t="s">
        <v>360</v>
      </c>
      <c r="T70" s="5" t="s">
        <v>360</v>
      </c>
      <c r="U70" s="5" t="s">
        <v>360</v>
      </c>
      <c r="V70" s="5" t="s">
        <v>360</v>
      </c>
      <c r="W70" s="5" t="s">
        <v>360</v>
      </c>
      <c r="X70" s="35">
        <v>65528</v>
      </c>
      <c r="Y70" s="35">
        <v>55024.800000000003</v>
      </c>
      <c r="Z70" s="4">
        <f t="shared" si="45"/>
        <v>0.83971432059577589</v>
      </c>
      <c r="AA70" s="5">
        <v>5</v>
      </c>
      <c r="AB70" s="86">
        <v>130</v>
      </c>
      <c r="AC70" s="86">
        <v>88</v>
      </c>
      <c r="AD70" s="4">
        <f t="shared" si="46"/>
        <v>0.67692307692307696</v>
      </c>
      <c r="AE70" s="5">
        <v>20</v>
      </c>
      <c r="AF70" s="5" t="s">
        <v>360</v>
      </c>
      <c r="AG70" s="5" t="s">
        <v>360</v>
      </c>
      <c r="AH70" s="5" t="s">
        <v>360</v>
      </c>
      <c r="AI70" s="5" t="s">
        <v>360</v>
      </c>
      <c r="AJ70" s="5" t="s">
        <v>360</v>
      </c>
      <c r="AK70" s="5" t="s">
        <v>360</v>
      </c>
      <c r="AL70" s="5" t="s">
        <v>360</v>
      </c>
      <c r="AM70" s="5" t="s">
        <v>360</v>
      </c>
      <c r="AN70" s="5" t="s">
        <v>360</v>
      </c>
      <c r="AO70" s="5" t="s">
        <v>360</v>
      </c>
      <c r="AP70" s="5" t="s">
        <v>360</v>
      </c>
      <c r="AQ70" s="5" t="s">
        <v>360</v>
      </c>
      <c r="AR70" s="43">
        <f t="shared" si="56"/>
        <v>0.73861809098698916</v>
      </c>
      <c r="AS70" s="44">
        <v>122</v>
      </c>
      <c r="AT70" s="35">
        <f t="shared" si="47"/>
        <v>99.818181818181827</v>
      </c>
      <c r="AU70" s="35">
        <f t="shared" si="48"/>
        <v>73.7</v>
      </c>
      <c r="AV70" s="35">
        <f t="shared" si="49"/>
        <v>-26.118181818181824</v>
      </c>
      <c r="AW70" s="35">
        <v>12.7</v>
      </c>
      <c r="AX70" s="35">
        <v>1.5</v>
      </c>
      <c r="AY70" s="35">
        <v>3.6</v>
      </c>
      <c r="AZ70" s="35">
        <v>5.9</v>
      </c>
      <c r="BA70" s="35">
        <v>6.4</v>
      </c>
      <c r="BB70" s="35">
        <v>1.1000000000000001</v>
      </c>
      <c r="BC70" s="35">
        <v>10.199999999999999</v>
      </c>
      <c r="BD70" s="35">
        <v>8.6</v>
      </c>
      <c r="BE70" s="35">
        <v>18.2</v>
      </c>
      <c r="BF70" s="35">
        <f t="shared" si="50"/>
        <v>5.5</v>
      </c>
      <c r="BG70" s="35">
        <v>0</v>
      </c>
      <c r="BH70" s="35">
        <f t="shared" si="51"/>
        <v>5.5</v>
      </c>
      <c r="BI70" s="79"/>
      <c r="BJ70" s="35">
        <f t="shared" si="52"/>
        <v>5.5</v>
      </c>
      <c r="BK70" s="35"/>
      <c r="BL70" s="35">
        <f t="shared" si="53"/>
        <v>5.5</v>
      </c>
      <c r="BM70" s="79"/>
      <c r="BN70" s="79"/>
      <c r="BO70" s="79"/>
      <c r="BP70" s="79"/>
      <c r="BQ70" s="35">
        <f t="shared" si="54"/>
        <v>5.5</v>
      </c>
      <c r="BR70" s="35">
        <v>4.4000000000000004</v>
      </c>
      <c r="BS70" s="35">
        <f t="shared" si="55"/>
        <v>1.1000000000000001</v>
      </c>
      <c r="BT70" s="1"/>
      <c r="BU70" s="1"/>
      <c r="BV70" s="69"/>
      <c r="BW70" s="1"/>
      <c r="BX70" s="1"/>
      <c r="BY70" s="1"/>
      <c r="BZ70" s="1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10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10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10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10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10"/>
      <c r="HG70" s="9"/>
      <c r="HH70" s="9"/>
    </row>
    <row r="71" spans="1:216" s="2" customFormat="1" ht="17.149999999999999" customHeight="1">
      <c r="A71" s="14" t="s">
        <v>58</v>
      </c>
      <c r="B71" s="63">
        <v>0</v>
      </c>
      <c r="C71" s="63">
        <v>0</v>
      </c>
      <c r="D71" s="4">
        <f t="shared" si="43"/>
        <v>0</v>
      </c>
      <c r="E71" s="11">
        <v>0</v>
      </c>
      <c r="F71" s="5" t="s">
        <v>360</v>
      </c>
      <c r="G71" s="5" t="s">
        <v>360</v>
      </c>
      <c r="H71" s="5" t="s">
        <v>360</v>
      </c>
      <c r="I71" s="5" t="s">
        <v>360</v>
      </c>
      <c r="J71" s="5" t="s">
        <v>360</v>
      </c>
      <c r="K71" s="5" t="s">
        <v>360</v>
      </c>
      <c r="L71" s="5" t="s">
        <v>360</v>
      </c>
      <c r="M71" s="5" t="s">
        <v>360</v>
      </c>
      <c r="N71" s="35">
        <v>1814.4</v>
      </c>
      <c r="O71" s="35">
        <v>1391.5</v>
      </c>
      <c r="P71" s="4">
        <f t="shared" si="44"/>
        <v>0.76692019400352729</v>
      </c>
      <c r="Q71" s="11">
        <v>20</v>
      </c>
      <c r="R71" s="5" t="s">
        <v>360</v>
      </c>
      <c r="S71" s="5" t="s">
        <v>360</v>
      </c>
      <c r="T71" s="5" t="s">
        <v>360</v>
      </c>
      <c r="U71" s="5" t="s">
        <v>360</v>
      </c>
      <c r="V71" s="5" t="s">
        <v>360</v>
      </c>
      <c r="W71" s="5" t="s">
        <v>360</v>
      </c>
      <c r="X71" s="35">
        <v>31668</v>
      </c>
      <c r="Y71" s="35">
        <v>21545.9</v>
      </c>
      <c r="Z71" s="4">
        <f t="shared" si="45"/>
        <v>0.68036819502336743</v>
      </c>
      <c r="AA71" s="5">
        <v>5</v>
      </c>
      <c r="AB71" s="86">
        <v>733</v>
      </c>
      <c r="AC71" s="86">
        <v>735</v>
      </c>
      <c r="AD71" s="4">
        <f t="shared" si="46"/>
        <v>1.0027285129604366</v>
      </c>
      <c r="AE71" s="5">
        <v>20</v>
      </c>
      <c r="AF71" s="5" t="s">
        <v>360</v>
      </c>
      <c r="AG71" s="5" t="s">
        <v>360</v>
      </c>
      <c r="AH71" s="5" t="s">
        <v>360</v>
      </c>
      <c r="AI71" s="5" t="s">
        <v>360</v>
      </c>
      <c r="AJ71" s="5" t="s">
        <v>360</v>
      </c>
      <c r="AK71" s="5" t="s">
        <v>360</v>
      </c>
      <c r="AL71" s="5" t="s">
        <v>360</v>
      </c>
      <c r="AM71" s="5" t="s">
        <v>360</v>
      </c>
      <c r="AN71" s="5" t="s">
        <v>360</v>
      </c>
      <c r="AO71" s="5" t="s">
        <v>360</v>
      </c>
      <c r="AP71" s="5" t="s">
        <v>360</v>
      </c>
      <c r="AQ71" s="5" t="s">
        <v>360</v>
      </c>
      <c r="AR71" s="43">
        <f t="shared" si="56"/>
        <v>0.8621070025421359</v>
      </c>
      <c r="AS71" s="44">
        <v>708</v>
      </c>
      <c r="AT71" s="35">
        <f t="shared" si="47"/>
        <v>579.27272727272725</v>
      </c>
      <c r="AU71" s="35">
        <f t="shared" si="48"/>
        <v>499.4</v>
      </c>
      <c r="AV71" s="35">
        <f t="shared" si="49"/>
        <v>-79.872727272727275</v>
      </c>
      <c r="AW71" s="35">
        <v>39</v>
      </c>
      <c r="AX71" s="35">
        <v>54.1</v>
      </c>
      <c r="AY71" s="35">
        <v>71.400000000000006</v>
      </c>
      <c r="AZ71" s="35">
        <v>59.9</v>
      </c>
      <c r="BA71" s="35">
        <v>78.3</v>
      </c>
      <c r="BB71" s="35">
        <v>25.6</v>
      </c>
      <c r="BC71" s="35">
        <v>44.6</v>
      </c>
      <c r="BD71" s="35">
        <v>78.099999999999994</v>
      </c>
      <c r="BE71" s="35"/>
      <c r="BF71" s="35">
        <f t="shared" si="50"/>
        <v>48.4</v>
      </c>
      <c r="BG71" s="35">
        <v>0</v>
      </c>
      <c r="BH71" s="35">
        <f t="shared" si="51"/>
        <v>48.4</v>
      </c>
      <c r="BI71" s="79"/>
      <c r="BJ71" s="35">
        <f t="shared" si="52"/>
        <v>48.4</v>
      </c>
      <c r="BK71" s="35"/>
      <c r="BL71" s="35">
        <f t="shared" si="53"/>
        <v>48.4</v>
      </c>
      <c r="BM71" s="79"/>
      <c r="BN71" s="79"/>
      <c r="BO71" s="79"/>
      <c r="BP71" s="79"/>
      <c r="BQ71" s="35">
        <f t="shared" si="54"/>
        <v>48.4</v>
      </c>
      <c r="BR71" s="35">
        <v>61.6</v>
      </c>
      <c r="BS71" s="35">
        <f t="shared" si="55"/>
        <v>-13.2</v>
      </c>
      <c r="BT71" s="1"/>
      <c r="BU71" s="1"/>
      <c r="BV71" s="69"/>
      <c r="BW71" s="1"/>
      <c r="BX71" s="1"/>
      <c r="BY71" s="1"/>
      <c r="BZ71" s="1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10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10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10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10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10"/>
      <c r="HG71" s="9"/>
      <c r="HH71" s="9"/>
    </row>
    <row r="72" spans="1:216" s="2" customFormat="1" ht="17.149999999999999" customHeight="1">
      <c r="A72" s="14" t="s">
        <v>59</v>
      </c>
      <c r="B72" s="63">
        <v>0</v>
      </c>
      <c r="C72" s="63">
        <v>0</v>
      </c>
      <c r="D72" s="4">
        <f t="shared" si="43"/>
        <v>0</v>
      </c>
      <c r="E72" s="11">
        <v>0</v>
      </c>
      <c r="F72" s="5" t="s">
        <v>360</v>
      </c>
      <c r="G72" s="5" t="s">
        <v>360</v>
      </c>
      <c r="H72" s="5" t="s">
        <v>360</v>
      </c>
      <c r="I72" s="5" t="s">
        <v>360</v>
      </c>
      <c r="J72" s="5" t="s">
        <v>360</v>
      </c>
      <c r="K72" s="5" t="s">
        <v>360</v>
      </c>
      <c r="L72" s="5" t="s">
        <v>360</v>
      </c>
      <c r="M72" s="5" t="s">
        <v>360</v>
      </c>
      <c r="N72" s="35">
        <v>1499.2</v>
      </c>
      <c r="O72" s="35">
        <v>379</v>
      </c>
      <c r="P72" s="4">
        <f t="shared" si="44"/>
        <v>0.25280149413020275</v>
      </c>
      <c r="Q72" s="11">
        <v>20</v>
      </c>
      <c r="R72" s="5" t="s">
        <v>360</v>
      </c>
      <c r="S72" s="5" t="s">
        <v>360</v>
      </c>
      <c r="T72" s="5" t="s">
        <v>360</v>
      </c>
      <c r="U72" s="5" t="s">
        <v>360</v>
      </c>
      <c r="V72" s="5" t="s">
        <v>360</v>
      </c>
      <c r="W72" s="5" t="s">
        <v>360</v>
      </c>
      <c r="X72" s="35">
        <v>2894</v>
      </c>
      <c r="Y72" s="35">
        <v>2711.4</v>
      </c>
      <c r="Z72" s="4">
        <f t="shared" si="45"/>
        <v>0.93690393918451975</v>
      </c>
      <c r="AA72" s="5">
        <v>5</v>
      </c>
      <c r="AB72" s="86">
        <v>201</v>
      </c>
      <c r="AC72" s="86">
        <v>212</v>
      </c>
      <c r="AD72" s="4">
        <f t="shared" si="46"/>
        <v>1.0547263681592041</v>
      </c>
      <c r="AE72" s="5">
        <v>20</v>
      </c>
      <c r="AF72" s="5" t="s">
        <v>360</v>
      </c>
      <c r="AG72" s="5" t="s">
        <v>360</v>
      </c>
      <c r="AH72" s="5" t="s">
        <v>360</v>
      </c>
      <c r="AI72" s="5" t="s">
        <v>360</v>
      </c>
      <c r="AJ72" s="5" t="s">
        <v>360</v>
      </c>
      <c r="AK72" s="5" t="s">
        <v>360</v>
      </c>
      <c r="AL72" s="5" t="s">
        <v>360</v>
      </c>
      <c r="AM72" s="5" t="s">
        <v>360</v>
      </c>
      <c r="AN72" s="5" t="s">
        <v>360</v>
      </c>
      <c r="AO72" s="5" t="s">
        <v>360</v>
      </c>
      <c r="AP72" s="5" t="s">
        <v>360</v>
      </c>
      <c r="AQ72" s="5" t="s">
        <v>360</v>
      </c>
      <c r="AR72" s="43">
        <f t="shared" si="56"/>
        <v>0.68522393203801635</v>
      </c>
      <c r="AS72" s="44">
        <v>669</v>
      </c>
      <c r="AT72" s="35">
        <f t="shared" si="47"/>
        <v>547.36363636363637</v>
      </c>
      <c r="AU72" s="35">
        <f t="shared" si="48"/>
        <v>375.1</v>
      </c>
      <c r="AV72" s="35">
        <f t="shared" si="49"/>
        <v>-172.26363636363635</v>
      </c>
      <c r="AW72" s="35">
        <v>13.5</v>
      </c>
      <c r="AX72" s="35">
        <v>6.4</v>
      </c>
      <c r="AY72" s="35">
        <v>118.8</v>
      </c>
      <c r="AZ72" s="35">
        <v>34.6</v>
      </c>
      <c r="BA72" s="35">
        <v>35.9</v>
      </c>
      <c r="BB72" s="35">
        <v>14.9</v>
      </c>
      <c r="BC72" s="35">
        <v>79.400000000000006</v>
      </c>
      <c r="BD72" s="35">
        <v>43.3</v>
      </c>
      <c r="BE72" s="35"/>
      <c r="BF72" s="35">
        <f t="shared" si="50"/>
        <v>28.3</v>
      </c>
      <c r="BG72" s="35">
        <v>0</v>
      </c>
      <c r="BH72" s="35">
        <f t="shared" si="51"/>
        <v>28.3</v>
      </c>
      <c r="BI72" s="79"/>
      <c r="BJ72" s="35">
        <f t="shared" si="52"/>
        <v>28.3</v>
      </c>
      <c r="BK72" s="35"/>
      <c r="BL72" s="35">
        <f t="shared" si="53"/>
        <v>28.3</v>
      </c>
      <c r="BM72" s="79"/>
      <c r="BN72" s="79"/>
      <c r="BO72" s="79"/>
      <c r="BP72" s="79"/>
      <c r="BQ72" s="35">
        <f t="shared" si="54"/>
        <v>28.3</v>
      </c>
      <c r="BR72" s="35">
        <v>11</v>
      </c>
      <c r="BS72" s="35">
        <f t="shared" si="55"/>
        <v>17.3</v>
      </c>
      <c r="BT72" s="1"/>
      <c r="BU72" s="1"/>
      <c r="BV72" s="69"/>
      <c r="BW72" s="1"/>
      <c r="BX72" s="1"/>
      <c r="BY72" s="1"/>
      <c r="BZ72" s="1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10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10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10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10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10"/>
      <c r="HG72" s="9"/>
      <c r="HH72" s="9"/>
    </row>
    <row r="73" spans="1:216" s="2" customFormat="1" ht="17.149999999999999" customHeight="1">
      <c r="A73" s="14" t="s">
        <v>60</v>
      </c>
      <c r="B73" s="63">
        <v>0</v>
      </c>
      <c r="C73" s="63">
        <v>0</v>
      </c>
      <c r="D73" s="4">
        <f t="shared" si="43"/>
        <v>0</v>
      </c>
      <c r="E73" s="11">
        <v>0</v>
      </c>
      <c r="F73" s="5" t="s">
        <v>360</v>
      </c>
      <c r="G73" s="5" t="s">
        <v>360</v>
      </c>
      <c r="H73" s="5" t="s">
        <v>360</v>
      </c>
      <c r="I73" s="5" t="s">
        <v>360</v>
      </c>
      <c r="J73" s="5" t="s">
        <v>360</v>
      </c>
      <c r="K73" s="5" t="s">
        <v>360</v>
      </c>
      <c r="L73" s="5" t="s">
        <v>360</v>
      </c>
      <c r="M73" s="5" t="s">
        <v>360</v>
      </c>
      <c r="N73" s="35">
        <v>474.5</v>
      </c>
      <c r="O73" s="35">
        <v>443.2</v>
      </c>
      <c r="P73" s="4">
        <f t="shared" si="44"/>
        <v>0.93403582718651212</v>
      </c>
      <c r="Q73" s="11">
        <v>20</v>
      </c>
      <c r="R73" s="5" t="s">
        <v>360</v>
      </c>
      <c r="S73" s="5" t="s">
        <v>360</v>
      </c>
      <c r="T73" s="5" t="s">
        <v>360</v>
      </c>
      <c r="U73" s="5" t="s">
        <v>360</v>
      </c>
      <c r="V73" s="5" t="s">
        <v>360</v>
      </c>
      <c r="W73" s="5" t="s">
        <v>360</v>
      </c>
      <c r="X73" s="35">
        <v>1823</v>
      </c>
      <c r="Y73" s="35">
        <v>1341.7</v>
      </c>
      <c r="Z73" s="4">
        <f t="shared" si="45"/>
        <v>0.73598464070213931</v>
      </c>
      <c r="AA73" s="5">
        <v>5</v>
      </c>
      <c r="AB73" s="86">
        <v>32</v>
      </c>
      <c r="AC73" s="86">
        <v>32</v>
      </c>
      <c r="AD73" s="4">
        <f t="shared" si="46"/>
        <v>1</v>
      </c>
      <c r="AE73" s="5">
        <v>20</v>
      </c>
      <c r="AF73" s="5" t="s">
        <v>360</v>
      </c>
      <c r="AG73" s="5" t="s">
        <v>360</v>
      </c>
      <c r="AH73" s="5" t="s">
        <v>360</v>
      </c>
      <c r="AI73" s="5" t="s">
        <v>360</v>
      </c>
      <c r="AJ73" s="5" t="s">
        <v>360</v>
      </c>
      <c r="AK73" s="5" t="s">
        <v>360</v>
      </c>
      <c r="AL73" s="5" t="s">
        <v>360</v>
      </c>
      <c r="AM73" s="5" t="s">
        <v>360</v>
      </c>
      <c r="AN73" s="5" t="s">
        <v>360</v>
      </c>
      <c r="AO73" s="5" t="s">
        <v>360</v>
      </c>
      <c r="AP73" s="5" t="s">
        <v>360</v>
      </c>
      <c r="AQ73" s="5" t="s">
        <v>360</v>
      </c>
      <c r="AR73" s="43">
        <f t="shared" si="56"/>
        <v>0.94134754993868752</v>
      </c>
      <c r="AS73" s="44">
        <v>891</v>
      </c>
      <c r="AT73" s="35">
        <f t="shared" si="47"/>
        <v>729</v>
      </c>
      <c r="AU73" s="35">
        <f t="shared" si="48"/>
        <v>686.2</v>
      </c>
      <c r="AV73" s="35">
        <f t="shared" si="49"/>
        <v>-42.799999999999955</v>
      </c>
      <c r="AW73" s="35">
        <v>74.599999999999994</v>
      </c>
      <c r="AX73" s="35">
        <v>105.3</v>
      </c>
      <c r="AY73" s="35">
        <v>99.2</v>
      </c>
      <c r="AZ73" s="35">
        <v>0</v>
      </c>
      <c r="BA73" s="35">
        <v>99.7</v>
      </c>
      <c r="BB73" s="35">
        <v>116.7</v>
      </c>
      <c r="BC73" s="35">
        <v>70.8</v>
      </c>
      <c r="BD73" s="35">
        <v>94.4</v>
      </c>
      <c r="BE73" s="35"/>
      <c r="BF73" s="35">
        <f t="shared" si="50"/>
        <v>25.5</v>
      </c>
      <c r="BG73" s="35">
        <v>0</v>
      </c>
      <c r="BH73" s="35">
        <f t="shared" si="51"/>
        <v>25.5</v>
      </c>
      <c r="BI73" s="79"/>
      <c r="BJ73" s="35">
        <f t="shared" si="52"/>
        <v>25.5</v>
      </c>
      <c r="BK73" s="35"/>
      <c r="BL73" s="35">
        <f t="shared" si="53"/>
        <v>25.5</v>
      </c>
      <c r="BM73" s="79"/>
      <c r="BN73" s="79"/>
      <c r="BO73" s="79"/>
      <c r="BP73" s="79"/>
      <c r="BQ73" s="35">
        <f t="shared" si="54"/>
        <v>25.5</v>
      </c>
      <c r="BR73" s="35">
        <v>44.3</v>
      </c>
      <c r="BS73" s="35">
        <f t="shared" si="55"/>
        <v>-18.8</v>
      </c>
      <c r="BT73" s="1"/>
      <c r="BU73" s="1"/>
      <c r="BV73" s="69"/>
      <c r="BW73" s="1"/>
      <c r="BX73" s="1"/>
      <c r="BY73" s="1"/>
      <c r="BZ73" s="1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10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10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10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10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10"/>
      <c r="HG73" s="9"/>
      <c r="HH73" s="9"/>
    </row>
    <row r="74" spans="1:216" s="2" customFormat="1" ht="17.149999999999999" customHeight="1">
      <c r="A74" s="14" t="s">
        <v>61</v>
      </c>
      <c r="B74" s="63">
        <v>6835</v>
      </c>
      <c r="C74" s="63">
        <v>6455</v>
      </c>
      <c r="D74" s="4">
        <f t="shared" si="43"/>
        <v>0.94440380395025603</v>
      </c>
      <c r="E74" s="11">
        <v>5</v>
      </c>
      <c r="F74" s="5" t="s">
        <v>360</v>
      </c>
      <c r="G74" s="5" t="s">
        <v>360</v>
      </c>
      <c r="H74" s="5" t="s">
        <v>360</v>
      </c>
      <c r="I74" s="5" t="s">
        <v>360</v>
      </c>
      <c r="J74" s="5" t="s">
        <v>360</v>
      </c>
      <c r="K74" s="5" t="s">
        <v>360</v>
      </c>
      <c r="L74" s="5" t="s">
        <v>360</v>
      </c>
      <c r="M74" s="5" t="s">
        <v>360</v>
      </c>
      <c r="N74" s="35">
        <v>2528.6</v>
      </c>
      <c r="O74" s="35">
        <v>312.7</v>
      </c>
      <c r="P74" s="4">
        <f t="shared" si="44"/>
        <v>0.12366526931899074</v>
      </c>
      <c r="Q74" s="11">
        <v>20</v>
      </c>
      <c r="R74" s="5" t="s">
        <v>360</v>
      </c>
      <c r="S74" s="5" t="s">
        <v>360</v>
      </c>
      <c r="T74" s="5" t="s">
        <v>360</v>
      </c>
      <c r="U74" s="5" t="s">
        <v>360</v>
      </c>
      <c r="V74" s="5" t="s">
        <v>360</v>
      </c>
      <c r="W74" s="5" t="s">
        <v>360</v>
      </c>
      <c r="X74" s="35">
        <v>19636</v>
      </c>
      <c r="Y74" s="35">
        <v>7100.4</v>
      </c>
      <c r="Z74" s="4">
        <f t="shared" si="45"/>
        <v>0.36160114076186595</v>
      </c>
      <c r="AA74" s="5">
        <v>5</v>
      </c>
      <c r="AB74" s="86">
        <v>607</v>
      </c>
      <c r="AC74" s="86">
        <v>776</v>
      </c>
      <c r="AD74" s="4">
        <f t="shared" si="46"/>
        <v>1.2078418451400328</v>
      </c>
      <c r="AE74" s="5">
        <v>20</v>
      </c>
      <c r="AF74" s="5" t="s">
        <v>360</v>
      </c>
      <c r="AG74" s="5" t="s">
        <v>360</v>
      </c>
      <c r="AH74" s="5" t="s">
        <v>360</v>
      </c>
      <c r="AI74" s="5" t="s">
        <v>360</v>
      </c>
      <c r="AJ74" s="5" t="s">
        <v>360</v>
      </c>
      <c r="AK74" s="5" t="s">
        <v>360</v>
      </c>
      <c r="AL74" s="5" t="s">
        <v>360</v>
      </c>
      <c r="AM74" s="5" t="s">
        <v>360</v>
      </c>
      <c r="AN74" s="5" t="s">
        <v>360</v>
      </c>
      <c r="AO74" s="5" t="s">
        <v>360</v>
      </c>
      <c r="AP74" s="5" t="s">
        <v>360</v>
      </c>
      <c r="AQ74" s="5" t="s">
        <v>360</v>
      </c>
      <c r="AR74" s="43">
        <f t="shared" si="56"/>
        <v>0.66320334025482164</v>
      </c>
      <c r="AS74" s="44">
        <v>909</v>
      </c>
      <c r="AT74" s="35">
        <f t="shared" si="47"/>
        <v>743.72727272727275</v>
      </c>
      <c r="AU74" s="35">
        <f t="shared" si="48"/>
        <v>493.2</v>
      </c>
      <c r="AV74" s="35">
        <f t="shared" si="49"/>
        <v>-250.52727272727276</v>
      </c>
      <c r="AW74" s="35">
        <v>48.7</v>
      </c>
      <c r="AX74" s="35">
        <v>11.2</v>
      </c>
      <c r="AY74" s="35">
        <v>135.19999999999999</v>
      </c>
      <c r="AZ74" s="35">
        <v>74.3</v>
      </c>
      <c r="BA74" s="35">
        <v>92.2</v>
      </c>
      <c r="BB74" s="35">
        <v>0</v>
      </c>
      <c r="BC74" s="35">
        <v>26.2</v>
      </c>
      <c r="BD74" s="35">
        <v>21.9</v>
      </c>
      <c r="BE74" s="35"/>
      <c r="BF74" s="35">
        <f t="shared" si="50"/>
        <v>83.5</v>
      </c>
      <c r="BG74" s="35">
        <v>0</v>
      </c>
      <c r="BH74" s="35">
        <f t="shared" si="51"/>
        <v>83.5</v>
      </c>
      <c r="BI74" s="79"/>
      <c r="BJ74" s="35">
        <f t="shared" si="52"/>
        <v>83.5</v>
      </c>
      <c r="BK74" s="35"/>
      <c r="BL74" s="35">
        <f t="shared" si="53"/>
        <v>83.5</v>
      </c>
      <c r="BM74" s="79"/>
      <c r="BN74" s="79"/>
      <c r="BO74" s="79"/>
      <c r="BP74" s="79"/>
      <c r="BQ74" s="35">
        <f t="shared" si="54"/>
        <v>83.5</v>
      </c>
      <c r="BR74" s="35">
        <v>108.5</v>
      </c>
      <c r="BS74" s="35">
        <f t="shared" si="55"/>
        <v>-25</v>
      </c>
      <c r="BT74" s="1"/>
      <c r="BU74" s="1"/>
      <c r="BV74" s="69"/>
      <c r="BW74" s="1"/>
      <c r="BX74" s="1"/>
      <c r="BY74" s="1"/>
      <c r="BZ74" s="1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10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10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10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10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10"/>
      <c r="HG74" s="9"/>
      <c r="HH74" s="9"/>
    </row>
    <row r="75" spans="1:216" s="2" customFormat="1" ht="17.149999999999999" customHeight="1">
      <c r="A75" s="18" t="s">
        <v>62</v>
      </c>
      <c r="B75" s="5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87"/>
      <c r="AC75" s="87"/>
      <c r="AD75" s="11"/>
      <c r="AE75" s="11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35"/>
      <c r="BL75" s="35"/>
      <c r="BM75" s="79"/>
      <c r="BN75" s="79"/>
      <c r="BO75" s="79"/>
      <c r="BP75" s="79"/>
      <c r="BQ75" s="35"/>
      <c r="BR75" s="35"/>
      <c r="BS75" s="35"/>
      <c r="BT75" s="1"/>
      <c r="BU75" s="1"/>
      <c r="BV75" s="69"/>
      <c r="BW75" s="1"/>
      <c r="BX75" s="1"/>
      <c r="BY75" s="1"/>
      <c r="BZ75" s="1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10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10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10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10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10"/>
      <c r="HG75" s="9"/>
      <c r="HH75" s="9"/>
    </row>
    <row r="76" spans="1:216" s="2" customFormat="1" ht="17.149999999999999" customHeight="1">
      <c r="A76" s="14" t="s">
        <v>63</v>
      </c>
      <c r="B76" s="63">
        <v>0</v>
      </c>
      <c r="C76" s="63">
        <v>0</v>
      </c>
      <c r="D76" s="4">
        <f t="shared" si="43"/>
        <v>0</v>
      </c>
      <c r="E76" s="11">
        <v>0</v>
      </c>
      <c r="F76" s="5" t="s">
        <v>360</v>
      </c>
      <c r="G76" s="5" t="s">
        <v>360</v>
      </c>
      <c r="H76" s="5" t="s">
        <v>360</v>
      </c>
      <c r="I76" s="5" t="s">
        <v>360</v>
      </c>
      <c r="J76" s="5" t="s">
        <v>360</v>
      </c>
      <c r="K76" s="5" t="s">
        <v>360</v>
      </c>
      <c r="L76" s="5" t="s">
        <v>360</v>
      </c>
      <c r="M76" s="5" t="s">
        <v>360</v>
      </c>
      <c r="N76" s="35">
        <v>2241.5</v>
      </c>
      <c r="O76" s="35">
        <v>2241.6999999999998</v>
      </c>
      <c r="P76" s="4">
        <f t="shared" si="44"/>
        <v>1.0000892259647556</v>
      </c>
      <c r="Q76" s="11">
        <v>20</v>
      </c>
      <c r="R76" s="5" t="s">
        <v>360</v>
      </c>
      <c r="S76" s="5" t="s">
        <v>360</v>
      </c>
      <c r="T76" s="5" t="s">
        <v>360</v>
      </c>
      <c r="U76" s="5" t="s">
        <v>360</v>
      </c>
      <c r="V76" s="5" t="s">
        <v>360</v>
      </c>
      <c r="W76" s="5" t="s">
        <v>360</v>
      </c>
      <c r="X76" s="35">
        <v>34980</v>
      </c>
      <c r="Y76" s="35">
        <v>29412.9</v>
      </c>
      <c r="Z76" s="4">
        <f t="shared" si="45"/>
        <v>0.84084905660377363</v>
      </c>
      <c r="AA76" s="5">
        <v>5</v>
      </c>
      <c r="AB76" s="86">
        <v>2020</v>
      </c>
      <c r="AC76" s="86">
        <v>2006</v>
      </c>
      <c r="AD76" s="4">
        <f t="shared" si="46"/>
        <v>0.99306930693069306</v>
      </c>
      <c r="AE76" s="5">
        <v>20</v>
      </c>
      <c r="AF76" s="5" t="s">
        <v>360</v>
      </c>
      <c r="AG76" s="5" t="s">
        <v>360</v>
      </c>
      <c r="AH76" s="5" t="s">
        <v>360</v>
      </c>
      <c r="AI76" s="5" t="s">
        <v>360</v>
      </c>
      <c r="AJ76" s="5" t="s">
        <v>360</v>
      </c>
      <c r="AK76" s="5" t="s">
        <v>360</v>
      </c>
      <c r="AL76" s="5" t="s">
        <v>360</v>
      </c>
      <c r="AM76" s="5" t="s">
        <v>360</v>
      </c>
      <c r="AN76" s="5" t="s">
        <v>360</v>
      </c>
      <c r="AO76" s="5" t="s">
        <v>360</v>
      </c>
      <c r="AP76" s="5" t="s">
        <v>360</v>
      </c>
      <c r="AQ76" s="5" t="s">
        <v>360</v>
      </c>
      <c r="AR76" s="43">
        <f t="shared" si="56"/>
        <v>0.9792759097983964</v>
      </c>
      <c r="AS76" s="44">
        <v>2702</v>
      </c>
      <c r="AT76" s="35">
        <f t="shared" si="47"/>
        <v>2210.7272727272725</v>
      </c>
      <c r="AU76" s="35">
        <f t="shared" si="48"/>
        <v>2164.9</v>
      </c>
      <c r="AV76" s="35">
        <f t="shared" si="49"/>
        <v>-45.82727272727243</v>
      </c>
      <c r="AW76" s="35">
        <v>300.2</v>
      </c>
      <c r="AX76" s="35">
        <v>210.1</v>
      </c>
      <c r="AY76" s="35">
        <v>320.89999999999998</v>
      </c>
      <c r="AZ76" s="35">
        <v>57.4</v>
      </c>
      <c r="BA76" s="35">
        <v>319.3</v>
      </c>
      <c r="BB76" s="35">
        <v>389</v>
      </c>
      <c r="BC76" s="35">
        <v>127.6</v>
      </c>
      <c r="BD76" s="35">
        <v>211.2</v>
      </c>
      <c r="BE76" s="35"/>
      <c r="BF76" s="35">
        <f t="shared" si="50"/>
        <v>229.2</v>
      </c>
      <c r="BG76" s="35">
        <v>0</v>
      </c>
      <c r="BH76" s="35">
        <f t="shared" si="51"/>
        <v>229.2</v>
      </c>
      <c r="BI76" s="79"/>
      <c r="BJ76" s="35">
        <f t="shared" si="52"/>
        <v>229.2</v>
      </c>
      <c r="BK76" s="35"/>
      <c r="BL76" s="35">
        <f t="shared" si="53"/>
        <v>229.2</v>
      </c>
      <c r="BM76" s="79"/>
      <c r="BN76" s="79"/>
      <c r="BO76" s="79"/>
      <c r="BP76" s="79"/>
      <c r="BQ76" s="35">
        <f t="shared" si="54"/>
        <v>229.2</v>
      </c>
      <c r="BR76" s="35">
        <v>267.5</v>
      </c>
      <c r="BS76" s="35">
        <f t="shared" si="55"/>
        <v>-38.299999999999997</v>
      </c>
      <c r="BT76" s="1"/>
      <c r="BU76" s="1"/>
      <c r="BV76" s="69"/>
      <c r="BW76" s="1"/>
      <c r="BX76" s="1"/>
      <c r="BY76" s="1"/>
      <c r="BZ76" s="1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10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10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10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10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10"/>
      <c r="HG76" s="9"/>
      <c r="HH76" s="9"/>
    </row>
    <row r="77" spans="1:216" s="2" customFormat="1" ht="17.149999999999999" customHeight="1">
      <c r="A77" s="14" t="s">
        <v>64</v>
      </c>
      <c r="B77" s="63">
        <v>617609</v>
      </c>
      <c r="C77" s="63">
        <v>1191628.5</v>
      </c>
      <c r="D77" s="4">
        <f t="shared" si="43"/>
        <v>1.2729422174871157</v>
      </c>
      <c r="E77" s="11">
        <v>5</v>
      </c>
      <c r="F77" s="5" t="s">
        <v>360</v>
      </c>
      <c r="G77" s="5" t="s">
        <v>360</v>
      </c>
      <c r="H77" s="5" t="s">
        <v>360</v>
      </c>
      <c r="I77" s="5" t="s">
        <v>360</v>
      </c>
      <c r="J77" s="5" t="s">
        <v>360</v>
      </c>
      <c r="K77" s="5" t="s">
        <v>360</v>
      </c>
      <c r="L77" s="5" t="s">
        <v>360</v>
      </c>
      <c r="M77" s="5" t="s">
        <v>360</v>
      </c>
      <c r="N77" s="35">
        <v>9335.5</v>
      </c>
      <c r="O77" s="35">
        <v>8087.3</v>
      </c>
      <c r="P77" s="4">
        <f t="shared" si="44"/>
        <v>0.86629532429971612</v>
      </c>
      <c r="Q77" s="11">
        <v>20</v>
      </c>
      <c r="R77" s="5" t="s">
        <v>360</v>
      </c>
      <c r="S77" s="5" t="s">
        <v>360</v>
      </c>
      <c r="T77" s="5" t="s">
        <v>360</v>
      </c>
      <c r="U77" s="5" t="s">
        <v>360</v>
      </c>
      <c r="V77" s="5" t="s">
        <v>360</v>
      </c>
      <c r="W77" s="5" t="s">
        <v>360</v>
      </c>
      <c r="X77" s="35">
        <v>652192</v>
      </c>
      <c r="Y77" s="35">
        <v>658913.1</v>
      </c>
      <c r="Z77" s="4">
        <f t="shared" si="45"/>
        <v>1.0103054008635493</v>
      </c>
      <c r="AA77" s="5">
        <v>5</v>
      </c>
      <c r="AB77" s="86">
        <v>219</v>
      </c>
      <c r="AC77" s="86">
        <v>206</v>
      </c>
      <c r="AD77" s="4">
        <f t="shared" si="46"/>
        <v>0.94063926940639264</v>
      </c>
      <c r="AE77" s="5">
        <v>20</v>
      </c>
      <c r="AF77" s="5" t="s">
        <v>360</v>
      </c>
      <c r="AG77" s="5" t="s">
        <v>360</v>
      </c>
      <c r="AH77" s="5" t="s">
        <v>360</v>
      </c>
      <c r="AI77" s="5" t="s">
        <v>360</v>
      </c>
      <c r="AJ77" s="5" t="s">
        <v>360</v>
      </c>
      <c r="AK77" s="5" t="s">
        <v>360</v>
      </c>
      <c r="AL77" s="5" t="s">
        <v>360</v>
      </c>
      <c r="AM77" s="5" t="s">
        <v>360</v>
      </c>
      <c r="AN77" s="5" t="s">
        <v>360</v>
      </c>
      <c r="AO77" s="5" t="s">
        <v>360</v>
      </c>
      <c r="AP77" s="5" t="s">
        <v>360</v>
      </c>
      <c r="AQ77" s="5" t="s">
        <v>360</v>
      </c>
      <c r="AR77" s="43">
        <f t="shared" si="56"/>
        <v>0.95109859931751006</v>
      </c>
      <c r="AS77" s="44">
        <v>1908</v>
      </c>
      <c r="AT77" s="35">
        <f t="shared" si="47"/>
        <v>1561.0909090909092</v>
      </c>
      <c r="AU77" s="35">
        <f t="shared" si="48"/>
        <v>1484.8</v>
      </c>
      <c r="AV77" s="35">
        <f t="shared" si="49"/>
        <v>-76.290909090909281</v>
      </c>
      <c r="AW77" s="35">
        <v>211</v>
      </c>
      <c r="AX77" s="35">
        <v>175.3</v>
      </c>
      <c r="AY77" s="35">
        <v>198.9</v>
      </c>
      <c r="AZ77" s="35">
        <v>174.3</v>
      </c>
      <c r="BA77" s="35">
        <v>190</v>
      </c>
      <c r="BB77" s="35">
        <v>120.4</v>
      </c>
      <c r="BC77" s="35">
        <v>151.80000000000001</v>
      </c>
      <c r="BD77" s="35">
        <v>152.19999999999999</v>
      </c>
      <c r="BE77" s="35"/>
      <c r="BF77" s="35">
        <f t="shared" si="50"/>
        <v>110.9</v>
      </c>
      <c r="BG77" s="35">
        <v>0</v>
      </c>
      <c r="BH77" s="35">
        <f t="shared" si="51"/>
        <v>110.9</v>
      </c>
      <c r="BI77" s="79"/>
      <c r="BJ77" s="35">
        <f t="shared" si="52"/>
        <v>110.9</v>
      </c>
      <c r="BK77" s="35"/>
      <c r="BL77" s="35">
        <f t="shared" si="53"/>
        <v>110.9</v>
      </c>
      <c r="BM77" s="79"/>
      <c r="BN77" s="79"/>
      <c r="BO77" s="79"/>
      <c r="BP77" s="79"/>
      <c r="BQ77" s="35">
        <f t="shared" si="54"/>
        <v>110.9</v>
      </c>
      <c r="BR77" s="35">
        <v>100.6</v>
      </c>
      <c r="BS77" s="35">
        <f t="shared" si="55"/>
        <v>10.3</v>
      </c>
      <c r="BT77" s="1"/>
      <c r="BU77" s="1"/>
      <c r="BV77" s="69"/>
      <c r="BW77" s="1"/>
      <c r="BX77" s="1"/>
      <c r="BY77" s="1"/>
      <c r="BZ77" s="1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10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10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10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10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10"/>
      <c r="HG77" s="9"/>
      <c r="HH77" s="9"/>
    </row>
    <row r="78" spans="1:216" s="2" customFormat="1" ht="17.149999999999999" customHeight="1">
      <c r="A78" s="14" t="s">
        <v>65</v>
      </c>
      <c r="B78" s="63">
        <v>5498</v>
      </c>
      <c r="C78" s="63">
        <v>1340</v>
      </c>
      <c r="D78" s="4">
        <f t="shared" si="43"/>
        <v>0.24372499090578392</v>
      </c>
      <c r="E78" s="11">
        <v>5</v>
      </c>
      <c r="F78" s="5" t="s">
        <v>360</v>
      </c>
      <c r="G78" s="5" t="s">
        <v>360</v>
      </c>
      <c r="H78" s="5" t="s">
        <v>360</v>
      </c>
      <c r="I78" s="5" t="s">
        <v>360</v>
      </c>
      <c r="J78" s="5" t="s">
        <v>360</v>
      </c>
      <c r="K78" s="5" t="s">
        <v>360</v>
      </c>
      <c r="L78" s="5" t="s">
        <v>360</v>
      </c>
      <c r="M78" s="5" t="s">
        <v>360</v>
      </c>
      <c r="N78" s="35">
        <v>1346.8</v>
      </c>
      <c r="O78" s="35">
        <v>1881.7</v>
      </c>
      <c r="P78" s="4">
        <f t="shared" si="44"/>
        <v>1.2197163647163647</v>
      </c>
      <c r="Q78" s="11">
        <v>20</v>
      </c>
      <c r="R78" s="5" t="s">
        <v>360</v>
      </c>
      <c r="S78" s="5" t="s">
        <v>360</v>
      </c>
      <c r="T78" s="5" t="s">
        <v>360</v>
      </c>
      <c r="U78" s="5" t="s">
        <v>360</v>
      </c>
      <c r="V78" s="5" t="s">
        <v>360</v>
      </c>
      <c r="W78" s="5" t="s">
        <v>360</v>
      </c>
      <c r="X78" s="35">
        <v>12970</v>
      </c>
      <c r="Y78" s="35">
        <v>9045</v>
      </c>
      <c r="Z78" s="4">
        <f t="shared" si="45"/>
        <v>0.69737856592135694</v>
      </c>
      <c r="AA78" s="5">
        <v>5</v>
      </c>
      <c r="AB78" s="86">
        <v>175</v>
      </c>
      <c r="AC78" s="86">
        <v>175</v>
      </c>
      <c r="AD78" s="4">
        <f t="shared" si="46"/>
        <v>1</v>
      </c>
      <c r="AE78" s="5">
        <v>20</v>
      </c>
      <c r="AF78" s="5" t="s">
        <v>360</v>
      </c>
      <c r="AG78" s="5" t="s">
        <v>360</v>
      </c>
      <c r="AH78" s="5" t="s">
        <v>360</v>
      </c>
      <c r="AI78" s="5" t="s">
        <v>360</v>
      </c>
      <c r="AJ78" s="5" t="s">
        <v>360</v>
      </c>
      <c r="AK78" s="5" t="s">
        <v>360</v>
      </c>
      <c r="AL78" s="5" t="s">
        <v>360</v>
      </c>
      <c r="AM78" s="5" t="s">
        <v>360</v>
      </c>
      <c r="AN78" s="5" t="s">
        <v>360</v>
      </c>
      <c r="AO78" s="5" t="s">
        <v>360</v>
      </c>
      <c r="AP78" s="5" t="s">
        <v>360</v>
      </c>
      <c r="AQ78" s="5" t="s">
        <v>360</v>
      </c>
      <c r="AR78" s="43">
        <f t="shared" si="56"/>
        <v>0.98199690156926001</v>
      </c>
      <c r="AS78" s="44">
        <v>951</v>
      </c>
      <c r="AT78" s="35">
        <f t="shared" si="47"/>
        <v>778.09090909090912</v>
      </c>
      <c r="AU78" s="35">
        <f t="shared" si="48"/>
        <v>764.1</v>
      </c>
      <c r="AV78" s="35">
        <f t="shared" si="49"/>
        <v>-13.990909090909099</v>
      </c>
      <c r="AW78" s="35">
        <v>107.2</v>
      </c>
      <c r="AX78" s="35">
        <v>107.2</v>
      </c>
      <c r="AY78" s="35">
        <v>79.5</v>
      </c>
      <c r="AZ78" s="35">
        <v>94.3</v>
      </c>
      <c r="BA78" s="35">
        <v>44.6</v>
      </c>
      <c r="BB78" s="35">
        <v>102</v>
      </c>
      <c r="BC78" s="35">
        <v>24</v>
      </c>
      <c r="BD78" s="35">
        <v>93.9</v>
      </c>
      <c r="BE78" s="35"/>
      <c r="BF78" s="35">
        <f t="shared" si="50"/>
        <v>111.4</v>
      </c>
      <c r="BG78" s="35">
        <v>0</v>
      </c>
      <c r="BH78" s="35">
        <f t="shared" si="51"/>
        <v>111.4</v>
      </c>
      <c r="BI78" s="79"/>
      <c r="BJ78" s="35">
        <f t="shared" si="52"/>
        <v>111.4</v>
      </c>
      <c r="BK78" s="35"/>
      <c r="BL78" s="35">
        <f t="shared" si="53"/>
        <v>111.4</v>
      </c>
      <c r="BM78" s="79"/>
      <c r="BN78" s="79"/>
      <c r="BO78" s="79"/>
      <c r="BP78" s="79"/>
      <c r="BQ78" s="35">
        <f t="shared" si="54"/>
        <v>111.4</v>
      </c>
      <c r="BR78" s="35">
        <v>136</v>
      </c>
      <c r="BS78" s="35">
        <f t="shared" si="55"/>
        <v>-24.6</v>
      </c>
      <c r="BT78" s="1"/>
      <c r="BU78" s="1"/>
      <c r="BV78" s="69"/>
      <c r="BW78" s="1"/>
      <c r="BX78" s="1"/>
      <c r="BY78" s="1"/>
      <c r="BZ78" s="1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10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10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10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10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10"/>
      <c r="HG78" s="9"/>
      <c r="HH78" s="9"/>
    </row>
    <row r="79" spans="1:216" s="2" customFormat="1" ht="17.149999999999999" customHeight="1">
      <c r="A79" s="14" t="s">
        <v>66</v>
      </c>
      <c r="B79" s="63">
        <v>1228131</v>
      </c>
      <c r="C79" s="63">
        <v>1312724</v>
      </c>
      <c r="D79" s="4">
        <f t="shared" si="43"/>
        <v>1.0688794599273204</v>
      </c>
      <c r="E79" s="11">
        <v>5</v>
      </c>
      <c r="F79" s="5" t="s">
        <v>360</v>
      </c>
      <c r="G79" s="5" t="s">
        <v>360</v>
      </c>
      <c r="H79" s="5" t="s">
        <v>360</v>
      </c>
      <c r="I79" s="5" t="s">
        <v>360</v>
      </c>
      <c r="J79" s="5" t="s">
        <v>360</v>
      </c>
      <c r="K79" s="5" t="s">
        <v>360</v>
      </c>
      <c r="L79" s="5" t="s">
        <v>360</v>
      </c>
      <c r="M79" s="5" t="s">
        <v>360</v>
      </c>
      <c r="N79" s="35">
        <v>4529.1000000000004</v>
      </c>
      <c r="O79" s="35">
        <v>5086.8</v>
      </c>
      <c r="P79" s="4">
        <f t="shared" si="44"/>
        <v>1.1231370470954494</v>
      </c>
      <c r="Q79" s="11">
        <v>20</v>
      </c>
      <c r="R79" s="5" t="s">
        <v>360</v>
      </c>
      <c r="S79" s="5" t="s">
        <v>360</v>
      </c>
      <c r="T79" s="5" t="s">
        <v>360</v>
      </c>
      <c r="U79" s="5" t="s">
        <v>360</v>
      </c>
      <c r="V79" s="5" t="s">
        <v>360</v>
      </c>
      <c r="W79" s="5" t="s">
        <v>360</v>
      </c>
      <c r="X79" s="35">
        <v>11960</v>
      </c>
      <c r="Y79" s="35">
        <v>9498</v>
      </c>
      <c r="Z79" s="4">
        <f t="shared" si="45"/>
        <v>0.79414715719063544</v>
      </c>
      <c r="AA79" s="5">
        <v>5</v>
      </c>
      <c r="AB79" s="86">
        <v>140</v>
      </c>
      <c r="AC79" s="86">
        <v>135</v>
      </c>
      <c r="AD79" s="4">
        <f t="shared" si="46"/>
        <v>0.9642857142857143</v>
      </c>
      <c r="AE79" s="5">
        <v>20</v>
      </c>
      <c r="AF79" s="5" t="s">
        <v>360</v>
      </c>
      <c r="AG79" s="5" t="s">
        <v>360</v>
      </c>
      <c r="AH79" s="5" t="s">
        <v>360</v>
      </c>
      <c r="AI79" s="5" t="s">
        <v>360</v>
      </c>
      <c r="AJ79" s="5" t="s">
        <v>360</v>
      </c>
      <c r="AK79" s="5" t="s">
        <v>360</v>
      </c>
      <c r="AL79" s="5" t="s">
        <v>360</v>
      </c>
      <c r="AM79" s="5" t="s">
        <v>360</v>
      </c>
      <c r="AN79" s="5" t="s">
        <v>360</v>
      </c>
      <c r="AO79" s="5" t="s">
        <v>360</v>
      </c>
      <c r="AP79" s="5" t="s">
        <v>360</v>
      </c>
      <c r="AQ79" s="5" t="s">
        <v>360</v>
      </c>
      <c r="AR79" s="43">
        <f t="shared" si="56"/>
        <v>1.021271766264261</v>
      </c>
      <c r="AS79" s="44">
        <v>1842</v>
      </c>
      <c r="AT79" s="35">
        <f t="shared" si="47"/>
        <v>1507.0909090909092</v>
      </c>
      <c r="AU79" s="35">
        <f t="shared" si="48"/>
        <v>1539.1</v>
      </c>
      <c r="AV79" s="35">
        <f t="shared" si="49"/>
        <v>32.009090909090673</v>
      </c>
      <c r="AW79" s="35">
        <v>197</v>
      </c>
      <c r="AX79" s="35">
        <v>190.4</v>
      </c>
      <c r="AY79" s="35">
        <v>155.6</v>
      </c>
      <c r="AZ79" s="35">
        <v>193.8</v>
      </c>
      <c r="BA79" s="35">
        <v>199</v>
      </c>
      <c r="BB79" s="35">
        <v>158.4</v>
      </c>
      <c r="BC79" s="35">
        <v>183.9</v>
      </c>
      <c r="BD79" s="35">
        <v>157.80000000000001</v>
      </c>
      <c r="BE79" s="35"/>
      <c r="BF79" s="35">
        <f t="shared" si="50"/>
        <v>103.2</v>
      </c>
      <c r="BG79" s="35">
        <v>0</v>
      </c>
      <c r="BH79" s="35">
        <f t="shared" si="51"/>
        <v>103.2</v>
      </c>
      <c r="BI79" s="79"/>
      <c r="BJ79" s="35">
        <f t="shared" si="52"/>
        <v>103.2</v>
      </c>
      <c r="BK79" s="35"/>
      <c r="BL79" s="35">
        <f t="shared" si="53"/>
        <v>103.2</v>
      </c>
      <c r="BM79" s="79"/>
      <c r="BN79" s="79"/>
      <c r="BO79" s="79"/>
      <c r="BP79" s="79"/>
      <c r="BQ79" s="35">
        <f t="shared" si="54"/>
        <v>103.2</v>
      </c>
      <c r="BR79" s="35">
        <v>141.30000000000001</v>
      </c>
      <c r="BS79" s="35">
        <f t="shared" si="55"/>
        <v>-38.1</v>
      </c>
      <c r="BT79" s="1"/>
      <c r="BU79" s="1"/>
      <c r="BV79" s="69"/>
      <c r="BW79" s="1"/>
      <c r="BX79" s="1"/>
      <c r="BY79" s="1"/>
      <c r="BZ79" s="1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10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10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10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10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10"/>
      <c r="HG79" s="9"/>
      <c r="HH79" s="9"/>
    </row>
    <row r="80" spans="1:216" s="2" customFormat="1" ht="17.149999999999999" customHeight="1">
      <c r="A80" s="14" t="s">
        <v>67</v>
      </c>
      <c r="B80" s="63">
        <v>0</v>
      </c>
      <c r="C80" s="63">
        <v>0</v>
      </c>
      <c r="D80" s="4">
        <f t="shared" si="43"/>
        <v>0</v>
      </c>
      <c r="E80" s="11">
        <v>0</v>
      </c>
      <c r="F80" s="5" t="s">
        <v>360</v>
      </c>
      <c r="G80" s="5" t="s">
        <v>360</v>
      </c>
      <c r="H80" s="5" t="s">
        <v>360</v>
      </c>
      <c r="I80" s="5" t="s">
        <v>360</v>
      </c>
      <c r="J80" s="5" t="s">
        <v>360</v>
      </c>
      <c r="K80" s="5" t="s">
        <v>360</v>
      </c>
      <c r="L80" s="5" t="s">
        <v>360</v>
      </c>
      <c r="M80" s="5" t="s">
        <v>360</v>
      </c>
      <c r="N80" s="35">
        <v>962.1</v>
      </c>
      <c r="O80" s="35">
        <v>915.8</v>
      </c>
      <c r="P80" s="4">
        <f t="shared" si="44"/>
        <v>0.95187610435505654</v>
      </c>
      <c r="Q80" s="11">
        <v>20</v>
      </c>
      <c r="R80" s="5" t="s">
        <v>360</v>
      </c>
      <c r="S80" s="5" t="s">
        <v>360</v>
      </c>
      <c r="T80" s="5" t="s">
        <v>360</v>
      </c>
      <c r="U80" s="5" t="s">
        <v>360</v>
      </c>
      <c r="V80" s="5" t="s">
        <v>360</v>
      </c>
      <c r="W80" s="5" t="s">
        <v>360</v>
      </c>
      <c r="X80" s="35">
        <v>20411</v>
      </c>
      <c r="Y80" s="35">
        <v>21436.1</v>
      </c>
      <c r="Z80" s="4">
        <f t="shared" si="45"/>
        <v>1.0502229190142569</v>
      </c>
      <c r="AA80" s="5">
        <v>5</v>
      </c>
      <c r="AB80" s="86">
        <v>536</v>
      </c>
      <c r="AC80" s="86">
        <v>533</v>
      </c>
      <c r="AD80" s="4">
        <f t="shared" si="46"/>
        <v>0.99440298507462688</v>
      </c>
      <c r="AE80" s="5">
        <v>20</v>
      </c>
      <c r="AF80" s="5" t="s">
        <v>360</v>
      </c>
      <c r="AG80" s="5" t="s">
        <v>360</v>
      </c>
      <c r="AH80" s="5" t="s">
        <v>360</v>
      </c>
      <c r="AI80" s="5" t="s">
        <v>360</v>
      </c>
      <c r="AJ80" s="5" t="s">
        <v>360</v>
      </c>
      <c r="AK80" s="5" t="s">
        <v>360</v>
      </c>
      <c r="AL80" s="5" t="s">
        <v>360</v>
      </c>
      <c r="AM80" s="5" t="s">
        <v>360</v>
      </c>
      <c r="AN80" s="5" t="s">
        <v>360</v>
      </c>
      <c r="AO80" s="5" t="s">
        <v>360</v>
      </c>
      <c r="AP80" s="5" t="s">
        <v>360</v>
      </c>
      <c r="AQ80" s="5" t="s">
        <v>360</v>
      </c>
      <c r="AR80" s="43">
        <f t="shared" si="56"/>
        <v>0.98170436408144346</v>
      </c>
      <c r="AS80" s="44">
        <v>1779</v>
      </c>
      <c r="AT80" s="35">
        <f t="shared" si="47"/>
        <v>1455.5454545454545</v>
      </c>
      <c r="AU80" s="35">
        <f t="shared" si="48"/>
        <v>1428.9</v>
      </c>
      <c r="AV80" s="35">
        <f t="shared" si="49"/>
        <v>-26.645454545454413</v>
      </c>
      <c r="AW80" s="35">
        <v>203.9</v>
      </c>
      <c r="AX80" s="35">
        <v>105.2</v>
      </c>
      <c r="AY80" s="35">
        <v>233.2</v>
      </c>
      <c r="AZ80" s="35">
        <v>192.3</v>
      </c>
      <c r="BA80" s="35">
        <v>154</v>
      </c>
      <c r="BB80" s="35">
        <v>183.4</v>
      </c>
      <c r="BC80" s="35">
        <v>138.5</v>
      </c>
      <c r="BD80" s="35">
        <v>196.2</v>
      </c>
      <c r="BE80" s="35"/>
      <c r="BF80" s="35">
        <f t="shared" si="50"/>
        <v>22.2</v>
      </c>
      <c r="BG80" s="35">
        <v>0</v>
      </c>
      <c r="BH80" s="35">
        <f t="shared" si="51"/>
        <v>22.2</v>
      </c>
      <c r="BI80" s="79"/>
      <c r="BJ80" s="35">
        <f t="shared" si="52"/>
        <v>22.2</v>
      </c>
      <c r="BK80" s="35"/>
      <c r="BL80" s="35">
        <f t="shared" si="53"/>
        <v>22.2</v>
      </c>
      <c r="BM80" s="79"/>
      <c r="BN80" s="79"/>
      <c r="BO80" s="79"/>
      <c r="BP80" s="79"/>
      <c r="BQ80" s="35">
        <f t="shared" si="54"/>
        <v>22.2</v>
      </c>
      <c r="BR80" s="35">
        <v>9.6999999999999993</v>
      </c>
      <c r="BS80" s="35">
        <f t="shared" si="55"/>
        <v>12.5</v>
      </c>
      <c r="BT80" s="1"/>
      <c r="BU80" s="1"/>
      <c r="BV80" s="69"/>
      <c r="BW80" s="1"/>
      <c r="BX80" s="1"/>
      <c r="BY80" s="1"/>
      <c r="BZ80" s="1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10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10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10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10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10"/>
      <c r="HG80" s="9"/>
      <c r="HH80" s="9"/>
    </row>
    <row r="81" spans="1:216" s="2" customFormat="1" ht="17.149999999999999" customHeight="1">
      <c r="A81" s="18" t="s">
        <v>68</v>
      </c>
      <c r="B81" s="59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87"/>
      <c r="AC81" s="87"/>
      <c r="AD81" s="11"/>
      <c r="AE81" s="11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35"/>
      <c r="BL81" s="35"/>
      <c r="BM81" s="79"/>
      <c r="BN81" s="79"/>
      <c r="BO81" s="79"/>
      <c r="BP81" s="79"/>
      <c r="BQ81" s="35"/>
      <c r="BR81" s="35"/>
      <c r="BS81" s="35"/>
      <c r="BT81" s="1"/>
      <c r="BU81" s="1"/>
      <c r="BV81" s="69"/>
      <c r="BW81" s="1"/>
      <c r="BX81" s="1"/>
      <c r="BY81" s="1"/>
      <c r="BZ81" s="1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10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10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10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10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10"/>
      <c r="HG81" s="9"/>
      <c r="HH81" s="9"/>
    </row>
    <row r="82" spans="1:216" s="2" customFormat="1" ht="17.149999999999999" customHeight="1">
      <c r="A82" s="14" t="s">
        <v>69</v>
      </c>
      <c r="B82" s="63">
        <v>6862</v>
      </c>
      <c r="C82" s="63">
        <v>6861.3</v>
      </c>
      <c r="D82" s="4">
        <f t="shared" si="43"/>
        <v>0.99989798892451187</v>
      </c>
      <c r="E82" s="11">
        <v>5</v>
      </c>
      <c r="F82" s="5" t="s">
        <v>360</v>
      </c>
      <c r="G82" s="5" t="s">
        <v>360</v>
      </c>
      <c r="H82" s="5" t="s">
        <v>360</v>
      </c>
      <c r="I82" s="5" t="s">
        <v>360</v>
      </c>
      <c r="J82" s="5" t="s">
        <v>360</v>
      </c>
      <c r="K82" s="5" t="s">
        <v>360</v>
      </c>
      <c r="L82" s="5" t="s">
        <v>360</v>
      </c>
      <c r="M82" s="5" t="s">
        <v>360</v>
      </c>
      <c r="N82" s="35">
        <v>4885.8999999999996</v>
      </c>
      <c r="O82" s="35">
        <v>2554.3000000000002</v>
      </c>
      <c r="P82" s="4">
        <f t="shared" si="44"/>
        <v>0.52279006938332762</v>
      </c>
      <c r="Q82" s="11">
        <v>20</v>
      </c>
      <c r="R82" s="5" t="s">
        <v>360</v>
      </c>
      <c r="S82" s="5" t="s">
        <v>360</v>
      </c>
      <c r="T82" s="5" t="s">
        <v>360</v>
      </c>
      <c r="U82" s="5" t="s">
        <v>360</v>
      </c>
      <c r="V82" s="5" t="s">
        <v>360</v>
      </c>
      <c r="W82" s="5" t="s">
        <v>360</v>
      </c>
      <c r="X82" s="35">
        <v>23815</v>
      </c>
      <c r="Y82" s="35">
        <v>24358.2</v>
      </c>
      <c r="Z82" s="4">
        <f t="shared" si="45"/>
        <v>1.0228091538946043</v>
      </c>
      <c r="AA82" s="5">
        <v>5</v>
      </c>
      <c r="AB82" s="86">
        <v>328</v>
      </c>
      <c r="AC82" s="86">
        <v>318</v>
      </c>
      <c r="AD82" s="4">
        <f t="shared" si="46"/>
        <v>0.96951219512195119</v>
      </c>
      <c r="AE82" s="5">
        <v>20</v>
      </c>
      <c r="AF82" s="5" t="s">
        <v>360</v>
      </c>
      <c r="AG82" s="5" t="s">
        <v>360</v>
      </c>
      <c r="AH82" s="5" t="s">
        <v>360</v>
      </c>
      <c r="AI82" s="5" t="s">
        <v>360</v>
      </c>
      <c r="AJ82" s="5" t="s">
        <v>360</v>
      </c>
      <c r="AK82" s="5" t="s">
        <v>360</v>
      </c>
      <c r="AL82" s="5" t="s">
        <v>360</v>
      </c>
      <c r="AM82" s="5" t="s">
        <v>360</v>
      </c>
      <c r="AN82" s="5" t="s">
        <v>360</v>
      </c>
      <c r="AO82" s="5" t="s">
        <v>360</v>
      </c>
      <c r="AP82" s="5" t="s">
        <v>360</v>
      </c>
      <c r="AQ82" s="5" t="s">
        <v>360</v>
      </c>
      <c r="AR82" s="43">
        <f t="shared" si="56"/>
        <v>0.79919162008402311</v>
      </c>
      <c r="AS82" s="44">
        <v>296</v>
      </c>
      <c r="AT82" s="35">
        <f t="shared" si="47"/>
        <v>242.18181818181819</v>
      </c>
      <c r="AU82" s="35">
        <f t="shared" si="48"/>
        <v>193.5</v>
      </c>
      <c r="AV82" s="35">
        <f t="shared" si="49"/>
        <v>-48.681818181818187</v>
      </c>
      <c r="AW82" s="35">
        <v>32.4</v>
      </c>
      <c r="AX82" s="35">
        <v>19.100000000000001</v>
      </c>
      <c r="AY82" s="35">
        <v>21</v>
      </c>
      <c r="AZ82" s="35">
        <v>18.5</v>
      </c>
      <c r="BA82" s="35">
        <v>19.8</v>
      </c>
      <c r="BB82" s="35">
        <v>4</v>
      </c>
      <c r="BC82" s="35">
        <v>22.1</v>
      </c>
      <c r="BD82" s="35">
        <v>9.1</v>
      </c>
      <c r="BE82" s="35">
        <v>17.899999999999999</v>
      </c>
      <c r="BF82" s="35">
        <f t="shared" si="50"/>
        <v>29.6</v>
      </c>
      <c r="BG82" s="35">
        <v>0</v>
      </c>
      <c r="BH82" s="35">
        <f t="shared" si="51"/>
        <v>29.6</v>
      </c>
      <c r="BI82" s="79"/>
      <c r="BJ82" s="35">
        <f t="shared" si="52"/>
        <v>29.6</v>
      </c>
      <c r="BK82" s="35"/>
      <c r="BL82" s="35">
        <f t="shared" si="53"/>
        <v>29.6</v>
      </c>
      <c r="BM82" s="79"/>
      <c r="BN82" s="79"/>
      <c r="BO82" s="79"/>
      <c r="BP82" s="79"/>
      <c r="BQ82" s="35">
        <f t="shared" si="54"/>
        <v>29.6</v>
      </c>
      <c r="BR82" s="35">
        <v>23.6</v>
      </c>
      <c r="BS82" s="35">
        <f t="shared" si="55"/>
        <v>6</v>
      </c>
      <c r="BT82" s="1"/>
      <c r="BU82" s="1"/>
      <c r="BV82" s="69"/>
      <c r="BW82" s="1"/>
      <c r="BX82" s="1"/>
      <c r="BY82" s="1"/>
      <c r="BZ82" s="1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10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10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10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10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10"/>
      <c r="HG82" s="9"/>
      <c r="HH82" s="9"/>
    </row>
    <row r="83" spans="1:216" s="2" customFormat="1" ht="17.149999999999999" customHeight="1">
      <c r="A83" s="14" t="s">
        <v>70</v>
      </c>
      <c r="B83" s="63">
        <v>125673</v>
      </c>
      <c r="C83" s="63">
        <v>130815.9</v>
      </c>
      <c r="D83" s="4">
        <f t="shared" si="43"/>
        <v>1.04092287126113</v>
      </c>
      <c r="E83" s="11">
        <v>5</v>
      </c>
      <c r="F83" s="5" t="s">
        <v>360</v>
      </c>
      <c r="G83" s="5" t="s">
        <v>360</v>
      </c>
      <c r="H83" s="5" t="s">
        <v>360</v>
      </c>
      <c r="I83" s="5" t="s">
        <v>360</v>
      </c>
      <c r="J83" s="5" t="s">
        <v>360</v>
      </c>
      <c r="K83" s="5" t="s">
        <v>360</v>
      </c>
      <c r="L83" s="5" t="s">
        <v>360</v>
      </c>
      <c r="M83" s="5" t="s">
        <v>360</v>
      </c>
      <c r="N83" s="35">
        <v>14019.6</v>
      </c>
      <c r="O83" s="35">
        <v>12567.2</v>
      </c>
      <c r="P83" s="4">
        <f t="shared" si="44"/>
        <v>0.89640217980541526</v>
      </c>
      <c r="Q83" s="11">
        <v>20</v>
      </c>
      <c r="R83" s="5" t="s">
        <v>360</v>
      </c>
      <c r="S83" s="5" t="s">
        <v>360</v>
      </c>
      <c r="T83" s="5" t="s">
        <v>360</v>
      </c>
      <c r="U83" s="5" t="s">
        <v>360</v>
      </c>
      <c r="V83" s="5" t="s">
        <v>360</v>
      </c>
      <c r="W83" s="5" t="s">
        <v>360</v>
      </c>
      <c r="X83" s="35">
        <v>513350</v>
      </c>
      <c r="Y83" s="35">
        <v>598587.6</v>
      </c>
      <c r="Z83" s="4">
        <f t="shared" si="45"/>
        <v>1.1660418817570857</v>
      </c>
      <c r="AA83" s="5">
        <v>5</v>
      </c>
      <c r="AB83" s="86">
        <v>816</v>
      </c>
      <c r="AC83" s="86">
        <v>880</v>
      </c>
      <c r="AD83" s="4">
        <f t="shared" si="46"/>
        <v>1.0784313725490196</v>
      </c>
      <c r="AE83" s="5">
        <v>20</v>
      </c>
      <c r="AF83" s="5" t="s">
        <v>360</v>
      </c>
      <c r="AG83" s="5" t="s">
        <v>360</v>
      </c>
      <c r="AH83" s="5" t="s">
        <v>360</v>
      </c>
      <c r="AI83" s="5" t="s">
        <v>360</v>
      </c>
      <c r="AJ83" s="5" t="s">
        <v>360</v>
      </c>
      <c r="AK83" s="5" t="s">
        <v>360</v>
      </c>
      <c r="AL83" s="5" t="s">
        <v>360</v>
      </c>
      <c r="AM83" s="5" t="s">
        <v>360</v>
      </c>
      <c r="AN83" s="5" t="s">
        <v>360</v>
      </c>
      <c r="AO83" s="5" t="s">
        <v>360</v>
      </c>
      <c r="AP83" s="5" t="s">
        <v>360</v>
      </c>
      <c r="AQ83" s="5" t="s">
        <v>360</v>
      </c>
      <c r="AR83" s="43">
        <f t="shared" si="56"/>
        <v>1.0106298962435956</v>
      </c>
      <c r="AS83" s="44">
        <v>1675</v>
      </c>
      <c r="AT83" s="35">
        <f t="shared" si="47"/>
        <v>1370.4545454545455</v>
      </c>
      <c r="AU83" s="35">
        <f t="shared" si="48"/>
        <v>1385</v>
      </c>
      <c r="AV83" s="35">
        <f t="shared" si="49"/>
        <v>14.545454545454504</v>
      </c>
      <c r="AW83" s="35">
        <v>173.4</v>
      </c>
      <c r="AX83" s="35">
        <v>176.7</v>
      </c>
      <c r="AY83" s="35">
        <v>155.5</v>
      </c>
      <c r="AZ83" s="35">
        <v>165.4</v>
      </c>
      <c r="BA83" s="35">
        <v>123.2</v>
      </c>
      <c r="BB83" s="35">
        <v>163.69999999999999</v>
      </c>
      <c r="BC83" s="35">
        <v>154.1</v>
      </c>
      <c r="BD83" s="35">
        <v>136.5</v>
      </c>
      <c r="BE83" s="35"/>
      <c r="BF83" s="35">
        <f t="shared" si="50"/>
        <v>136.5</v>
      </c>
      <c r="BG83" s="35">
        <v>0</v>
      </c>
      <c r="BH83" s="35">
        <f t="shared" si="51"/>
        <v>136.5</v>
      </c>
      <c r="BI83" s="79"/>
      <c r="BJ83" s="35">
        <f t="shared" si="52"/>
        <v>136.5</v>
      </c>
      <c r="BK83" s="35"/>
      <c r="BL83" s="35">
        <f t="shared" si="53"/>
        <v>136.5</v>
      </c>
      <c r="BM83" s="79"/>
      <c r="BN83" s="79"/>
      <c r="BO83" s="79"/>
      <c r="BP83" s="79"/>
      <c r="BQ83" s="35">
        <f t="shared" si="54"/>
        <v>136.5</v>
      </c>
      <c r="BR83" s="35">
        <v>112.9</v>
      </c>
      <c r="BS83" s="35">
        <f t="shared" si="55"/>
        <v>23.6</v>
      </c>
      <c r="BT83" s="1"/>
      <c r="BU83" s="1"/>
      <c r="BV83" s="69"/>
      <c r="BW83" s="1"/>
      <c r="BX83" s="1"/>
      <c r="BY83" s="1"/>
      <c r="BZ83" s="1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10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10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10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10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10"/>
      <c r="HG83" s="9"/>
      <c r="HH83" s="9"/>
    </row>
    <row r="84" spans="1:216" s="2" customFormat="1" ht="17.149999999999999" customHeight="1">
      <c r="A84" s="14" t="s">
        <v>71</v>
      </c>
      <c r="B84" s="63">
        <v>906</v>
      </c>
      <c r="C84" s="63">
        <v>929.4</v>
      </c>
      <c r="D84" s="4">
        <f t="shared" si="43"/>
        <v>1.0258278145695363</v>
      </c>
      <c r="E84" s="11">
        <v>5</v>
      </c>
      <c r="F84" s="5" t="s">
        <v>360</v>
      </c>
      <c r="G84" s="5" t="s">
        <v>360</v>
      </c>
      <c r="H84" s="5" t="s">
        <v>360</v>
      </c>
      <c r="I84" s="5" t="s">
        <v>360</v>
      </c>
      <c r="J84" s="5" t="s">
        <v>360</v>
      </c>
      <c r="K84" s="5" t="s">
        <v>360</v>
      </c>
      <c r="L84" s="5" t="s">
        <v>360</v>
      </c>
      <c r="M84" s="5" t="s">
        <v>360</v>
      </c>
      <c r="N84" s="35">
        <v>1183.5</v>
      </c>
      <c r="O84" s="35">
        <v>591.5</v>
      </c>
      <c r="P84" s="4">
        <f t="shared" si="44"/>
        <v>0.49978876214617657</v>
      </c>
      <c r="Q84" s="11">
        <v>20</v>
      </c>
      <c r="R84" s="5" t="s">
        <v>360</v>
      </c>
      <c r="S84" s="5" t="s">
        <v>360</v>
      </c>
      <c r="T84" s="5" t="s">
        <v>360</v>
      </c>
      <c r="U84" s="5" t="s">
        <v>360</v>
      </c>
      <c r="V84" s="5" t="s">
        <v>360</v>
      </c>
      <c r="W84" s="5" t="s">
        <v>360</v>
      </c>
      <c r="X84" s="35">
        <v>13892</v>
      </c>
      <c r="Y84" s="35">
        <v>14854.9</v>
      </c>
      <c r="Z84" s="4">
        <f t="shared" si="45"/>
        <v>1.0693132738266629</v>
      </c>
      <c r="AA84" s="5">
        <v>5</v>
      </c>
      <c r="AB84" s="86">
        <v>109</v>
      </c>
      <c r="AC84" s="86">
        <v>110</v>
      </c>
      <c r="AD84" s="4">
        <f t="shared" si="46"/>
        <v>1.0091743119266054</v>
      </c>
      <c r="AE84" s="5">
        <v>20</v>
      </c>
      <c r="AF84" s="5" t="s">
        <v>360</v>
      </c>
      <c r="AG84" s="5" t="s">
        <v>360</v>
      </c>
      <c r="AH84" s="5" t="s">
        <v>360</v>
      </c>
      <c r="AI84" s="5" t="s">
        <v>360</v>
      </c>
      <c r="AJ84" s="5" t="s">
        <v>360</v>
      </c>
      <c r="AK84" s="5" t="s">
        <v>360</v>
      </c>
      <c r="AL84" s="5" t="s">
        <v>360</v>
      </c>
      <c r="AM84" s="5" t="s">
        <v>360</v>
      </c>
      <c r="AN84" s="5" t="s">
        <v>360</v>
      </c>
      <c r="AO84" s="5" t="s">
        <v>360</v>
      </c>
      <c r="AP84" s="5" t="s">
        <v>360</v>
      </c>
      <c r="AQ84" s="5" t="s">
        <v>360</v>
      </c>
      <c r="AR84" s="43">
        <f t="shared" si="56"/>
        <v>0.81309933846873261</v>
      </c>
      <c r="AS84" s="44">
        <v>564</v>
      </c>
      <c r="AT84" s="35">
        <f t="shared" si="47"/>
        <v>461.45454545454544</v>
      </c>
      <c r="AU84" s="35">
        <f t="shared" si="48"/>
        <v>375.2</v>
      </c>
      <c r="AV84" s="35">
        <f t="shared" si="49"/>
        <v>-86.25454545454545</v>
      </c>
      <c r="AW84" s="35">
        <v>63.9</v>
      </c>
      <c r="AX84" s="35">
        <v>32</v>
      </c>
      <c r="AY84" s="35">
        <v>79.400000000000006</v>
      </c>
      <c r="AZ84" s="35">
        <v>14.2</v>
      </c>
      <c r="BA84" s="35">
        <v>45.7</v>
      </c>
      <c r="BB84" s="35">
        <v>36.200000000000003</v>
      </c>
      <c r="BC84" s="35">
        <v>18.399999999999999</v>
      </c>
      <c r="BD84" s="35">
        <v>18.7</v>
      </c>
      <c r="BE84" s="35"/>
      <c r="BF84" s="35">
        <f t="shared" si="50"/>
        <v>66.7</v>
      </c>
      <c r="BG84" s="35">
        <v>0</v>
      </c>
      <c r="BH84" s="35">
        <f t="shared" si="51"/>
        <v>66.7</v>
      </c>
      <c r="BI84" s="79"/>
      <c r="BJ84" s="35">
        <f t="shared" si="52"/>
        <v>66.7</v>
      </c>
      <c r="BK84" s="35"/>
      <c r="BL84" s="35">
        <f t="shared" si="53"/>
        <v>66.7</v>
      </c>
      <c r="BM84" s="79"/>
      <c r="BN84" s="79"/>
      <c r="BO84" s="79"/>
      <c r="BP84" s="79"/>
      <c r="BQ84" s="35">
        <f t="shared" si="54"/>
        <v>66.7</v>
      </c>
      <c r="BR84" s="35">
        <v>53.6</v>
      </c>
      <c r="BS84" s="35">
        <f t="shared" si="55"/>
        <v>13.1</v>
      </c>
      <c r="BT84" s="1"/>
      <c r="BU84" s="1"/>
      <c r="BV84" s="69"/>
      <c r="BW84" s="1"/>
      <c r="BX84" s="1"/>
      <c r="BY84" s="1"/>
      <c r="BZ84" s="1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10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10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10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10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10"/>
      <c r="HG84" s="9"/>
      <c r="HH84" s="9"/>
    </row>
    <row r="85" spans="1:216" s="2" customFormat="1" ht="17.149999999999999" customHeight="1">
      <c r="A85" s="14" t="s">
        <v>72</v>
      </c>
      <c r="B85" s="63">
        <v>3060</v>
      </c>
      <c r="C85" s="63">
        <v>3096.3</v>
      </c>
      <c r="D85" s="4">
        <f t="shared" si="43"/>
        <v>1.0118627450980393</v>
      </c>
      <c r="E85" s="11">
        <v>5</v>
      </c>
      <c r="F85" s="5" t="s">
        <v>360</v>
      </c>
      <c r="G85" s="5" t="s">
        <v>360</v>
      </c>
      <c r="H85" s="5" t="s">
        <v>360</v>
      </c>
      <c r="I85" s="5" t="s">
        <v>360</v>
      </c>
      <c r="J85" s="5" t="s">
        <v>360</v>
      </c>
      <c r="K85" s="5" t="s">
        <v>360</v>
      </c>
      <c r="L85" s="5" t="s">
        <v>360</v>
      </c>
      <c r="M85" s="5" t="s">
        <v>360</v>
      </c>
      <c r="N85" s="35">
        <v>1840.9</v>
      </c>
      <c r="O85" s="35">
        <v>1559.8</v>
      </c>
      <c r="P85" s="4">
        <f t="shared" si="44"/>
        <v>0.84730294964419572</v>
      </c>
      <c r="Q85" s="11">
        <v>20</v>
      </c>
      <c r="R85" s="5" t="s">
        <v>360</v>
      </c>
      <c r="S85" s="5" t="s">
        <v>360</v>
      </c>
      <c r="T85" s="5" t="s">
        <v>360</v>
      </c>
      <c r="U85" s="5" t="s">
        <v>360</v>
      </c>
      <c r="V85" s="5" t="s">
        <v>360</v>
      </c>
      <c r="W85" s="5" t="s">
        <v>360</v>
      </c>
      <c r="X85" s="35">
        <v>18523</v>
      </c>
      <c r="Y85" s="35">
        <v>20696</v>
      </c>
      <c r="Z85" s="4">
        <f t="shared" si="45"/>
        <v>1.1173136101063543</v>
      </c>
      <c r="AA85" s="5">
        <v>5</v>
      </c>
      <c r="AB85" s="86">
        <v>455</v>
      </c>
      <c r="AC85" s="86">
        <v>457</v>
      </c>
      <c r="AD85" s="4">
        <f t="shared" si="46"/>
        <v>1.0043956043956044</v>
      </c>
      <c r="AE85" s="5">
        <v>20</v>
      </c>
      <c r="AF85" s="5" t="s">
        <v>360</v>
      </c>
      <c r="AG85" s="5" t="s">
        <v>360</v>
      </c>
      <c r="AH85" s="5" t="s">
        <v>360</v>
      </c>
      <c r="AI85" s="5" t="s">
        <v>360</v>
      </c>
      <c r="AJ85" s="5" t="s">
        <v>360</v>
      </c>
      <c r="AK85" s="5" t="s">
        <v>360</v>
      </c>
      <c r="AL85" s="5" t="s">
        <v>360</v>
      </c>
      <c r="AM85" s="5" t="s">
        <v>360</v>
      </c>
      <c r="AN85" s="5" t="s">
        <v>360</v>
      </c>
      <c r="AO85" s="5" t="s">
        <v>360</v>
      </c>
      <c r="AP85" s="5" t="s">
        <v>360</v>
      </c>
      <c r="AQ85" s="5" t="s">
        <v>360</v>
      </c>
      <c r="AR85" s="43">
        <f t="shared" si="56"/>
        <v>0.95359705713635934</v>
      </c>
      <c r="AS85" s="44">
        <v>905</v>
      </c>
      <c r="AT85" s="35">
        <f t="shared" si="47"/>
        <v>740.45454545454538</v>
      </c>
      <c r="AU85" s="35">
        <f t="shared" si="48"/>
        <v>706.1</v>
      </c>
      <c r="AV85" s="35">
        <f t="shared" si="49"/>
        <v>-34.354545454545359</v>
      </c>
      <c r="AW85" s="35">
        <v>102</v>
      </c>
      <c r="AX85" s="35">
        <v>42.6</v>
      </c>
      <c r="AY85" s="35">
        <v>132.69999999999999</v>
      </c>
      <c r="AZ85" s="35">
        <v>91.4</v>
      </c>
      <c r="BA85" s="35">
        <v>73.8</v>
      </c>
      <c r="BB85" s="35">
        <v>89.3</v>
      </c>
      <c r="BC85" s="35">
        <v>57</v>
      </c>
      <c r="BD85" s="35">
        <v>58.7</v>
      </c>
      <c r="BE85" s="35">
        <v>2.5</v>
      </c>
      <c r="BF85" s="35">
        <f t="shared" si="50"/>
        <v>56.1</v>
      </c>
      <c r="BG85" s="35">
        <v>0</v>
      </c>
      <c r="BH85" s="35">
        <f t="shared" si="51"/>
        <v>56.1</v>
      </c>
      <c r="BI85" s="79"/>
      <c r="BJ85" s="35">
        <f t="shared" si="52"/>
        <v>56.1</v>
      </c>
      <c r="BK85" s="35"/>
      <c r="BL85" s="35">
        <f t="shared" si="53"/>
        <v>56.1</v>
      </c>
      <c r="BM85" s="79"/>
      <c r="BN85" s="79"/>
      <c r="BO85" s="79"/>
      <c r="BP85" s="79"/>
      <c r="BQ85" s="35">
        <f t="shared" si="54"/>
        <v>56.1</v>
      </c>
      <c r="BR85" s="35">
        <v>42.6</v>
      </c>
      <c r="BS85" s="35">
        <f t="shared" si="55"/>
        <v>13.5</v>
      </c>
      <c r="BT85" s="1"/>
      <c r="BU85" s="1"/>
      <c r="BV85" s="69"/>
      <c r="BW85" s="1"/>
      <c r="BX85" s="1"/>
      <c r="BY85" s="1"/>
      <c r="BZ85" s="1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10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10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10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10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10"/>
      <c r="HG85" s="9"/>
      <c r="HH85" s="9"/>
    </row>
    <row r="86" spans="1:216" s="2" customFormat="1" ht="17.149999999999999" customHeight="1">
      <c r="A86" s="14" t="s">
        <v>73</v>
      </c>
      <c r="B86" s="63">
        <v>1588</v>
      </c>
      <c r="C86" s="63">
        <v>1588</v>
      </c>
      <c r="D86" s="4">
        <f t="shared" si="43"/>
        <v>1</v>
      </c>
      <c r="E86" s="11">
        <v>5</v>
      </c>
      <c r="F86" s="5" t="s">
        <v>360</v>
      </c>
      <c r="G86" s="5" t="s">
        <v>360</v>
      </c>
      <c r="H86" s="5" t="s">
        <v>360</v>
      </c>
      <c r="I86" s="5" t="s">
        <v>360</v>
      </c>
      <c r="J86" s="5" t="s">
        <v>360</v>
      </c>
      <c r="K86" s="5" t="s">
        <v>360</v>
      </c>
      <c r="L86" s="5" t="s">
        <v>360</v>
      </c>
      <c r="M86" s="5" t="s">
        <v>360</v>
      </c>
      <c r="N86" s="35">
        <v>1592.9</v>
      </c>
      <c r="O86" s="35">
        <v>1480.2</v>
      </c>
      <c r="P86" s="4">
        <f t="shared" si="44"/>
        <v>0.92924854039801619</v>
      </c>
      <c r="Q86" s="11">
        <v>20</v>
      </c>
      <c r="R86" s="5" t="s">
        <v>360</v>
      </c>
      <c r="S86" s="5" t="s">
        <v>360</v>
      </c>
      <c r="T86" s="5" t="s">
        <v>360</v>
      </c>
      <c r="U86" s="5" t="s">
        <v>360</v>
      </c>
      <c r="V86" s="5" t="s">
        <v>360</v>
      </c>
      <c r="W86" s="5" t="s">
        <v>360</v>
      </c>
      <c r="X86" s="35">
        <v>15215</v>
      </c>
      <c r="Y86" s="35">
        <v>13735.9</v>
      </c>
      <c r="Z86" s="4">
        <f t="shared" si="45"/>
        <v>0.90278672362799861</v>
      </c>
      <c r="AA86" s="5">
        <v>5</v>
      </c>
      <c r="AB86" s="86">
        <v>213</v>
      </c>
      <c r="AC86" s="86">
        <v>213</v>
      </c>
      <c r="AD86" s="4">
        <f t="shared" si="46"/>
        <v>1</v>
      </c>
      <c r="AE86" s="5">
        <v>20</v>
      </c>
      <c r="AF86" s="5" t="s">
        <v>360</v>
      </c>
      <c r="AG86" s="5" t="s">
        <v>360</v>
      </c>
      <c r="AH86" s="5" t="s">
        <v>360</v>
      </c>
      <c r="AI86" s="5" t="s">
        <v>360</v>
      </c>
      <c r="AJ86" s="5" t="s">
        <v>360</v>
      </c>
      <c r="AK86" s="5" t="s">
        <v>360</v>
      </c>
      <c r="AL86" s="5" t="s">
        <v>360</v>
      </c>
      <c r="AM86" s="5" t="s">
        <v>360</v>
      </c>
      <c r="AN86" s="5" t="s">
        <v>360</v>
      </c>
      <c r="AO86" s="5" t="s">
        <v>360</v>
      </c>
      <c r="AP86" s="5" t="s">
        <v>360</v>
      </c>
      <c r="AQ86" s="5" t="s">
        <v>360</v>
      </c>
      <c r="AR86" s="43">
        <f t="shared" si="56"/>
        <v>0.96197808852200639</v>
      </c>
      <c r="AS86" s="44">
        <v>594</v>
      </c>
      <c r="AT86" s="35">
        <f t="shared" si="47"/>
        <v>486</v>
      </c>
      <c r="AU86" s="35">
        <f t="shared" si="48"/>
        <v>467.5</v>
      </c>
      <c r="AV86" s="35">
        <f t="shared" si="49"/>
        <v>-18.5</v>
      </c>
      <c r="AW86" s="35">
        <v>27.9</v>
      </c>
      <c r="AX86" s="35">
        <v>40</v>
      </c>
      <c r="AY86" s="35">
        <v>77.5</v>
      </c>
      <c r="AZ86" s="35">
        <v>29.6</v>
      </c>
      <c r="BA86" s="35">
        <v>31.7</v>
      </c>
      <c r="BB86" s="35">
        <v>75.8</v>
      </c>
      <c r="BC86" s="35">
        <v>62.9</v>
      </c>
      <c r="BD86" s="35">
        <v>48.6</v>
      </c>
      <c r="BE86" s="35">
        <v>34.6</v>
      </c>
      <c r="BF86" s="35">
        <f t="shared" si="50"/>
        <v>38.9</v>
      </c>
      <c r="BG86" s="35">
        <v>0</v>
      </c>
      <c r="BH86" s="35">
        <f t="shared" si="51"/>
        <v>38.9</v>
      </c>
      <c r="BI86" s="79"/>
      <c r="BJ86" s="35">
        <f t="shared" si="52"/>
        <v>38.9</v>
      </c>
      <c r="BK86" s="35"/>
      <c r="BL86" s="35">
        <f t="shared" si="53"/>
        <v>38.9</v>
      </c>
      <c r="BM86" s="79"/>
      <c r="BN86" s="79"/>
      <c r="BO86" s="79"/>
      <c r="BP86" s="79"/>
      <c r="BQ86" s="35">
        <f t="shared" si="54"/>
        <v>38.9</v>
      </c>
      <c r="BR86" s="35">
        <v>42.1</v>
      </c>
      <c r="BS86" s="35">
        <f t="shared" si="55"/>
        <v>-3.2</v>
      </c>
      <c r="BT86" s="1"/>
      <c r="BU86" s="1"/>
      <c r="BV86" s="69"/>
      <c r="BW86" s="1"/>
      <c r="BX86" s="1"/>
      <c r="BY86" s="1"/>
      <c r="BZ86" s="1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10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10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10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10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10"/>
      <c r="HG86" s="9"/>
      <c r="HH86" s="9"/>
    </row>
    <row r="87" spans="1:216" s="2" customFormat="1" ht="17.149999999999999" customHeight="1">
      <c r="A87" s="14" t="s">
        <v>74</v>
      </c>
      <c r="B87" s="63">
        <v>791</v>
      </c>
      <c r="C87" s="63">
        <v>801</v>
      </c>
      <c r="D87" s="4">
        <f t="shared" si="43"/>
        <v>1.0126422250316056</v>
      </c>
      <c r="E87" s="11">
        <v>5</v>
      </c>
      <c r="F87" s="5" t="s">
        <v>360</v>
      </c>
      <c r="G87" s="5" t="s">
        <v>360</v>
      </c>
      <c r="H87" s="5" t="s">
        <v>360</v>
      </c>
      <c r="I87" s="5" t="s">
        <v>360</v>
      </c>
      <c r="J87" s="5" t="s">
        <v>360</v>
      </c>
      <c r="K87" s="5" t="s">
        <v>360</v>
      </c>
      <c r="L87" s="5" t="s">
        <v>360</v>
      </c>
      <c r="M87" s="5" t="s">
        <v>360</v>
      </c>
      <c r="N87" s="35">
        <v>1079.4000000000001</v>
      </c>
      <c r="O87" s="35">
        <v>1498</v>
      </c>
      <c r="P87" s="4">
        <f t="shared" si="44"/>
        <v>1.218780804150454</v>
      </c>
      <c r="Q87" s="11">
        <v>20</v>
      </c>
      <c r="R87" s="5" t="s">
        <v>360</v>
      </c>
      <c r="S87" s="5" t="s">
        <v>360</v>
      </c>
      <c r="T87" s="5" t="s">
        <v>360</v>
      </c>
      <c r="U87" s="5" t="s">
        <v>360</v>
      </c>
      <c r="V87" s="5" t="s">
        <v>360</v>
      </c>
      <c r="W87" s="5" t="s">
        <v>360</v>
      </c>
      <c r="X87" s="35">
        <v>20508</v>
      </c>
      <c r="Y87" s="35">
        <v>19646.8</v>
      </c>
      <c r="Z87" s="4">
        <f t="shared" si="45"/>
        <v>0.95800663155841614</v>
      </c>
      <c r="AA87" s="5">
        <v>5</v>
      </c>
      <c r="AB87" s="86">
        <v>706</v>
      </c>
      <c r="AC87" s="86">
        <v>706</v>
      </c>
      <c r="AD87" s="4">
        <f t="shared" si="46"/>
        <v>1</v>
      </c>
      <c r="AE87" s="5">
        <v>20</v>
      </c>
      <c r="AF87" s="5" t="s">
        <v>360</v>
      </c>
      <c r="AG87" s="5" t="s">
        <v>360</v>
      </c>
      <c r="AH87" s="5" t="s">
        <v>360</v>
      </c>
      <c r="AI87" s="5" t="s">
        <v>360</v>
      </c>
      <c r="AJ87" s="5" t="s">
        <v>360</v>
      </c>
      <c r="AK87" s="5" t="s">
        <v>360</v>
      </c>
      <c r="AL87" s="5" t="s">
        <v>360</v>
      </c>
      <c r="AM87" s="5" t="s">
        <v>360</v>
      </c>
      <c r="AN87" s="5" t="s">
        <v>360</v>
      </c>
      <c r="AO87" s="5" t="s">
        <v>360</v>
      </c>
      <c r="AP87" s="5" t="s">
        <v>360</v>
      </c>
      <c r="AQ87" s="5" t="s">
        <v>360</v>
      </c>
      <c r="AR87" s="43">
        <f t="shared" si="56"/>
        <v>1.0845772073191837</v>
      </c>
      <c r="AS87" s="44">
        <v>1058</v>
      </c>
      <c r="AT87" s="35">
        <f t="shared" si="47"/>
        <v>865.63636363636374</v>
      </c>
      <c r="AU87" s="35">
        <f t="shared" si="48"/>
        <v>938.8</v>
      </c>
      <c r="AV87" s="35">
        <f t="shared" si="49"/>
        <v>73.163636363636215</v>
      </c>
      <c r="AW87" s="35">
        <v>107.5</v>
      </c>
      <c r="AX87" s="35">
        <v>89.7</v>
      </c>
      <c r="AY87" s="35">
        <v>117.5</v>
      </c>
      <c r="AZ87" s="35">
        <v>113.7</v>
      </c>
      <c r="BA87" s="35">
        <v>27.2</v>
      </c>
      <c r="BB87" s="35">
        <v>183.7</v>
      </c>
      <c r="BC87" s="35">
        <v>88.7</v>
      </c>
      <c r="BD87" s="35">
        <v>105.7</v>
      </c>
      <c r="BE87" s="35"/>
      <c r="BF87" s="35">
        <f t="shared" si="50"/>
        <v>105.1</v>
      </c>
      <c r="BG87" s="35">
        <v>0</v>
      </c>
      <c r="BH87" s="35">
        <f t="shared" si="51"/>
        <v>105.1</v>
      </c>
      <c r="BI87" s="79"/>
      <c r="BJ87" s="35">
        <f t="shared" si="52"/>
        <v>105.1</v>
      </c>
      <c r="BK87" s="35"/>
      <c r="BL87" s="35">
        <f t="shared" si="53"/>
        <v>105.1</v>
      </c>
      <c r="BM87" s="79"/>
      <c r="BN87" s="79"/>
      <c r="BO87" s="79"/>
      <c r="BP87" s="79"/>
      <c r="BQ87" s="35">
        <f t="shared" si="54"/>
        <v>105.1</v>
      </c>
      <c r="BR87" s="35">
        <v>117.3</v>
      </c>
      <c r="BS87" s="35">
        <f t="shared" si="55"/>
        <v>-12.2</v>
      </c>
      <c r="BT87" s="1"/>
      <c r="BU87" s="1"/>
      <c r="BV87" s="69"/>
      <c r="BW87" s="1"/>
      <c r="BX87" s="1"/>
      <c r="BY87" s="1"/>
      <c r="BZ87" s="1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10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10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10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10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10"/>
      <c r="HG87" s="9"/>
      <c r="HH87" s="9"/>
    </row>
    <row r="88" spans="1:216" s="2" customFormat="1" ht="17.149999999999999" customHeight="1">
      <c r="A88" s="14" t="s">
        <v>75</v>
      </c>
      <c r="B88" s="63">
        <v>7236</v>
      </c>
      <c r="C88" s="63">
        <v>7237</v>
      </c>
      <c r="D88" s="4">
        <f t="shared" si="43"/>
        <v>1.000138197899392</v>
      </c>
      <c r="E88" s="11">
        <v>5</v>
      </c>
      <c r="F88" s="5" t="s">
        <v>360</v>
      </c>
      <c r="G88" s="5" t="s">
        <v>360</v>
      </c>
      <c r="H88" s="5" t="s">
        <v>360</v>
      </c>
      <c r="I88" s="5" t="s">
        <v>360</v>
      </c>
      <c r="J88" s="5" t="s">
        <v>360</v>
      </c>
      <c r="K88" s="5" t="s">
        <v>360</v>
      </c>
      <c r="L88" s="5" t="s">
        <v>360</v>
      </c>
      <c r="M88" s="5" t="s">
        <v>360</v>
      </c>
      <c r="N88" s="35">
        <v>2075.4</v>
      </c>
      <c r="O88" s="35">
        <v>1163.5999999999999</v>
      </c>
      <c r="P88" s="4">
        <f t="shared" si="44"/>
        <v>0.56066300472198127</v>
      </c>
      <c r="Q88" s="11">
        <v>20</v>
      </c>
      <c r="R88" s="5" t="s">
        <v>360</v>
      </c>
      <c r="S88" s="5" t="s">
        <v>360</v>
      </c>
      <c r="T88" s="5" t="s">
        <v>360</v>
      </c>
      <c r="U88" s="5" t="s">
        <v>360</v>
      </c>
      <c r="V88" s="5" t="s">
        <v>360</v>
      </c>
      <c r="W88" s="5" t="s">
        <v>360</v>
      </c>
      <c r="X88" s="35">
        <v>31092</v>
      </c>
      <c r="Y88" s="35">
        <v>34946</v>
      </c>
      <c r="Z88" s="4">
        <f t="shared" si="45"/>
        <v>1.1239547150392384</v>
      </c>
      <c r="AA88" s="5">
        <v>5</v>
      </c>
      <c r="AB88" s="86">
        <v>683</v>
      </c>
      <c r="AC88" s="86">
        <v>697</v>
      </c>
      <c r="AD88" s="4">
        <f t="shared" si="46"/>
        <v>1.0204978038067349</v>
      </c>
      <c r="AE88" s="5">
        <v>20</v>
      </c>
      <c r="AF88" s="5" t="s">
        <v>360</v>
      </c>
      <c r="AG88" s="5" t="s">
        <v>360</v>
      </c>
      <c r="AH88" s="5" t="s">
        <v>360</v>
      </c>
      <c r="AI88" s="5" t="s">
        <v>360</v>
      </c>
      <c r="AJ88" s="5" t="s">
        <v>360</v>
      </c>
      <c r="AK88" s="5" t="s">
        <v>360</v>
      </c>
      <c r="AL88" s="5" t="s">
        <v>360</v>
      </c>
      <c r="AM88" s="5" t="s">
        <v>360</v>
      </c>
      <c r="AN88" s="5" t="s">
        <v>360</v>
      </c>
      <c r="AO88" s="5" t="s">
        <v>360</v>
      </c>
      <c r="AP88" s="5" t="s">
        <v>360</v>
      </c>
      <c r="AQ88" s="5" t="s">
        <v>360</v>
      </c>
      <c r="AR88" s="43">
        <f t="shared" si="56"/>
        <v>0.8448736147053495</v>
      </c>
      <c r="AS88" s="44">
        <v>1156</v>
      </c>
      <c r="AT88" s="35">
        <f t="shared" si="47"/>
        <v>945.81818181818187</v>
      </c>
      <c r="AU88" s="35">
        <f t="shared" si="48"/>
        <v>799.1</v>
      </c>
      <c r="AV88" s="35">
        <f t="shared" si="49"/>
        <v>-146.71818181818185</v>
      </c>
      <c r="AW88" s="35">
        <v>20.6</v>
      </c>
      <c r="AX88" s="35">
        <v>128.19999999999999</v>
      </c>
      <c r="AY88" s="35">
        <v>96.4</v>
      </c>
      <c r="AZ88" s="35">
        <v>112.6</v>
      </c>
      <c r="BA88" s="35">
        <v>99.8</v>
      </c>
      <c r="BB88" s="35">
        <v>36.700000000000003</v>
      </c>
      <c r="BC88" s="35">
        <v>97.2</v>
      </c>
      <c r="BD88" s="35">
        <v>74.400000000000006</v>
      </c>
      <c r="BE88" s="35">
        <v>2.1</v>
      </c>
      <c r="BF88" s="35">
        <f t="shared" si="50"/>
        <v>131.1</v>
      </c>
      <c r="BG88" s="35">
        <v>0</v>
      </c>
      <c r="BH88" s="35">
        <f t="shared" si="51"/>
        <v>131.1</v>
      </c>
      <c r="BI88" s="79"/>
      <c r="BJ88" s="35">
        <f t="shared" si="52"/>
        <v>131.1</v>
      </c>
      <c r="BK88" s="35"/>
      <c r="BL88" s="35">
        <f t="shared" si="53"/>
        <v>131.1</v>
      </c>
      <c r="BM88" s="79"/>
      <c r="BN88" s="79"/>
      <c r="BO88" s="79"/>
      <c r="BP88" s="79"/>
      <c r="BQ88" s="35">
        <f t="shared" si="54"/>
        <v>131.1</v>
      </c>
      <c r="BR88" s="35">
        <v>101.8</v>
      </c>
      <c r="BS88" s="35">
        <f t="shared" si="55"/>
        <v>29.3</v>
      </c>
      <c r="BT88" s="1"/>
      <c r="BU88" s="1"/>
      <c r="BV88" s="69"/>
      <c r="BW88" s="1"/>
      <c r="BX88" s="1"/>
      <c r="BY88" s="1"/>
      <c r="BZ88" s="1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10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10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10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10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10"/>
      <c r="HG88" s="9"/>
      <c r="HH88" s="9"/>
    </row>
    <row r="89" spans="1:216" s="2" customFormat="1" ht="17.149999999999999" customHeight="1">
      <c r="A89" s="14" t="s">
        <v>76</v>
      </c>
      <c r="B89" s="63">
        <v>4915</v>
      </c>
      <c r="C89" s="63">
        <v>4921.7</v>
      </c>
      <c r="D89" s="4">
        <f t="shared" si="43"/>
        <v>1.0013631739572737</v>
      </c>
      <c r="E89" s="11">
        <v>5</v>
      </c>
      <c r="F89" s="5" t="s">
        <v>360</v>
      </c>
      <c r="G89" s="5" t="s">
        <v>360</v>
      </c>
      <c r="H89" s="5" t="s">
        <v>360</v>
      </c>
      <c r="I89" s="5" t="s">
        <v>360</v>
      </c>
      <c r="J89" s="5" t="s">
        <v>360</v>
      </c>
      <c r="K89" s="5" t="s">
        <v>360</v>
      </c>
      <c r="L89" s="5" t="s">
        <v>360</v>
      </c>
      <c r="M89" s="5" t="s">
        <v>360</v>
      </c>
      <c r="N89" s="35">
        <v>3703.7</v>
      </c>
      <c r="O89" s="35">
        <v>3991.3</v>
      </c>
      <c r="P89" s="4">
        <f t="shared" si="44"/>
        <v>1.0776520776520777</v>
      </c>
      <c r="Q89" s="11">
        <v>20</v>
      </c>
      <c r="R89" s="5" t="s">
        <v>360</v>
      </c>
      <c r="S89" s="5" t="s">
        <v>360</v>
      </c>
      <c r="T89" s="5" t="s">
        <v>360</v>
      </c>
      <c r="U89" s="5" t="s">
        <v>360</v>
      </c>
      <c r="V89" s="5" t="s">
        <v>360</v>
      </c>
      <c r="W89" s="5" t="s">
        <v>360</v>
      </c>
      <c r="X89" s="35">
        <v>25138</v>
      </c>
      <c r="Y89" s="35">
        <v>28345.599999999999</v>
      </c>
      <c r="Z89" s="4">
        <f t="shared" si="45"/>
        <v>1.1275996499323733</v>
      </c>
      <c r="AA89" s="5">
        <v>5</v>
      </c>
      <c r="AB89" s="86">
        <v>1440</v>
      </c>
      <c r="AC89" s="86">
        <v>1502</v>
      </c>
      <c r="AD89" s="4">
        <f t="shared" si="46"/>
        <v>1.0430555555555556</v>
      </c>
      <c r="AE89" s="5">
        <v>20</v>
      </c>
      <c r="AF89" s="5" t="s">
        <v>360</v>
      </c>
      <c r="AG89" s="5" t="s">
        <v>360</v>
      </c>
      <c r="AH89" s="5" t="s">
        <v>360</v>
      </c>
      <c r="AI89" s="5" t="s">
        <v>360</v>
      </c>
      <c r="AJ89" s="5" t="s">
        <v>360</v>
      </c>
      <c r="AK89" s="5" t="s">
        <v>360</v>
      </c>
      <c r="AL89" s="5" t="s">
        <v>360</v>
      </c>
      <c r="AM89" s="5" t="s">
        <v>360</v>
      </c>
      <c r="AN89" s="5" t="s">
        <v>360</v>
      </c>
      <c r="AO89" s="5" t="s">
        <v>360</v>
      </c>
      <c r="AP89" s="5" t="s">
        <v>360</v>
      </c>
      <c r="AQ89" s="5" t="s">
        <v>360</v>
      </c>
      <c r="AR89" s="43">
        <f t="shared" si="56"/>
        <v>1.0611793356720181</v>
      </c>
      <c r="AS89" s="44">
        <v>794</v>
      </c>
      <c r="AT89" s="35">
        <f t="shared" si="47"/>
        <v>649.63636363636374</v>
      </c>
      <c r="AU89" s="35">
        <f t="shared" si="48"/>
        <v>689.4</v>
      </c>
      <c r="AV89" s="35">
        <f t="shared" si="49"/>
        <v>39.763636363636238</v>
      </c>
      <c r="AW89" s="35">
        <v>44.2</v>
      </c>
      <c r="AX89" s="35">
        <v>47.6</v>
      </c>
      <c r="AY89" s="35">
        <v>155.4</v>
      </c>
      <c r="AZ89" s="35">
        <v>90.8</v>
      </c>
      <c r="BA89" s="35">
        <v>49.1</v>
      </c>
      <c r="BB89" s="35">
        <v>91.2</v>
      </c>
      <c r="BC89" s="35">
        <v>92.9</v>
      </c>
      <c r="BD89" s="35">
        <v>67.7</v>
      </c>
      <c r="BE89" s="35"/>
      <c r="BF89" s="35">
        <f t="shared" si="50"/>
        <v>50.5</v>
      </c>
      <c r="BG89" s="35">
        <v>0</v>
      </c>
      <c r="BH89" s="35">
        <f t="shared" si="51"/>
        <v>50.5</v>
      </c>
      <c r="BI89" s="79"/>
      <c r="BJ89" s="35">
        <f t="shared" si="52"/>
        <v>50.5</v>
      </c>
      <c r="BK89" s="35"/>
      <c r="BL89" s="35">
        <f t="shared" si="53"/>
        <v>50.5</v>
      </c>
      <c r="BM89" s="79"/>
      <c r="BN89" s="79"/>
      <c r="BO89" s="79"/>
      <c r="BP89" s="79"/>
      <c r="BQ89" s="35">
        <f t="shared" si="54"/>
        <v>50.5</v>
      </c>
      <c r="BR89" s="35">
        <v>45.7</v>
      </c>
      <c r="BS89" s="35">
        <f t="shared" si="55"/>
        <v>4.8</v>
      </c>
      <c r="BT89" s="1"/>
      <c r="BU89" s="1"/>
      <c r="BV89" s="69"/>
      <c r="BW89" s="1"/>
      <c r="BX89" s="1"/>
      <c r="BY89" s="1"/>
      <c r="BZ89" s="1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10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10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10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10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10"/>
      <c r="HG89" s="9"/>
      <c r="HH89" s="9"/>
    </row>
    <row r="90" spans="1:216" s="2" customFormat="1" ht="17.149999999999999" customHeight="1">
      <c r="A90" s="18" t="s">
        <v>77</v>
      </c>
      <c r="B90" s="59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87"/>
      <c r="AC90" s="87"/>
      <c r="AD90" s="11"/>
      <c r="AE90" s="11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35"/>
      <c r="BL90" s="35"/>
      <c r="BM90" s="79"/>
      <c r="BN90" s="79"/>
      <c r="BO90" s="79"/>
      <c r="BP90" s="79"/>
      <c r="BQ90" s="35"/>
      <c r="BR90" s="35"/>
      <c r="BS90" s="35"/>
      <c r="BT90" s="1"/>
      <c r="BU90" s="1"/>
      <c r="BV90" s="69"/>
      <c r="BW90" s="1"/>
      <c r="BX90" s="1"/>
      <c r="BY90" s="1"/>
      <c r="BZ90" s="1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10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10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10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10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10"/>
      <c r="HG90" s="9"/>
      <c r="HH90" s="9"/>
    </row>
    <row r="91" spans="1:216" s="2" customFormat="1" ht="17.149999999999999" customHeight="1">
      <c r="A91" s="14" t="s">
        <v>78</v>
      </c>
      <c r="B91" s="63">
        <v>83562</v>
      </c>
      <c r="C91" s="63">
        <v>95846</v>
      </c>
      <c r="D91" s="4">
        <f t="shared" si="43"/>
        <v>1.1470046193245733</v>
      </c>
      <c r="E91" s="11">
        <v>5</v>
      </c>
      <c r="F91" s="5" t="s">
        <v>360</v>
      </c>
      <c r="G91" s="5" t="s">
        <v>360</v>
      </c>
      <c r="H91" s="5" t="s">
        <v>360</v>
      </c>
      <c r="I91" s="5" t="s">
        <v>360</v>
      </c>
      <c r="J91" s="5" t="s">
        <v>360</v>
      </c>
      <c r="K91" s="5" t="s">
        <v>360</v>
      </c>
      <c r="L91" s="5" t="s">
        <v>360</v>
      </c>
      <c r="M91" s="5" t="s">
        <v>360</v>
      </c>
      <c r="N91" s="35">
        <v>4595.8999999999996</v>
      </c>
      <c r="O91" s="35">
        <v>3172.6</v>
      </c>
      <c r="P91" s="4">
        <f t="shared" si="44"/>
        <v>0.69031092930655591</v>
      </c>
      <c r="Q91" s="11">
        <v>20</v>
      </c>
      <c r="R91" s="5" t="s">
        <v>360</v>
      </c>
      <c r="S91" s="5" t="s">
        <v>360</v>
      </c>
      <c r="T91" s="5" t="s">
        <v>360</v>
      </c>
      <c r="U91" s="5" t="s">
        <v>360</v>
      </c>
      <c r="V91" s="5" t="s">
        <v>360</v>
      </c>
      <c r="W91" s="5" t="s">
        <v>360</v>
      </c>
      <c r="X91" s="35">
        <v>50000</v>
      </c>
      <c r="Y91" s="35">
        <v>73932.600000000006</v>
      </c>
      <c r="Z91" s="4">
        <f t="shared" si="45"/>
        <v>1.2278651999999999</v>
      </c>
      <c r="AA91" s="5">
        <v>5</v>
      </c>
      <c r="AB91" s="86">
        <v>1487</v>
      </c>
      <c r="AC91" s="86">
        <v>1605</v>
      </c>
      <c r="AD91" s="4">
        <f t="shared" si="46"/>
        <v>1.0793544048419637</v>
      </c>
      <c r="AE91" s="5">
        <v>20</v>
      </c>
      <c r="AF91" s="5" t="s">
        <v>360</v>
      </c>
      <c r="AG91" s="5" t="s">
        <v>360</v>
      </c>
      <c r="AH91" s="5" t="s">
        <v>360</v>
      </c>
      <c r="AI91" s="5" t="s">
        <v>360</v>
      </c>
      <c r="AJ91" s="5" t="s">
        <v>360</v>
      </c>
      <c r="AK91" s="5" t="s">
        <v>360</v>
      </c>
      <c r="AL91" s="5" t="s">
        <v>360</v>
      </c>
      <c r="AM91" s="5" t="s">
        <v>360</v>
      </c>
      <c r="AN91" s="5" t="s">
        <v>360</v>
      </c>
      <c r="AO91" s="5" t="s">
        <v>360</v>
      </c>
      <c r="AP91" s="5" t="s">
        <v>360</v>
      </c>
      <c r="AQ91" s="5" t="s">
        <v>360</v>
      </c>
      <c r="AR91" s="43">
        <f t="shared" si="56"/>
        <v>0.94535311559186508</v>
      </c>
      <c r="AS91" s="44">
        <v>1872</v>
      </c>
      <c r="AT91" s="35">
        <f t="shared" si="47"/>
        <v>1531.6363636363637</v>
      </c>
      <c r="AU91" s="35">
        <f t="shared" si="48"/>
        <v>1447.9</v>
      </c>
      <c r="AV91" s="35">
        <f t="shared" si="49"/>
        <v>-83.736363636363649</v>
      </c>
      <c r="AW91" s="35">
        <v>206</v>
      </c>
      <c r="AX91" s="35">
        <v>5.4</v>
      </c>
      <c r="AY91" s="35">
        <v>111.9</v>
      </c>
      <c r="AZ91" s="35">
        <v>89.2</v>
      </c>
      <c r="BA91" s="35">
        <v>142.9</v>
      </c>
      <c r="BB91" s="35">
        <v>262.5</v>
      </c>
      <c r="BC91" s="35">
        <v>123.3</v>
      </c>
      <c r="BD91" s="35">
        <v>144.6</v>
      </c>
      <c r="BE91" s="35">
        <v>124.6</v>
      </c>
      <c r="BF91" s="35">
        <f t="shared" si="50"/>
        <v>237.5</v>
      </c>
      <c r="BG91" s="35">
        <v>0</v>
      </c>
      <c r="BH91" s="35">
        <f t="shared" si="51"/>
        <v>237.5</v>
      </c>
      <c r="BI91" s="79"/>
      <c r="BJ91" s="35">
        <f t="shared" si="52"/>
        <v>237.5</v>
      </c>
      <c r="BK91" s="35"/>
      <c r="BL91" s="35">
        <f t="shared" si="53"/>
        <v>237.5</v>
      </c>
      <c r="BM91" s="79"/>
      <c r="BN91" s="79"/>
      <c r="BO91" s="79"/>
      <c r="BP91" s="79"/>
      <c r="BQ91" s="35">
        <f t="shared" si="54"/>
        <v>237.5</v>
      </c>
      <c r="BR91" s="35">
        <v>189.5</v>
      </c>
      <c r="BS91" s="35">
        <f t="shared" si="55"/>
        <v>48</v>
      </c>
      <c r="BT91" s="1"/>
      <c r="BU91" s="1"/>
      <c r="BV91" s="69"/>
      <c r="BW91" s="1"/>
      <c r="BX91" s="1"/>
      <c r="BY91" s="1"/>
      <c r="BZ91" s="1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10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10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10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10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10"/>
      <c r="HG91" s="9"/>
      <c r="HH91" s="9"/>
    </row>
    <row r="92" spans="1:216" s="2" customFormat="1" ht="17.149999999999999" customHeight="1">
      <c r="A92" s="45" t="s">
        <v>79</v>
      </c>
      <c r="B92" s="63">
        <v>130603</v>
      </c>
      <c r="C92" s="63">
        <v>149155.79999999999</v>
      </c>
      <c r="D92" s="4">
        <f t="shared" si="43"/>
        <v>1.1420549298255016</v>
      </c>
      <c r="E92" s="11">
        <v>5</v>
      </c>
      <c r="F92" s="5" t="s">
        <v>360</v>
      </c>
      <c r="G92" s="5" t="s">
        <v>360</v>
      </c>
      <c r="H92" s="5" t="s">
        <v>360</v>
      </c>
      <c r="I92" s="5" t="s">
        <v>360</v>
      </c>
      <c r="J92" s="5" t="s">
        <v>360</v>
      </c>
      <c r="K92" s="5" t="s">
        <v>360</v>
      </c>
      <c r="L92" s="5" t="s">
        <v>360</v>
      </c>
      <c r="M92" s="5" t="s">
        <v>360</v>
      </c>
      <c r="N92" s="35">
        <v>10629.7</v>
      </c>
      <c r="O92" s="35">
        <v>9699.5</v>
      </c>
      <c r="P92" s="4">
        <f t="shared" si="44"/>
        <v>0.91249047480173473</v>
      </c>
      <c r="Q92" s="11">
        <v>20</v>
      </c>
      <c r="R92" s="5" t="s">
        <v>360</v>
      </c>
      <c r="S92" s="5" t="s">
        <v>360</v>
      </c>
      <c r="T92" s="5" t="s">
        <v>360</v>
      </c>
      <c r="U92" s="5" t="s">
        <v>360</v>
      </c>
      <c r="V92" s="5" t="s">
        <v>360</v>
      </c>
      <c r="W92" s="5" t="s">
        <v>360</v>
      </c>
      <c r="X92" s="35">
        <v>490000</v>
      </c>
      <c r="Y92" s="35">
        <v>588615.69999999995</v>
      </c>
      <c r="Z92" s="4">
        <f t="shared" si="45"/>
        <v>1.2001256530612245</v>
      </c>
      <c r="AA92" s="5">
        <v>5</v>
      </c>
      <c r="AB92" s="86">
        <v>1354</v>
      </c>
      <c r="AC92" s="86">
        <v>1361</v>
      </c>
      <c r="AD92" s="4">
        <f t="shared" si="46"/>
        <v>1.0051698670605613</v>
      </c>
      <c r="AE92" s="5">
        <v>20</v>
      </c>
      <c r="AF92" s="5" t="s">
        <v>360</v>
      </c>
      <c r="AG92" s="5" t="s">
        <v>360</v>
      </c>
      <c r="AH92" s="5" t="s">
        <v>360</v>
      </c>
      <c r="AI92" s="5" t="s">
        <v>360</v>
      </c>
      <c r="AJ92" s="5" t="s">
        <v>360</v>
      </c>
      <c r="AK92" s="5" t="s">
        <v>360</v>
      </c>
      <c r="AL92" s="5" t="s">
        <v>360</v>
      </c>
      <c r="AM92" s="5" t="s">
        <v>360</v>
      </c>
      <c r="AN92" s="5" t="s">
        <v>360</v>
      </c>
      <c r="AO92" s="5" t="s">
        <v>360</v>
      </c>
      <c r="AP92" s="5" t="s">
        <v>360</v>
      </c>
      <c r="AQ92" s="5" t="s">
        <v>360</v>
      </c>
      <c r="AR92" s="43">
        <f t="shared" si="56"/>
        <v>1.0012821950335911</v>
      </c>
      <c r="AS92" s="44">
        <v>2319</v>
      </c>
      <c r="AT92" s="35">
        <f t="shared" si="47"/>
        <v>1897.3636363636363</v>
      </c>
      <c r="AU92" s="35">
        <f t="shared" si="48"/>
        <v>1899.8</v>
      </c>
      <c r="AV92" s="35">
        <f t="shared" si="49"/>
        <v>2.4363636363636942</v>
      </c>
      <c r="AW92" s="35">
        <v>253.2</v>
      </c>
      <c r="AX92" s="35">
        <v>212.1</v>
      </c>
      <c r="AY92" s="35">
        <v>172.6</v>
      </c>
      <c r="AZ92" s="35">
        <v>225.3</v>
      </c>
      <c r="BA92" s="35">
        <v>227.5</v>
      </c>
      <c r="BB92" s="35">
        <v>181</v>
      </c>
      <c r="BC92" s="35">
        <v>197.2</v>
      </c>
      <c r="BD92" s="35">
        <v>197.6</v>
      </c>
      <c r="BE92" s="35"/>
      <c r="BF92" s="35">
        <f t="shared" si="50"/>
        <v>233.3</v>
      </c>
      <c r="BG92" s="35">
        <v>0</v>
      </c>
      <c r="BH92" s="35">
        <f t="shared" si="51"/>
        <v>233.3</v>
      </c>
      <c r="BI92" s="79"/>
      <c r="BJ92" s="35">
        <f t="shared" si="52"/>
        <v>233.3</v>
      </c>
      <c r="BK92" s="35"/>
      <c r="BL92" s="35">
        <f t="shared" si="53"/>
        <v>233.3</v>
      </c>
      <c r="BM92" s="79"/>
      <c r="BN92" s="79"/>
      <c r="BO92" s="79"/>
      <c r="BP92" s="79"/>
      <c r="BQ92" s="35">
        <f t="shared" si="54"/>
        <v>233.3</v>
      </c>
      <c r="BR92" s="35">
        <v>191.4</v>
      </c>
      <c r="BS92" s="35">
        <f t="shared" si="55"/>
        <v>41.9</v>
      </c>
      <c r="BT92" s="1"/>
      <c r="BU92" s="1"/>
      <c r="BV92" s="69"/>
      <c r="BW92" s="1"/>
      <c r="BX92" s="1"/>
      <c r="BY92" s="1"/>
      <c r="BZ92" s="1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10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10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10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10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10"/>
      <c r="HG92" s="9"/>
      <c r="HH92" s="9"/>
    </row>
    <row r="93" spans="1:216" s="2" customFormat="1" ht="17.149999999999999" customHeight="1">
      <c r="A93" s="14" t="s">
        <v>80</v>
      </c>
      <c r="B93" s="63">
        <v>397</v>
      </c>
      <c r="C93" s="63">
        <v>406</v>
      </c>
      <c r="D93" s="4">
        <f t="shared" si="43"/>
        <v>1.0226700251889169</v>
      </c>
      <c r="E93" s="11">
        <v>5</v>
      </c>
      <c r="F93" s="5" t="s">
        <v>360</v>
      </c>
      <c r="G93" s="5" t="s">
        <v>360</v>
      </c>
      <c r="H93" s="5" t="s">
        <v>360</v>
      </c>
      <c r="I93" s="5" t="s">
        <v>360</v>
      </c>
      <c r="J93" s="5" t="s">
        <v>360</v>
      </c>
      <c r="K93" s="5" t="s">
        <v>360</v>
      </c>
      <c r="L93" s="5" t="s">
        <v>360</v>
      </c>
      <c r="M93" s="5" t="s">
        <v>360</v>
      </c>
      <c r="N93" s="35">
        <v>1013.1</v>
      </c>
      <c r="O93" s="35">
        <v>598.70000000000005</v>
      </c>
      <c r="P93" s="4">
        <f t="shared" si="44"/>
        <v>0.59095844437863987</v>
      </c>
      <c r="Q93" s="11">
        <v>20</v>
      </c>
      <c r="R93" s="5" t="s">
        <v>360</v>
      </c>
      <c r="S93" s="5" t="s">
        <v>360</v>
      </c>
      <c r="T93" s="5" t="s">
        <v>360</v>
      </c>
      <c r="U93" s="5" t="s">
        <v>360</v>
      </c>
      <c r="V93" s="5" t="s">
        <v>360</v>
      </c>
      <c r="W93" s="5" t="s">
        <v>360</v>
      </c>
      <c r="X93" s="35">
        <v>13100</v>
      </c>
      <c r="Y93" s="35">
        <v>11245.3</v>
      </c>
      <c r="Z93" s="4">
        <f t="shared" si="45"/>
        <v>0.85841984732824417</v>
      </c>
      <c r="AA93" s="5">
        <v>5</v>
      </c>
      <c r="AB93" s="86">
        <v>1977</v>
      </c>
      <c r="AC93" s="86">
        <v>1982</v>
      </c>
      <c r="AD93" s="4">
        <f t="shared" si="46"/>
        <v>1.0025290844714214</v>
      </c>
      <c r="AE93" s="5">
        <v>20</v>
      </c>
      <c r="AF93" s="5" t="s">
        <v>360</v>
      </c>
      <c r="AG93" s="5" t="s">
        <v>360</v>
      </c>
      <c r="AH93" s="5" t="s">
        <v>360</v>
      </c>
      <c r="AI93" s="5" t="s">
        <v>360</v>
      </c>
      <c r="AJ93" s="5" t="s">
        <v>360</v>
      </c>
      <c r="AK93" s="5" t="s">
        <v>360</v>
      </c>
      <c r="AL93" s="5" t="s">
        <v>360</v>
      </c>
      <c r="AM93" s="5" t="s">
        <v>360</v>
      </c>
      <c r="AN93" s="5" t="s">
        <v>360</v>
      </c>
      <c r="AO93" s="5" t="s">
        <v>360</v>
      </c>
      <c r="AP93" s="5" t="s">
        <v>360</v>
      </c>
      <c r="AQ93" s="5" t="s">
        <v>360</v>
      </c>
      <c r="AR93" s="43">
        <f t="shared" si="56"/>
        <v>0.82550399879174052</v>
      </c>
      <c r="AS93" s="44">
        <v>2922</v>
      </c>
      <c r="AT93" s="35">
        <f t="shared" si="47"/>
        <v>2390.7272727272725</v>
      </c>
      <c r="AU93" s="35">
        <f t="shared" si="48"/>
        <v>1973.6</v>
      </c>
      <c r="AV93" s="35">
        <f t="shared" si="49"/>
        <v>-417.12727272727261</v>
      </c>
      <c r="AW93" s="35">
        <v>326.60000000000002</v>
      </c>
      <c r="AX93" s="35">
        <v>165.7</v>
      </c>
      <c r="AY93" s="35">
        <v>392.7</v>
      </c>
      <c r="AZ93" s="35">
        <v>228.7</v>
      </c>
      <c r="BA93" s="35">
        <v>330.5</v>
      </c>
      <c r="BB93" s="35">
        <v>301.8</v>
      </c>
      <c r="BC93" s="35">
        <v>242.1</v>
      </c>
      <c r="BD93" s="35">
        <v>53.1</v>
      </c>
      <c r="BE93" s="35"/>
      <c r="BF93" s="35">
        <f t="shared" si="50"/>
        <v>-67.599999999999994</v>
      </c>
      <c r="BG93" s="35">
        <v>0</v>
      </c>
      <c r="BH93" s="35">
        <f>ROUND(BF93+BG93,1)</f>
        <v>-67.599999999999994</v>
      </c>
      <c r="BI93" s="79"/>
      <c r="BJ93" s="35">
        <f t="shared" si="52"/>
        <v>0</v>
      </c>
      <c r="BK93" s="35"/>
      <c r="BL93" s="35">
        <f t="shared" si="53"/>
        <v>0</v>
      </c>
      <c r="BM93" s="79"/>
      <c r="BN93" s="79"/>
      <c r="BO93" s="79"/>
      <c r="BP93" s="79"/>
      <c r="BQ93" s="35">
        <f t="shared" si="54"/>
        <v>0</v>
      </c>
      <c r="BR93" s="35">
        <v>0</v>
      </c>
      <c r="BS93" s="35">
        <f t="shared" si="55"/>
        <v>0</v>
      </c>
      <c r="BT93" s="1"/>
      <c r="BU93" s="1"/>
      <c r="BV93" s="69"/>
      <c r="BW93" s="1"/>
      <c r="BX93" s="1"/>
      <c r="BY93" s="1"/>
      <c r="BZ93" s="1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10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10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10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10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10"/>
      <c r="HG93" s="9"/>
      <c r="HH93" s="9"/>
    </row>
    <row r="94" spans="1:216" s="2" customFormat="1" ht="17.149999999999999" customHeight="1">
      <c r="A94" s="14" t="s">
        <v>81</v>
      </c>
      <c r="B94" s="63">
        <v>6756</v>
      </c>
      <c r="C94" s="63">
        <v>7048.6</v>
      </c>
      <c r="D94" s="4">
        <f t="shared" si="43"/>
        <v>1.0433096506808763</v>
      </c>
      <c r="E94" s="11">
        <v>5</v>
      </c>
      <c r="F94" s="5" t="s">
        <v>360</v>
      </c>
      <c r="G94" s="5" t="s">
        <v>360</v>
      </c>
      <c r="H94" s="5" t="s">
        <v>360</v>
      </c>
      <c r="I94" s="5" t="s">
        <v>360</v>
      </c>
      <c r="J94" s="5" t="s">
        <v>360</v>
      </c>
      <c r="K94" s="5" t="s">
        <v>360</v>
      </c>
      <c r="L94" s="5" t="s">
        <v>360</v>
      </c>
      <c r="M94" s="5" t="s">
        <v>360</v>
      </c>
      <c r="N94" s="35">
        <v>1630.3</v>
      </c>
      <c r="O94" s="35">
        <v>1140.4000000000001</v>
      </c>
      <c r="P94" s="4">
        <f t="shared" si="44"/>
        <v>0.69950315892780479</v>
      </c>
      <c r="Q94" s="11">
        <v>20</v>
      </c>
      <c r="R94" s="5" t="s">
        <v>360</v>
      </c>
      <c r="S94" s="5" t="s">
        <v>360</v>
      </c>
      <c r="T94" s="5" t="s">
        <v>360</v>
      </c>
      <c r="U94" s="5" t="s">
        <v>360</v>
      </c>
      <c r="V94" s="5" t="s">
        <v>360</v>
      </c>
      <c r="W94" s="5" t="s">
        <v>360</v>
      </c>
      <c r="X94" s="35">
        <v>15100</v>
      </c>
      <c r="Y94" s="35">
        <v>14008.3</v>
      </c>
      <c r="Z94" s="4">
        <f t="shared" si="45"/>
        <v>0.92770198675496685</v>
      </c>
      <c r="AA94" s="5">
        <v>5</v>
      </c>
      <c r="AB94" s="86">
        <v>1446</v>
      </c>
      <c r="AC94" s="86">
        <v>1448</v>
      </c>
      <c r="AD94" s="4">
        <f t="shared" si="46"/>
        <v>1.0013831258644537</v>
      </c>
      <c r="AE94" s="5">
        <v>20</v>
      </c>
      <c r="AF94" s="5" t="s">
        <v>360</v>
      </c>
      <c r="AG94" s="5" t="s">
        <v>360</v>
      </c>
      <c r="AH94" s="5" t="s">
        <v>360</v>
      </c>
      <c r="AI94" s="5" t="s">
        <v>360</v>
      </c>
      <c r="AJ94" s="5" t="s">
        <v>360</v>
      </c>
      <c r="AK94" s="5" t="s">
        <v>360</v>
      </c>
      <c r="AL94" s="5" t="s">
        <v>360</v>
      </c>
      <c r="AM94" s="5" t="s">
        <v>360</v>
      </c>
      <c r="AN94" s="5" t="s">
        <v>360</v>
      </c>
      <c r="AO94" s="5" t="s">
        <v>360</v>
      </c>
      <c r="AP94" s="5" t="s">
        <v>360</v>
      </c>
      <c r="AQ94" s="5" t="s">
        <v>360</v>
      </c>
      <c r="AR94" s="43">
        <f t="shared" si="56"/>
        <v>0.8774556776604876</v>
      </c>
      <c r="AS94" s="44">
        <v>2861</v>
      </c>
      <c r="AT94" s="35">
        <f t="shared" si="47"/>
        <v>2340.8181818181815</v>
      </c>
      <c r="AU94" s="35">
        <f t="shared" si="48"/>
        <v>2054</v>
      </c>
      <c r="AV94" s="35">
        <f t="shared" si="49"/>
        <v>-286.81818181818153</v>
      </c>
      <c r="AW94" s="35">
        <v>186.6</v>
      </c>
      <c r="AX94" s="35">
        <v>46.8</v>
      </c>
      <c r="AY94" s="35">
        <v>277.3</v>
      </c>
      <c r="AZ94" s="35">
        <v>225.8</v>
      </c>
      <c r="BA94" s="35">
        <v>305.89999999999998</v>
      </c>
      <c r="BB94" s="35">
        <v>382.3</v>
      </c>
      <c r="BC94" s="35">
        <v>83</v>
      </c>
      <c r="BD94" s="35">
        <v>139.4</v>
      </c>
      <c r="BE94" s="35">
        <v>174.7</v>
      </c>
      <c r="BF94" s="35">
        <f t="shared" si="50"/>
        <v>232.2</v>
      </c>
      <c r="BG94" s="35">
        <v>0</v>
      </c>
      <c r="BH94" s="35">
        <f t="shared" ref="BH94:BH157" si="57">ROUND(BF94+BG94,1)</f>
        <v>232.2</v>
      </c>
      <c r="BI94" s="79"/>
      <c r="BJ94" s="35">
        <f t="shared" si="52"/>
        <v>232.2</v>
      </c>
      <c r="BK94" s="35"/>
      <c r="BL94" s="35">
        <f t="shared" si="53"/>
        <v>232.2</v>
      </c>
      <c r="BM94" s="79"/>
      <c r="BN94" s="79"/>
      <c r="BO94" s="79"/>
      <c r="BP94" s="79"/>
      <c r="BQ94" s="35">
        <f t="shared" si="54"/>
        <v>232.2</v>
      </c>
      <c r="BR94" s="35">
        <v>219.1</v>
      </c>
      <c r="BS94" s="35">
        <f t="shared" si="55"/>
        <v>13.1</v>
      </c>
      <c r="BT94" s="1"/>
      <c r="BU94" s="1"/>
      <c r="BV94" s="69"/>
      <c r="BW94" s="1"/>
      <c r="BX94" s="1"/>
      <c r="BY94" s="1"/>
      <c r="BZ94" s="1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10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10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10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10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10"/>
      <c r="HG94" s="9"/>
      <c r="HH94" s="9"/>
    </row>
    <row r="95" spans="1:216" s="2" customFormat="1" ht="17.149999999999999" customHeight="1">
      <c r="A95" s="14" t="s">
        <v>82</v>
      </c>
      <c r="B95" s="63">
        <v>440</v>
      </c>
      <c r="C95" s="63">
        <v>448</v>
      </c>
      <c r="D95" s="4">
        <f t="shared" si="43"/>
        <v>1.0181818181818181</v>
      </c>
      <c r="E95" s="11">
        <v>5</v>
      </c>
      <c r="F95" s="5" t="s">
        <v>360</v>
      </c>
      <c r="G95" s="5" t="s">
        <v>360</v>
      </c>
      <c r="H95" s="5" t="s">
        <v>360</v>
      </c>
      <c r="I95" s="5" t="s">
        <v>360</v>
      </c>
      <c r="J95" s="5" t="s">
        <v>360</v>
      </c>
      <c r="K95" s="5" t="s">
        <v>360</v>
      </c>
      <c r="L95" s="5" t="s">
        <v>360</v>
      </c>
      <c r="M95" s="5" t="s">
        <v>360</v>
      </c>
      <c r="N95" s="35">
        <v>1071.5999999999999</v>
      </c>
      <c r="O95" s="35">
        <v>1101.3</v>
      </c>
      <c r="P95" s="4">
        <f t="shared" si="44"/>
        <v>1.0277155655095185</v>
      </c>
      <c r="Q95" s="11">
        <v>20</v>
      </c>
      <c r="R95" s="5" t="s">
        <v>360</v>
      </c>
      <c r="S95" s="5" t="s">
        <v>360</v>
      </c>
      <c r="T95" s="5" t="s">
        <v>360</v>
      </c>
      <c r="U95" s="5" t="s">
        <v>360</v>
      </c>
      <c r="V95" s="5" t="s">
        <v>360</v>
      </c>
      <c r="W95" s="5" t="s">
        <v>360</v>
      </c>
      <c r="X95" s="35">
        <v>11500</v>
      </c>
      <c r="Y95" s="35">
        <v>9717.7000000000007</v>
      </c>
      <c r="Z95" s="4">
        <f t="shared" si="45"/>
        <v>0.84501739130434794</v>
      </c>
      <c r="AA95" s="5">
        <v>5</v>
      </c>
      <c r="AB95" s="86">
        <v>700</v>
      </c>
      <c r="AC95" s="86">
        <v>828</v>
      </c>
      <c r="AD95" s="4">
        <f t="shared" si="46"/>
        <v>1.1828571428571428</v>
      </c>
      <c r="AE95" s="5">
        <v>20</v>
      </c>
      <c r="AF95" s="5" t="s">
        <v>360</v>
      </c>
      <c r="AG95" s="5" t="s">
        <v>360</v>
      </c>
      <c r="AH95" s="5" t="s">
        <v>360</v>
      </c>
      <c r="AI95" s="5" t="s">
        <v>360</v>
      </c>
      <c r="AJ95" s="5" t="s">
        <v>360</v>
      </c>
      <c r="AK95" s="5" t="s">
        <v>360</v>
      </c>
      <c r="AL95" s="5" t="s">
        <v>360</v>
      </c>
      <c r="AM95" s="5" t="s">
        <v>360</v>
      </c>
      <c r="AN95" s="5" t="s">
        <v>360</v>
      </c>
      <c r="AO95" s="5" t="s">
        <v>360</v>
      </c>
      <c r="AP95" s="5" t="s">
        <v>360</v>
      </c>
      <c r="AQ95" s="5" t="s">
        <v>360</v>
      </c>
      <c r="AR95" s="43">
        <f t="shared" si="56"/>
        <v>1.0705490042952812</v>
      </c>
      <c r="AS95" s="44">
        <v>2161</v>
      </c>
      <c r="AT95" s="35">
        <f t="shared" si="47"/>
        <v>1768.0909090909092</v>
      </c>
      <c r="AU95" s="35">
        <f t="shared" si="48"/>
        <v>1892.8</v>
      </c>
      <c r="AV95" s="35">
        <f t="shared" si="49"/>
        <v>124.70909090909072</v>
      </c>
      <c r="AW95" s="35">
        <v>137.69999999999999</v>
      </c>
      <c r="AX95" s="35">
        <v>244.4</v>
      </c>
      <c r="AY95" s="35">
        <v>289.60000000000002</v>
      </c>
      <c r="AZ95" s="35">
        <v>84.7</v>
      </c>
      <c r="BA95" s="35">
        <v>230.2</v>
      </c>
      <c r="BB95" s="35">
        <v>402.3</v>
      </c>
      <c r="BC95" s="35">
        <v>134.30000000000001</v>
      </c>
      <c r="BD95" s="35">
        <v>62.5</v>
      </c>
      <c r="BE95" s="35"/>
      <c r="BF95" s="35">
        <f t="shared" si="50"/>
        <v>307.10000000000002</v>
      </c>
      <c r="BG95" s="35">
        <v>0</v>
      </c>
      <c r="BH95" s="35">
        <f t="shared" si="57"/>
        <v>307.10000000000002</v>
      </c>
      <c r="BI95" s="79"/>
      <c r="BJ95" s="35">
        <f t="shared" si="52"/>
        <v>307.10000000000002</v>
      </c>
      <c r="BK95" s="35"/>
      <c r="BL95" s="35">
        <f t="shared" si="53"/>
        <v>307.10000000000002</v>
      </c>
      <c r="BM95" s="79"/>
      <c r="BN95" s="79"/>
      <c r="BO95" s="79"/>
      <c r="BP95" s="79"/>
      <c r="BQ95" s="35">
        <f t="shared" si="54"/>
        <v>307.10000000000002</v>
      </c>
      <c r="BR95" s="35">
        <v>351.4</v>
      </c>
      <c r="BS95" s="35">
        <f t="shared" si="55"/>
        <v>-44.3</v>
      </c>
      <c r="BT95" s="1"/>
      <c r="BU95" s="1"/>
      <c r="BV95" s="69"/>
      <c r="BW95" s="1"/>
      <c r="BX95" s="1"/>
      <c r="BY95" s="1"/>
      <c r="BZ95" s="1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10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10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10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10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10"/>
      <c r="HG95" s="9"/>
      <c r="HH95" s="9"/>
    </row>
    <row r="96" spans="1:216" s="2" customFormat="1" ht="17.149999999999999" customHeight="1">
      <c r="A96" s="14" t="s">
        <v>83</v>
      </c>
      <c r="B96" s="63">
        <v>401</v>
      </c>
      <c r="C96" s="63">
        <v>414</v>
      </c>
      <c r="D96" s="4">
        <f t="shared" si="43"/>
        <v>1.032418952618454</v>
      </c>
      <c r="E96" s="11">
        <v>5</v>
      </c>
      <c r="F96" s="5" t="s">
        <v>360</v>
      </c>
      <c r="G96" s="5" t="s">
        <v>360</v>
      </c>
      <c r="H96" s="5" t="s">
        <v>360</v>
      </c>
      <c r="I96" s="5" t="s">
        <v>360</v>
      </c>
      <c r="J96" s="5" t="s">
        <v>360</v>
      </c>
      <c r="K96" s="5" t="s">
        <v>360</v>
      </c>
      <c r="L96" s="5" t="s">
        <v>360</v>
      </c>
      <c r="M96" s="5" t="s">
        <v>360</v>
      </c>
      <c r="N96" s="35">
        <v>1616.7</v>
      </c>
      <c r="O96" s="35">
        <v>2545</v>
      </c>
      <c r="P96" s="4">
        <f t="shared" si="44"/>
        <v>1.2374194346508318</v>
      </c>
      <c r="Q96" s="11">
        <v>20</v>
      </c>
      <c r="R96" s="5" t="s">
        <v>360</v>
      </c>
      <c r="S96" s="5" t="s">
        <v>360</v>
      </c>
      <c r="T96" s="5" t="s">
        <v>360</v>
      </c>
      <c r="U96" s="5" t="s">
        <v>360</v>
      </c>
      <c r="V96" s="5" t="s">
        <v>360</v>
      </c>
      <c r="W96" s="5" t="s">
        <v>360</v>
      </c>
      <c r="X96" s="35">
        <v>11900</v>
      </c>
      <c r="Y96" s="35">
        <v>9931.2000000000007</v>
      </c>
      <c r="Z96" s="4">
        <f t="shared" si="45"/>
        <v>0.83455462184873952</v>
      </c>
      <c r="AA96" s="5">
        <v>5</v>
      </c>
      <c r="AB96" s="86">
        <v>1398</v>
      </c>
      <c r="AC96" s="86">
        <v>1398</v>
      </c>
      <c r="AD96" s="4">
        <f t="shared" si="46"/>
        <v>1</v>
      </c>
      <c r="AE96" s="5">
        <v>20</v>
      </c>
      <c r="AF96" s="5" t="s">
        <v>360</v>
      </c>
      <c r="AG96" s="5" t="s">
        <v>360</v>
      </c>
      <c r="AH96" s="5" t="s">
        <v>360</v>
      </c>
      <c r="AI96" s="5" t="s">
        <v>360</v>
      </c>
      <c r="AJ96" s="5" t="s">
        <v>360</v>
      </c>
      <c r="AK96" s="5" t="s">
        <v>360</v>
      </c>
      <c r="AL96" s="5" t="s">
        <v>360</v>
      </c>
      <c r="AM96" s="5" t="s">
        <v>360</v>
      </c>
      <c r="AN96" s="5" t="s">
        <v>360</v>
      </c>
      <c r="AO96" s="5" t="s">
        <v>360</v>
      </c>
      <c r="AP96" s="5" t="s">
        <v>360</v>
      </c>
      <c r="AQ96" s="5" t="s">
        <v>360</v>
      </c>
      <c r="AR96" s="43">
        <f t="shared" si="56"/>
        <v>1.0816651313070522</v>
      </c>
      <c r="AS96" s="44">
        <v>1616</v>
      </c>
      <c r="AT96" s="35">
        <f t="shared" si="47"/>
        <v>1322.1818181818182</v>
      </c>
      <c r="AU96" s="35">
        <f t="shared" si="48"/>
        <v>1430.2</v>
      </c>
      <c r="AV96" s="35">
        <f t="shared" si="49"/>
        <v>108.0181818181818</v>
      </c>
      <c r="AW96" s="35">
        <v>169.6</v>
      </c>
      <c r="AX96" s="35">
        <v>14.8</v>
      </c>
      <c r="AY96" s="35">
        <v>203.4</v>
      </c>
      <c r="AZ96" s="35">
        <v>37.4</v>
      </c>
      <c r="BA96" s="35">
        <v>166.7</v>
      </c>
      <c r="BB96" s="35">
        <v>261.10000000000002</v>
      </c>
      <c r="BC96" s="35">
        <v>156.30000000000001</v>
      </c>
      <c r="BD96" s="35">
        <v>183.4</v>
      </c>
      <c r="BE96" s="35">
        <v>112.8</v>
      </c>
      <c r="BF96" s="35">
        <f t="shared" si="50"/>
        <v>124.7</v>
      </c>
      <c r="BG96" s="35">
        <v>0</v>
      </c>
      <c r="BH96" s="35">
        <f t="shared" si="57"/>
        <v>124.7</v>
      </c>
      <c r="BI96" s="79"/>
      <c r="BJ96" s="35">
        <f t="shared" si="52"/>
        <v>124.7</v>
      </c>
      <c r="BK96" s="35"/>
      <c r="BL96" s="35">
        <f t="shared" si="53"/>
        <v>124.7</v>
      </c>
      <c r="BM96" s="79"/>
      <c r="BN96" s="79"/>
      <c r="BO96" s="79"/>
      <c r="BP96" s="79"/>
      <c r="BQ96" s="35">
        <f t="shared" si="54"/>
        <v>124.7</v>
      </c>
      <c r="BR96" s="35">
        <v>161</v>
      </c>
      <c r="BS96" s="35">
        <f t="shared" si="55"/>
        <v>-36.299999999999997</v>
      </c>
      <c r="BT96" s="1"/>
      <c r="BU96" s="1"/>
      <c r="BV96" s="69"/>
      <c r="BW96" s="1"/>
      <c r="BX96" s="1"/>
      <c r="BY96" s="1"/>
      <c r="BZ96" s="1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10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10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10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10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10"/>
      <c r="HG96" s="9"/>
      <c r="HH96" s="9"/>
    </row>
    <row r="97" spans="1:216" s="2" customFormat="1" ht="17.149999999999999" customHeight="1">
      <c r="A97" s="14" t="s">
        <v>84</v>
      </c>
      <c r="B97" s="63">
        <v>213</v>
      </c>
      <c r="C97" s="63">
        <v>254</v>
      </c>
      <c r="D97" s="4">
        <f t="shared" si="43"/>
        <v>1.192488262910798</v>
      </c>
      <c r="E97" s="11">
        <v>5</v>
      </c>
      <c r="F97" s="5" t="s">
        <v>360</v>
      </c>
      <c r="G97" s="5" t="s">
        <v>360</v>
      </c>
      <c r="H97" s="5" t="s">
        <v>360</v>
      </c>
      <c r="I97" s="5" t="s">
        <v>360</v>
      </c>
      <c r="J97" s="5" t="s">
        <v>360</v>
      </c>
      <c r="K97" s="5" t="s">
        <v>360</v>
      </c>
      <c r="L97" s="5" t="s">
        <v>360</v>
      </c>
      <c r="M97" s="5" t="s">
        <v>360</v>
      </c>
      <c r="N97" s="35">
        <v>917.6</v>
      </c>
      <c r="O97" s="35">
        <v>728.9</v>
      </c>
      <c r="P97" s="4">
        <f t="shared" si="44"/>
        <v>0.79435483870967738</v>
      </c>
      <c r="Q97" s="11">
        <v>20</v>
      </c>
      <c r="R97" s="5" t="s">
        <v>360</v>
      </c>
      <c r="S97" s="5" t="s">
        <v>360</v>
      </c>
      <c r="T97" s="5" t="s">
        <v>360</v>
      </c>
      <c r="U97" s="5" t="s">
        <v>360</v>
      </c>
      <c r="V97" s="5" t="s">
        <v>360</v>
      </c>
      <c r="W97" s="5" t="s">
        <v>360</v>
      </c>
      <c r="X97" s="35">
        <v>10600</v>
      </c>
      <c r="Y97" s="35">
        <v>9189.2000000000007</v>
      </c>
      <c r="Z97" s="4">
        <f t="shared" si="45"/>
        <v>0.86690566037735861</v>
      </c>
      <c r="AA97" s="5">
        <v>5</v>
      </c>
      <c r="AB97" s="86">
        <v>382</v>
      </c>
      <c r="AC97" s="86">
        <v>385</v>
      </c>
      <c r="AD97" s="4">
        <f t="shared" si="46"/>
        <v>1.0078534031413613</v>
      </c>
      <c r="AE97" s="5">
        <v>20</v>
      </c>
      <c r="AF97" s="5" t="s">
        <v>360</v>
      </c>
      <c r="AG97" s="5" t="s">
        <v>360</v>
      </c>
      <c r="AH97" s="5" t="s">
        <v>360</v>
      </c>
      <c r="AI97" s="5" t="s">
        <v>360</v>
      </c>
      <c r="AJ97" s="5" t="s">
        <v>360</v>
      </c>
      <c r="AK97" s="5" t="s">
        <v>360</v>
      </c>
      <c r="AL97" s="5" t="s">
        <v>360</v>
      </c>
      <c r="AM97" s="5" t="s">
        <v>360</v>
      </c>
      <c r="AN97" s="5" t="s">
        <v>360</v>
      </c>
      <c r="AO97" s="5" t="s">
        <v>360</v>
      </c>
      <c r="AP97" s="5" t="s">
        <v>360</v>
      </c>
      <c r="AQ97" s="5" t="s">
        <v>360</v>
      </c>
      <c r="AR97" s="43">
        <f t="shared" si="56"/>
        <v>0.92682268906923104</v>
      </c>
      <c r="AS97" s="44">
        <v>1751</v>
      </c>
      <c r="AT97" s="35">
        <f t="shared" si="47"/>
        <v>1432.6363636363637</v>
      </c>
      <c r="AU97" s="35">
        <f t="shared" si="48"/>
        <v>1327.8</v>
      </c>
      <c r="AV97" s="35">
        <f t="shared" si="49"/>
        <v>-104.83636363636379</v>
      </c>
      <c r="AW97" s="35">
        <v>203.9</v>
      </c>
      <c r="AX97" s="35">
        <v>133</v>
      </c>
      <c r="AY97" s="35">
        <v>215.3</v>
      </c>
      <c r="AZ97" s="35">
        <v>178.6</v>
      </c>
      <c r="BA97" s="35">
        <v>189.8</v>
      </c>
      <c r="BB97" s="35">
        <v>168</v>
      </c>
      <c r="BC97" s="35">
        <v>112.8</v>
      </c>
      <c r="BD97" s="35">
        <v>57.9</v>
      </c>
      <c r="BE97" s="35"/>
      <c r="BF97" s="35">
        <f t="shared" si="50"/>
        <v>68.5</v>
      </c>
      <c r="BG97" s="35">
        <v>0</v>
      </c>
      <c r="BH97" s="35">
        <f t="shared" si="57"/>
        <v>68.5</v>
      </c>
      <c r="BI97" s="79"/>
      <c r="BJ97" s="35">
        <f t="shared" si="52"/>
        <v>68.5</v>
      </c>
      <c r="BK97" s="35"/>
      <c r="BL97" s="35">
        <f t="shared" si="53"/>
        <v>68.5</v>
      </c>
      <c r="BM97" s="79"/>
      <c r="BN97" s="79"/>
      <c r="BO97" s="79"/>
      <c r="BP97" s="79"/>
      <c r="BQ97" s="35">
        <f t="shared" si="54"/>
        <v>68.5</v>
      </c>
      <c r="BR97" s="35">
        <v>78</v>
      </c>
      <c r="BS97" s="35">
        <f t="shared" si="55"/>
        <v>-9.5</v>
      </c>
      <c r="BT97" s="1"/>
      <c r="BU97" s="1"/>
      <c r="BV97" s="69"/>
      <c r="BW97" s="1"/>
      <c r="BX97" s="1"/>
      <c r="BY97" s="1"/>
      <c r="BZ97" s="1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10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10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10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10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10"/>
      <c r="HG97" s="9"/>
      <c r="HH97" s="9"/>
    </row>
    <row r="98" spans="1:216" s="2" customFormat="1" ht="17.149999999999999" customHeight="1">
      <c r="A98" s="14" t="s">
        <v>85</v>
      </c>
      <c r="B98" s="63">
        <v>361</v>
      </c>
      <c r="C98" s="63">
        <v>372</v>
      </c>
      <c r="D98" s="4">
        <f t="shared" si="43"/>
        <v>1.0304709141274238</v>
      </c>
      <c r="E98" s="11">
        <v>5</v>
      </c>
      <c r="F98" s="5" t="s">
        <v>360</v>
      </c>
      <c r="G98" s="5" t="s">
        <v>360</v>
      </c>
      <c r="H98" s="5" t="s">
        <v>360</v>
      </c>
      <c r="I98" s="5" t="s">
        <v>360</v>
      </c>
      <c r="J98" s="5" t="s">
        <v>360</v>
      </c>
      <c r="K98" s="5" t="s">
        <v>360</v>
      </c>
      <c r="L98" s="5" t="s">
        <v>360</v>
      </c>
      <c r="M98" s="5" t="s">
        <v>360</v>
      </c>
      <c r="N98" s="35">
        <v>453.9</v>
      </c>
      <c r="O98" s="35">
        <v>471.6</v>
      </c>
      <c r="P98" s="4">
        <f t="shared" si="44"/>
        <v>1.038995373430271</v>
      </c>
      <c r="Q98" s="11">
        <v>20</v>
      </c>
      <c r="R98" s="5" t="s">
        <v>360</v>
      </c>
      <c r="S98" s="5" t="s">
        <v>360</v>
      </c>
      <c r="T98" s="5" t="s">
        <v>360</v>
      </c>
      <c r="U98" s="5" t="s">
        <v>360</v>
      </c>
      <c r="V98" s="5" t="s">
        <v>360</v>
      </c>
      <c r="W98" s="5" t="s">
        <v>360</v>
      </c>
      <c r="X98" s="35">
        <v>8200</v>
      </c>
      <c r="Y98" s="35">
        <v>7111.9</v>
      </c>
      <c r="Z98" s="4">
        <f t="shared" si="45"/>
        <v>0.86730487804878043</v>
      </c>
      <c r="AA98" s="5">
        <v>5</v>
      </c>
      <c r="AB98" s="86">
        <v>899</v>
      </c>
      <c r="AC98" s="86">
        <v>899</v>
      </c>
      <c r="AD98" s="4">
        <f t="shared" si="46"/>
        <v>1</v>
      </c>
      <c r="AE98" s="5">
        <v>20</v>
      </c>
      <c r="AF98" s="5" t="s">
        <v>360</v>
      </c>
      <c r="AG98" s="5" t="s">
        <v>360</v>
      </c>
      <c r="AH98" s="5" t="s">
        <v>360</v>
      </c>
      <c r="AI98" s="5" t="s">
        <v>360</v>
      </c>
      <c r="AJ98" s="5" t="s">
        <v>360</v>
      </c>
      <c r="AK98" s="5" t="s">
        <v>360</v>
      </c>
      <c r="AL98" s="5" t="s">
        <v>360</v>
      </c>
      <c r="AM98" s="5" t="s">
        <v>360</v>
      </c>
      <c r="AN98" s="5" t="s">
        <v>360</v>
      </c>
      <c r="AO98" s="5" t="s">
        <v>360</v>
      </c>
      <c r="AP98" s="5" t="s">
        <v>360</v>
      </c>
      <c r="AQ98" s="5" t="s">
        <v>360</v>
      </c>
      <c r="AR98" s="43">
        <f t="shared" si="56"/>
        <v>1.0053757285897289</v>
      </c>
      <c r="AS98" s="44">
        <v>1845</v>
      </c>
      <c r="AT98" s="35">
        <f t="shared" si="47"/>
        <v>1509.5454545454545</v>
      </c>
      <c r="AU98" s="35">
        <f t="shared" si="48"/>
        <v>1517.7</v>
      </c>
      <c r="AV98" s="35">
        <f t="shared" si="49"/>
        <v>8.1545454545455414</v>
      </c>
      <c r="AW98" s="35">
        <v>65.5</v>
      </c>
      <c r="AX98" s="35">
        <v>100.8</v>
      </c>
      <c r="AY98" s="35">
        <v>216.4</v>
      </c>
      <c r="AZ98" s="35">
        <v>176.3</v>
      </c>
      <c r="BA98" s="35">
        <v>135.4</v>
      </c>
      <c r="BB98" s="35">
        <v>127.8</v>
      </c>
      <c r="BC98" s="35">
        <v>214.8</v>
      </c>
      <c r="BD98" s="35">
        <v>90.8</v>
      </c>
      <c r="BE98" s="35"/>
      <c r="BF98" s="35">
        <f t="shared" si="50"/>
        <v>389.9</v>
      </c>
      <c r="BG98" s="35">
        <v>0</v>
      </c>
      <c r="BH98" s="35">
        <f t="shared" si="57"/>
        <v>389.9</v>
      </c>
      <c r="BI98" s="79"/>
      <c r="BJ98" s="35">
        <f t="shared" si="52"/>
        <v>389.9</v>
      </c>
      <c r="BK98" s="35"/>
      <c r="BL98" s="35">
        <f t="shared" si="53"/>
        <v>389.9</v>
      </c>
      <c r="BM98" s="79"/>
      <c r="BN98" s="79"/>
      <c r="BO98" s="79"/>
      <c r="BP98" s="79"/>
      <c r="BQ98" s="35">
        <f t="shared" si="54"/>
        <v>389.9</v>
      </c>
      <c r="BR98" s="35">
        <v>413</v>
      </c>
      <c r="BS98" s="35">
        <f t="shared" si="55"/>
        <v>-23.1</v>
      </c>
      <c r="BT98" s="1"/>
      <c r="BU98" s="1"/>
      <c r="BV98" s="69"/>
      <c r="BW98" s="1"/>
      <c r="BX98" s="1"/>
      <c r="BY98" s="1"/>
      <c r="BZ98" s="1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10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10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10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10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10"/>
      <c r="HG98" s="9"/>
      <c r="HH98" s="9"/>
    </row>
    <row r="99" spans="1:216" s="2" customFormat="1" ht="17.149999999999999" customHeight="1">
      <c r="A99" s="14" t="s">
        <v>86</v>
      </c>
      <c r="B99" s="63">
        <v>3962</v>
      </c>
      <c r="C99" s="63">
        <v>3971</v>
      </c>
      <c r="D99" s="4">
        <f t="shared" si="43"/>
        <v>1.0022715800100959</v>
      </c>
      <c r="E99" s="11">
        <v>5</v>
      </c>
      <c r="F99" s="5" t="s">
        <v>360</v>
      </c>
      <c r="G99" s="5" t="s">
        <v>360</v>
      </c>
      <c r="H99" s="5" t="s">
        <v>360</v>
      </c>
      <c r="I99" s="5" t="s">
        <v>360</v>
      </c>
      <c r="J99" s="5" t="s">
        <v>360</v>
      </c>
      <c r="K99" s="5" t="s">
        <v>360</v>
      </c>
      <c r="L99" s="5" t="s">
        <v>360</v>
      </c>
      <c r="M99" s="5" t="s">
        <v>360</v>
      </c>
      <c r="N99" s="35">
        <v>1193.3</v>
      </c>
      <c r="O99" s="35">
        <v>1023.4</v>
      </c>
      <c r="P99" s="4">
        <f t="shared" si="44"/>
        <v>0.85762172127713066</v>
      </c>
      <c r="Q99" s="11">
        <v>20</v>
      </c>
      <c r="R99" s="5" t="s">
        <v>360</v>
      </c>
      <c r="S99" s="5" t="s">
        <v>360</v>
      </c>
      <c r="T99" s="5" t="s">
        <v>360</v>
      </c>
      <c r="U99" s="5" t="s">
        <v>360</v>
      </c>
      <c r="V99" s="5" t="s">
        <v>360</v>
      </c>
      <c r="W99" s="5" t="s">
        <v>360</v>
      </c>
      <c r="X99" s="35">
        <v>16110</v>
      </c>
      <c r="Y99" s="35">
        <v>13994.3</v>
      </c>
      <c r="Z99" s="4">
        <f t="shared" si="45"/>
        <v>0.86867163252638113</v>
      </c>
      <c r="AA99" s="5">
        <v>5</v>
      </c>
      <c r="AB99" s="86">
        <v>889</v>
      </c>
      <c r="AC99" s="86">
        <v>894</v>
      </c>
      <c r="AD99" s="4">
        <f t="shared" si="46"/>
        <v>1.0056242969628797</v>
      </c>
      <c r="AE99" s="5">
        <v>20</v>
      </c>
      <c r="AF99" s="5" t="s">
        <v>360</v>
      </c>
      <c r="AG99" s="5" t="s">
        <v>360</v>
      </c>
      <c r="AH99" s="5" t="s">
        <v>360</v>
      </c>
      <c r="AI99" s="5" t="s">
        <v>360</v>
      </c>
      <c r="AJ99" s="5" t="s">
        <v>360</v>
      </c>
      <c r="AK99" s="5" t="s">
        <v>360</v>
      </c>
      <c r="AL99" s="5" t="s">
        <v>360</v>
      </c>
      <c r="AM99" s="5" t="s">
        <v>360</v>
      </c>
      <c r="AN99" s="5" t="s">
        <v>360</v>
      </c>
      <c r="AO99" s="5" t="s">
        <v>360</v>
      </c>
      <c r="AP99" s="5" t="s">
        <v>360</v>
      </c>
      <c r="AQ99" s="5" t="s">
        <v>360</v>
      </c>
      <c r="AR99" s="43">
        <f t="shared" si="56"/>
        <v>0.93239272854965183</v>
      </c>
      <c r="AS99" s="44">
        <v>2157</v>
      </c>
      <c r="AT99" s="35">
        <f t="shared" si="47"/>
        <v>1764.8181818181818</v>
      </c>
      <c r="AU99" s="35">
        <f t="shared" si="48"/>
        <v>1645.5</v>
      </c>
      <c r="AV99" s="35">
        <f t="shared" si="49"/>
        <v>-119.31818181818176</v>
      </c>
      <c r="AW99" s="35">
        <v>229</v>
      </c>
      <c r="AX99" s="35">
        <v>203.7</v>
      </c>
      <c r="AY99" s="35">
        <v>148.9</v>
      </c>
      <c r="AZ99" s="35">
        <v>218</v>
      </c>
      <c r="BA99" s="35">
        <v>120.8</v>
      </c>
      <c r="BB99" s="35">
        <v>116.8</v>
      </c>
      <c r="BC99" s="35">
        <v>193.4</v>
      </c>
      <c r="BD99" s="35">
        <v>156.69999999999999</v>
      </c>
      <c r="BE99" s="35"/>
      <c r="BF99" s="35">
        <f t="shared" si="50"/>
        <v>258.2</v>
      </c>
      <c r="BG99" s="35">
        <v>0</v>
      </c>
      <c r="BH99" s="35">
        <f t="shared" si="57"/>
        <v>258.2</v>
      </c>
      <c r="BI99" s="79"/>
      <c r="BJ99" s="35">
        <f t="shared" si="52"/>
        <v>258.2</v>
      </c>
      <c r="BK99" s="35"/>
      <c r="BL99" s="35">
        <f t="shared" si="53"/>
        <v>258.2</v>
      </c>
      <c r="BM99" s="79"/>
      <c r="BN99" s="79"/>
      <c r="BO99" s="79"/>
      <c r="BP99" s="79"/>
      <c r="BQ99" s="35">
        <f t="shared" si="54"/>
        <v>258.2</v>
      </c>
      <c r="BR99" s="35">
        <v>270.7</v>
      </c>
      <c r="BS99" s="35">
        <f t="shared" si="55"/>
        <v>-12.5</v>
      </c>
      <c r="BT99" s="1"/>
      <c r="BU99" s="1"/>
      <c r="BV99" s="69"/>
      <c r="BW99" s="1"/>
      <c r="BX99" s="1"/>
      <c r="BY99" s="1"/>
      <c r="BZ99" s="1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10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10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10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10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10"/>
      <c r="HG99" s="9"/>
      <c r="HH99" s="9"/>
    </row>
    <row r="100" spans="1:216" s="2" customFormat="1" ht="17.149999999999999" customHeight="1">
      <c r="A100" s="18" t="s">
        <v>87</v>
      </c>
      <c r="B100" s="59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87"/>
      <c r="AC100" s="87"/>
      <c r="AD100" s="11"/>
      <c r="AE100" s="11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35"/>
      <c r="BL100" s="35"/>
      <c r="BM100" s="79"/>
      <c r="BN100" s="79"/>
      <c r="BO100" s="79"/>
      <c r="BP100" s="79"/>
      <c r="BQ100" s="35"/>
      <c r="BR100" s="35"/>
      <c r="BS100" s="35"/>
      <c r="BT100" s="1"/>
      <c r="BU100" s="1"/>
      <c r="BV100" s="69"/>
      <c r="BW100" s="1"/>
      <c r="BX100" s="1"/>
      <c r="BY100" s="1"/>
      <c r="BZ100" s="1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10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10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10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10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10"/>
      <c r="HG100" s="9"/>
      <c r="HH100" s="9"/>
    </row>
    <row r="101" spans="1:216" s="2" customFormat="1" ht="17.149999999999999" customHeight="1">
      <c r="A101" s="14" t="s">
        <v>88</v>
      </c>
      <c r="B101" s="63">
        <v>0</v>
      </c>
      <c r="C101" s="63">
        <v>0</v>
      </c>
      <c r="D101" s="4">
        <f t="shared" si="43"/>
        <v>0</v>
      </c>
      <c r="E101" s="11">
        <v>0</v>
      </c>
      <c r="F101" s="5" t="s">
        <v>360</v>
      </c>
      <c r="G101" s="5" t="s">
        <v>360</v>
      </c>
      <c r="H101" s="5" t="s">
        <v>360</v>
      </c>
      <c r="I101" s="5" t="s">
        <v>360</v>
      </c>
      <c r="J101" s="5" t="s">
        <v>360</v>
      </c>
      <c r="K101" s="5" t="s">
        <v>360</v>
      </c>
      <c r="L101" s="5" t="s">
        <v>360</v>
      </c>
      <c r="M101" s="5" t="s">
        <v>360</v>
      </c>
      <c r="N101" s="35">
        <v>240.2</v>
      </c>
      <c r="O101" s="35">
        <v>635.20000000000005</v>
      </c>
      <c r="P101" s="4">
        <f t="shared" si="44"/>
        <v>1.3</v>
      </c>
      <c r="Q101" s="11">
        <v>20</v>
      </c>
      <c r="R101" s="5" t="s">
        <v>360</v>
      </c>
      <c r="S101" s="5" t="s">
        <v>360</v>
      </c>
      <c r="T101" s="5" t="s">
        <v>360</v>
      </c>
      <c r="U101" s="5" t="s">
        <v>360</v>
      </c>
      <c r="V101" s="5" t="s">
        <v>360</v>
      </c>
      <c r="W101" s="5" t="s">
        <v>360</v>
      </c>
      <c r="X101" s="35">
        <v>4344.3999999999996</v>
      </c>
      <c r="Y101" s="35">
        <v>3218.6</v>
      </c>
      <c r="Z101" s="4">
        <f t="shared" si="45"/>
        <v>0.74086179909768901</v>
      </c>
      <c r="AA101" s="5">
        <v>5</v>
      </c>
      <c r="AB101" s="86">
        <v>44</v>
      </c>
      <c r="AC101" s="86">
        <v>44</v>
      </c>
      <c r="AD101" s="4">
        <f t="shared" si="46"/>
        <v>1</v>
      </c>
      <c r="AE101" s="5">
        <v>20</v>
      </c>
      <c r="AF101" s="5" t="s">
        <v>360</v>
      </c>
      <c r="AG101" s="5" t="s">
        <v>360</v>
      </c>
      <c r="AH101" s="5" t="s">
        <v>360</v>
      </c>
      <c r="AI101" s="5" t="s">
        <v>360</v>
      </c>
      <c r="AJ101" s="5" t="s">
        <v>360</v>
      </c>
      <c r="AK101" s="5" t="s">
        <v>360</v>
      </c>
      <c r="AL101" s="5" t="s">
        <v>360</v>
      </c>
      <c r="AM101" s="5" t="s">
        <v>360</v>
      </c>
      <c r="AN101" s="5" t="s">
        <v>360</v>
      </c>
      <c r="AO101" s="5" t="s">
        <v>360</v>
      </c>
      <c r="AP101" s="5" t="s">
        <v>360</v>
      </c>
      <c r="AQ101" s="5" t="s">
        <v>360</v>
      </c>
      <c r="AR101" s="43">
        <f t="shared" si="56"/>
        <v>1.1045401998997433</v>
      </c>
      <c r="AS101" s="44">
        <v>650</v>
      </c>
      <c r="AT101" s="35">
        <f t="shared" si="47"/>
        <v>531.81818181818187</v>
      </c>
      <c r="AU101" s="35">
        <f t="shared" si="48"/>
        <v>587.4</v>
      </c>
      <c r="AV101" s="35">
        <f t="shared" si="49"/>
        <v>55.581818181818107</v>
      </c>
      <c r="AW101" s="35">
        <v>59.1</v>
      </c>
      <c r="AX101" s="35">
        <v>34.799999999999997</v>
      </c>
      <c r="AY101" s="35">
        <v>56</v>
      </c>
      <c r="AZ101" s="35">
        <v>73.099999999999994</v>
      </c>
      <c r="BA101" s="35">
        <v>47.5</v>
      </c>
      <c r="BB101" s="35">
        <v>137.19999999999999</v>
      </c>
      <c r="BC101" s="35">
        <v>8.1</v>
      </c>
      <c r="BD101" s="35">
        <v>16.3</v>
      </c>
      <c r="BE101" s="35"/>
      <c r="BF101" s="35">
        <f t="shared" si="50"/>
        <v>155.30000000000001</v>
      </c>
      <c r="BG101" s="35">
        <v>0</v>
      </c>
      <c r="BH101" s="35">
        <f t="shared" si="57"/>
        <v>155.30000000000001</v>
      </c>
      <c r="BI101" s="79"/>
      <c r="BJ101" s="35">
        <f t="shared" si="52"/>
        <v>155.30000000000001</v>
      </c>
      <c r="BK101" s="35"/>
      <c r="BL101" s="35">
        <f t="shared" si="53"/>
        <v>155.30000000000001</v>
      </c>
      <c r="BM101" s="79"/>
      <c r="BN101" s="79"/>
      <c r="BO101" s="79"/>
      <c r="BP101" s="79"/>
      <c r="BQ101" s="35">
        <f t="shared" si="54"/>
        <v>155.30000000000001</v>
      </c>
      <c r="BR101" s="35">
        <v>179.5</v>
      </c>
      <c r="BS101" s="35">
        <f t="shared" si="55"/>
        <v>-24.2</v>
      </c>
      <c r="BT101" s="1"/>
      <c r="BU101" s="1"/>
      <c r="BV101" s="69"/>
      <c r="BW101" s="1"/>
      <c r="BX101" s="1"/>
      <c r="BY101" s="1"/>
      <c r="BZ101" s="1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10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10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10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10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10"/>
      <c r="HG101" s="9"/>
      <c r="HH101" s="9"/>
    </row>
    <row r="102" spans="1:216" s="2" customFormat="1" ht="17.149999999999999" customHeight="1">
      <c r="A102" s="14" t="s">
        <v>89</v>
      </c>
      <c r="B102" s="63">
        <v>178264</v>
      </c>
      <c r="C102" s="63">
        <v>185786.7</v>
      </c>
      <c r="D102" s="4">
        <f t="shared" si="43"/>
        <v>1.0421997711259705</v>
      </c>
      <c r="E102" s="11">
        <v>5</v>
      </c>
      <c r="F102" s="5" t="s">
        <v>360</v>
      </c>
      <c r="G102" s="5" t="s">
        <v>360</v>
      </c>
      <c r="H102" s="5" t="s">
        <v>360</v>
      </c>
      <c r="I102" s="5" t="s">
        <v>360</v>
      </c>
      <c r="J102" s="5" t="s">
        <v>360</v>
      </c>
      <c r="K102" s="5" t="s">
        <v>360</v>
      </c>
      <c r="L102" s="5" t="s">
        <v>360</v>
      </c>
      <c r="M102" s="5" t="s">
        <v>360</v>
      </c>
      <c r="N102" s="35">
        <v>7479.9</v>
      </c>
      <c r="O102" s="35">
        <v>6725.5</v>
      </c>
      <c r="P102" s="4">
        <f t="shared" si="44"/>
        <v>0.89914303667161333</v>
      </c>
      <c r="Q102" s="11">
        <v>20</v>
      </c>
      <c r="R102" s="5" t="s">
        <v>360</v>
      </c>
      <c r="S102" s="5" t="s">
        <v>360</v>
      </c>
      <c r="T102" s="5" t="s">
        <v>360</v>
      </c>
      <c r="U102" s="5" t="s">
        <v>360</v>
      </c>
      <c r="V102" s="5" t="s">
        <v>360</v>
      </c>
      <c r="W102" s="5" t="s">
        <v>360</v>
      </c>
      <c r="X102" s="35">
        <v>625533.69999999995</v>
      </c>
      <c r="Y102" s="35">
        <v>606846.4</v>
      </c>
      <c r="Z102" s="4">
        <f t="shared" si="45"/>
        <v>0.97012583015111742</v>
      </c>
      <c r="AA102" s="5">
        <v>5</v>
      </c>
      <c r="AB102" s="86">
        <v>104</v>
      </c>
      <c r="AC102" s="86">
        <v>104</v>
      </c>
      <c r="AD102" s="4">
        <f t="shared" si="46"/>
        <v>1</v>
      </c>
      <c r="AE102" s="5">
        <v>20</v>
      </c>
      <c r="AF102" s="5" t="s">
        <v>360</v>
      </c>
      <c r="AG102" s="5" t="s">
        <v>360</v>
      </c>
      <c r="AH102" s="5" t="s">
        <v>360</v>
      </c>
      <c r="AI102" s="5" t="s">
        <v>360</v>
      </c>
      <c r="AJ102" s="5" t="s">
        <v>360</v>
      </c>
      <c r="AK102" s="5" t="s">
        <v>360</v>
      </c>
      <c r="AL102" s="5" t="s">
        <v>360</v>
      </c>
      <c r="AM102" s="5" t="s">
        <v>360</v>
      </c>
      <c r="AN102" s="5" t="s">
        <v>360</v>
      </c>
      <c r="AO102" s="5" t="s">
        <v>360</v>
      </c>
      <c r="AP102" s="5" t="s">
        <v>360</v>
      </c>
      <c r="AQ102" s="5" t="s">
        <v>360</v>
      </c>
      <c r="AR102" s="43">
        <f t="shared" si="56"/>
        <v>0.96088977479635418</v>
      </c>
      <c r="AS102" s="44">
        <v>2371</v>
      </c>
      <c r="AT102" s="35">
        <f t="shared" si="47"/>
        <v>1939.9090909090908</v>
      </c>
      <c r="AU102" s="35">
        <f t="shared" si="48"/>
        <v>1864</v>
      </c>
      <c r="AV102" s="35">
        <f t="shared" si="49"/>
        <v>-75.909090909090764</v>
      </c>
      <c r="AW102" s="35">
        <v>246.8</v>
      </c>
      <c r="AX102" s="35">
        <v>202.5</v>
      </c>
      <c r="AY102" s="35">
        <v>235.2</v>
      </c>
      <c r="AZ102" s="35">
        <v>233.9</v>
      </c>
      <c r="BA102" s="35">
        <v>243.5</v>
      </c>
      <c r="BB102" s="35">
        <v>106.7</v>
      </c>
      <c r="BC102" s="35">
        <v>194.1</v>
      </c>
      <c r="BD102" s="35">
        <v>189.1</v>
      </c>
      <c r="BE102" s="35"/>
      <c r="BF102" s="35">
        <f t="shared" si="50"/>
        <v>212.2</v>
      </c>
      <c r="BG102" s="35">
        <v>0</v>
      </c>
      <c r="BH102" s="35">
        <f t="shared" si="57"/>
        <v>212.2</v>
      </c>
      <c r="BI102" s="79"/>
      <c r="BJ102" s="35">
        <f t="shared" si="52"/>
        <v>212.2</v>
      </c>
      <c r="BK102" s="35"/>
      <c r="BL102" s="35">
        <f t="shared" si="53"/>
        <v>212.2</v>
      </c>
      <c r="BM102" s="79"/>
      <c r="BN102" s="79"/>
      <c r="BO102" s="79"/>
      <c r="BP102" s="79"/>
      <c r="BQ102" s="35">
        <f t="shared" si="54"/>
        <v>212.2</v>
      </c>
      <c r="BR102" s="35">
        <v>210.2</v>
      </c>
      <c r="BS102" s="35">
        <f t="shared" si="55"/>
        <v>2</v>
      </c>
      <c r="BT102" s="1"/>
      <c r="BU102" s="1"/>
      <c r="BV102" s="69"/>
      <c r="BW102" s="1"/>
      <c r="BX102" s="1"/>
      <c r="BY102" s="1"/>
      <c r="BZ102" s="1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10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10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10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10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10"/>
      <c r="HG102" s="9"/>
      <c r="HH102" s="9"/>
    </row>
    <row r="103" spans="1:216" s="2" customFormat="1" ht="17.149999999999999" customHeight="1">
      <c r="A103" s="14" t="s">
        <v>90</v>
      </c>
      <c r="B103" s="63">
        <v>0</v>
      </c>
      <c r="C103" s="63">
        <v>0</v>
      </c>
      <c r="D103" s="4">
        <f t="shared" si="43"/>
        <v>0</v>
      </c>
      <c r="E103" s="11">
        <v>0</v>
      </c>
      <c r="F103" s="5" t="s">
        <v>360</v>
      </c>
      <c r="G103" s="5" t="s">
        <v>360</v>
      </c>
      <c r="H103" s="5" t="s">
        <v>360</v>
      </c>
      <c r="I103" s="5" t="s">
        <v>360</v>
      </c>
      <c r="J103" s="5" t="s">
        <v>360</v>
      </c>
      <c r="K103" s="5" t="s">
        <v>360</v>
      </c>
      <c r="L103" s="5" t="s">
        <v>360</v>
      </c>
      <c r="M103" s="5" t="s">
        <v>360</v>
      </c>
      <c r="N103" s="35">
        <v>1031.5</v>
      </c>
      <c r="O103" s="35">
        <v>818.2</v>
      </c>
      <c r="P103" s="4">
        <f t="shared" si="44"/>
        <v>0.79321376635967045</v>
      </c>
      <c r="Q103" s="11">
        <v>20</v>
      </c>
      <c r="R103" s="5" t="s">
        <v>360</v>
      </c>
      <c r="S103" s="5" t="s">
        <v>360</v>
      </c>
      <c r="T103" s="5" t="s">
        <v>360</v>
      </c>
      <c r="U103" s="5" t="s">
        <v>360</v>
      </c>
      <c r="V103" s="5" t="s">
        <v>360</v>
      </c>
      <c r="W103" s="5" t="s">
        <v>360</v>
      </c>
      <c r="X103" s="35">
        <v>23220</v>
      </c>
      <c r="Y103" s="35">
        <v>20758.599999999999</v>
      </c>
      <c r="Z103" s="4">
        <f t="shared" si="45"/>
        <v>0.89399655469422901</v>
      </c>
      <c r="AA103" s="5">
        <v>5</v>
      </c>
      <c r="AB103" s="86">
        <v>219</v>
      </c>
      <c r="AC103" s="86">
        <v>219</v>
      </c>
      <c r="AD103" s="4">
        <f t="shared" si="46"/>
        <v>1</v>
      </c>
      <c r="AE103" s="5">
        <v>20</v>
      </c>
      <c r="AF103" s="5" t="s">
        <v>360</v>
      </c>
      <c r="AG103" s="5" t="s">
        <v>360</v>
      </c>
      <c r="AH103" s="5" t="s">
        <v>360</v>
      </c>
      <c r="AI103" s="5" t="s">
        <v>360</v>
      </c>
      <c r="AJ103" s="5" t="s">
        <v>360</v>
      </c>
      <c r="AK103" s="5" t="s">
        <v>360</v>
      </c>
      <c r="AL103" s="5" t="s">
        <v>360</v>
      </c>
      <c r="AM103" s="5" t="s">
        <v>360</v>
      </c>
      <c r="AN103" s="5" t="s">
        <v>360</v>
      </c>
      <c r="AO103" s="5" t="s">
        <v>360</v>
      </c>
      <c r="AP103" s="5" t="s">
        <v>360</v>
      </c>
      <c r="AQ103" s="5" t="s">
        <v>360</v>
      </c>
      <c r="AR103" s="43">
        <f t="shared" si="56"/>
        <v>0.89631684668143463</v>
      </c>
      <c r="AS103" s="44">
        <v>1198</v>
      </c>
      <c r="AT103" s="35">
        <f t="shared" si="47"/>
        <v>980.18181818181813</v>
      </c>
      <c r="AU103" s="35">
        <f t="shared" si="48"/>
        <v>878.6</v>
      </c>
      <c r="AV103" s="35">
        <f t="shared" si="49"/>
        <v>-101.58181818181811</v>
      </c>
      <c r="AW103" s="35">
        <v>97.6</v>
      </c>
      <c r="AX103" s="35">
        <v>0</v>
      </c>
      <c r="AY103" s="35">
        <v>83.1</v>
      </c>
      <c r="AZ103" s="35">
        <v>108.3</v>
      </c>
      <c r="BA103" s="35">
        <v>50.5</v>
      </c>
      <c r="BB103" s="35">
        <v>131.19999999999999</v>
      </c>
      <c r="BC103" s="35">
        <v>111.2</v>
      </c>
      <c r="BD103" s="35">
        <v>49.1</v>
      </c>
      <c r="BE103" s="35">
        <v>110.60000000000001</v>
      </c>
      <c r="BF103" s="35">
        <f t="shared" si="50"/>
        <v>137</v>
      </c>
      <c r="BG103" s="35">
        <v>0</v>
      </c>
      <c r="BH103" s="35">
        <f t="shared" si="57"/>
        <v>137</v>
      </c>
      <c r="BI103" s="79"/>
      <c r="BJ103" s="35">
        <f t="shared" si="52"/>
        <v>137</v>
      </c>
      <c r="BK103" s="35"/>
      <c r="BL103" s="35">
        <f t="shared" si="53"/>
        <v>137</v>
      </c>
      <c r="BM103" s="79"/>
      <c r="BN103" s="79"/>
      <c r="BO103" s="79"/>
      <c r="BP103" s="79"/>
      <c r="BQ103" s="35">
        <f t="shared" si="54"/>
        <v>137</v>
      </c>
      <c r="BR103" s="35">
        <v>137.19999999999999</v>
      </c>
      <c r="BS103" s="35">
        <f t="shared" si="55"/>
        <v>-0.2</v>
      </c>
      <c r="BT103" s="1"/>
      <c r="BU103" s="1"/>
      <c r="BV103" s="69"/>
      <c r="BW103" s="1"/>
      <c r="BX103" s="1"/>
      <c r="BY103" s="1"/>
      <c r="BZ103" s="1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10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10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10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10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10"/>
      <c r="HG103" s="9"/>
      <c r="HH103" s="9"/>
    </row>
    <row r="104" spans="1:216" s="2" customFormat="1" ht="17.149999999999999" customHeight="1">
      <c r="A104" s="14" t="s">
        <v>91</v>
      </c>
      <c r="B104" s="63">
        <v>0</v>
      </c>
      <c r="C104" s="63">
        <v>0</v>
      </c>
      <c r="D104" s="4">
        <f t="shared" si="43"/>
        <v>0</v>
      </c>
      <c r="E104" s="11">
        <v>0</v>
      </c>
      <c r="F104" s="5" t="s">
        <v>360</v>
      </c>
      <c r="G104" s="5" t="s">
        <v>360</v>
      </c>
      <c r="H104" s="5" t="s">
        <v>360</v>
      </c>
      <c r="I104" s="5" t="s">
        <v>360</v>
      </c>
      <c r="J104" s="5" t="s">
        <v>360</v>
      </c>
      <c r="K104" s="5" t="s">
        <v>360</v>
      </c>
      <c r="L104" s="5" t="s">
        <v>360</v>
      </c>
      <c r="M104" s="5" t="s">
        <v>360</v>
      </c>
      <c r="N104" s="35">
        <v>748</v>
      </c>
      <c r="O104" s="35">
        <v>2306.6999999999998</v>
      </c>
      <c r="P104" s="4">
        <f t="shared" si="44"/>
        <v>1.3</v>
      </c>
      <c r="Q104" s="11">
        <v>20</v>
      </c>
      <c r="R104" s="5" t="s">
        <v>360</v>
      </c>
      <c r="S104" s="5" t="s">
        <v>360</v>
      </c>
      <c r="T104" s="5" t="s">
        <v>360</v>
      </c>
      <c r="U104" s="5" t="s">
        <v>360</v>
      </c>
      <c r="V104" s="5" t="s">
        <v>360</v>
      </c>
      <c r="W104" s="5" t="s">
        <v>360</v>
      </c>
      <c r="X104" s="35">
        <v>114299.4</v>
      </c>
      <c r="Y104" s="35">
        <v>111377.1</v>
      </c>
      <c r="Z104" s="4">
        <f t="shared" si="45"/>
        <v>0.97443293665583552</v>
      </c>
      <c r="AA104" s="5">
        <v>5</v>
      </c>
      <c r="AB104" s="86">
        <v>105</v>
      </c>
      <c r="AC104" s="86">
        <v>105</v>
      </c>
      <c r="AD104" s="4">
        <f t="shared" si="46"/>
        <v>1</v>
      </c>
      <c r="AE104" s="5">
        <v>20</v>
      </c>
      <c r="AF104" s="5" t="s">
        <v>360</v>
      </c>
      <c r="AG104" s="5" t="s">
        <v>360</v>
      </c>
      <c r="AH104" s="5" t="s">
        <v>360</v>
      </c>
      <c r="AI104" s="5" t="s">
        <v>360</v>
      </c>
      <c r="AJ104" s="5" t="s">
        <v>360</v>
      </c>
      <c r="AK104" s="5" t="s">
        <v>360</v>
      </c>
      <c r="AL104" s="5" t="s">
        <v>360</v>
      </c>
      <c r="AM104" s="5" t="s">
        <v>360</v>
      </c>
      <c r="AN104" s="5" t="s">
        <v>360</v>
      </c>
      <c r="AO104" s="5" t="s">
        <v>360</v>
      </c>
      <c r="AP104" s="5" t="s">
        <v>360</v>
      </c>
      <c r="AQ104" s="5" t="s">
        <v>360</v>
      </c>
      <c r="AR104" s="43">
        <f t="shared" si="56"/>
        <v>1.1304925485173152</v>
      </c>
      <c r="AS104" s="44">
        <v>857</v>
      </c>
      <c r="AT104" s="35">
        <f t="shared" si="47"/>
        <v>701.18181818181813</v>
      </c>
      <c r="AU104" s="35">
        <f t="shared" si="48"/>
        <v>792.7</v>
      </c>
      <c r="AV104" s="35">
        <f t="shared" si="49"/>
        <v>91.518181818181915</v>
      </c>
      <c r="AW104" s="35">
        <v>101.3</v>
      </c>
      <c r="AX104" s="35">
        <v>101.3</v>
      </c>
      <c r="AY104" s="35">
        <v>66.2</v>
      </c>
      <c r="AZ104" s="35">
        <v>95.5</v>
      </c>
      <c r="BA104" s="35">
        <v>101.3</v>
      </c>
      <c r="BB104" s="35">
        <v>72</v>
      </c>
      <c r="BC104" s="35">
        <v>90.6</v>
      </c>
      <c r="BD104" s="35">
        <v>51.5</v>
      </c>
      <c r="BE104" s="35"/>
      <c r="BF104" s="35">
        <f t="shared" si="50"/>
        <v>113</v>
      </c>
      <c r="BG104" s="35">
        <v>0</v>
      </c>
      <c r="BH104" s="35">
        <f t="shared" si="57"/>
        <v>113</v>
      </c>
      <c r="BI104" s="79"/>
      <c r="BJ104" s="35">
        <f t="shared" si="52"/>
        <v>113</v>
      </c>
      <c r="BK104" s="35"/>
      <c r="BL104" s="35">
        <f t="shared" si="53"/>
        <v>113</v>
      </c>
      <c r="BM104" s="79"/>
      <c r="BN104" s="79"/>
      <c r="BO104" s="79"/>
      <c r="BP104" s="79"/>
      <c r="BQ104" s="35">
        <f t="shared" si="54"/>
        <v>113</v>
      </c>
      <c r="BR104" s="35">
        <v>126.7</v>
      </c>
      <c r="BS104" s="35">
        <f t="shared" si="55"/>
        <v>-13.7</v>
      </c>
      <c r="BT104" s="1"/>
      <c r="BU104" s="1"/>
      <c r="BV104" s="69"/>
      <c r="BW104" s="1"/>
      <c r="BX104" s="1"/>
      <c r="BY104" s="1"/>
      <c r="BZ104" s="1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10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10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10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10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10"/>
      <c r="HG104" s="9"/>
      <c r="HH104" s="9"/>
    </row>
    <row r="105" spans="1:216" s="2" customFormat="1" ht="17.149999999999999" customHeight="1">
      <c r="A105" s="14" t="s">
        <v>92</v>
      </c>
      <c r="B105" s="63">
        <v>2568</v>
      </c>
      <c r="C105" s="63">
        <v>2460</v>
      </c>
      <c r="D105" s="4">
        <f t="shared" si="43"/>
        <v>0.95794392523364491</v>
      </c>
      <c r="E105" s="11">
        <v>5</v>
      </c>
      <c r="F105" s="5" t="s">
        <v>360</v>
      </c>
      <c r="G105" s="5" t="s">
        <v>360</v>
      </c>
      <c r="H105" s="5" t="s">
        <v>360</v>
      </c>
      <c r="I105" s="5" t="s">
        <v>360</v>
      </c>
      <c r="J105" s="5" t="s">
        <v>360</v>
      </c>
      <c r="K105" s="5" t="s">
        <v>360</v>
      </c>
      <c r="L105" s="5" t="s">
        <v>360</v>
      </c>
      <c r="M105" s="5" t="s">
        <v>360</v>
      </c>
      <c r="N105" s="35">
        <v>1716.8</v>
      </c>
      <c r="O105" s="35">
        <v>713.6</v>
      </c>
      <c r="P105" s="4">
        <f t="shared" si="44"/>
        <v>0.41565703634669154</v>
      </c>
      <c r="Q105" s="11">
        <v>20</v>
      </c>
      <c r="R105" s="5" t="s">
        <v>360</v>
      </c>
      <c r="S105" s="5" t="s">
        <v>360</v>
      </c>
      <c r="T105" s="5" t="s">
        <v>360</v>
      </c>
      <c r="U105" s="5" t="s">
        <v>360</v>
      </c>
      <c r="V105" s="5" t="s">
        <v>360</v>
      </c>
      <c r="W105" s="5" t="s">
        <v>360</v>
      </c>
      <c r="X105" s="35">
        <v>6564.4</v>
      </c>
      <c r="Y105" s="35">
        <v>5793.7</v>
      </c>
      <c r="Z105" s="4">
        <f t="shared" si="45"/>
        <v>0.88259399183474496</v>
      </c>
      <c r="AA105" s="5">
        <v>5</v>
      </c>
      <c r="AB105" s="86">
        <v>395</v>
      </c>
      <c r="AC105" s="86">
        <v>395</v>
      </c>
      <c r="AD105" s="4">
        <f t="shared" si="46"/>
        <v>1</v>
      </c>
      <c r="AE105" s="5">
        <v>20</v>
      </c>
      <c r="AF105" s="5" t="s">
        <v>360</v>
      </c>
      <c r="AG105" s="5" t="s">
        <v>360</v>
      </c>
      <c r="AH105" s="5" t="s">
        <v>360</v>
      </c>
      <c r="AI105" s="5" t="s">
        <v>360</v>
      </c>
      <c r="AJ105" s="5" t="s">
        <v>360</v>
      </c>
      <c r="AK105" s="5" t="s">
        <v>360</v>
      </c>
      <c r="AL105" s="5" t="s">
        <v>360</v>
      </c>
      <c r="AM105" s="5" t="s">
        <v>360</v>
      </c>
      <c r="AN105" s="5" t="s">
        <v>360</v>
      </c>
      <c r="AO105" s="5" t="s">
        <v>360</v>
      </c>
      <c r="AP105" s="5" t="s">
        <v>360</v>
      </c>
      <c r="AQ105" s="5" t="s">
        <v>360</v>
      </c>
      <c r="AR105" s="43">
        <f t="shared" si="56"/>
        <v>0.75031660624551566</v>
      </c>
      <c r="AS105" s="44">
        <v>1240</v>
      </c>
      <c r="AT105" s="35">
        <f t="shared" si="47"/>
        <v>1014.5454545454546</v>
      </c>
      <c r="AU105" s="35">
        <f t="shared" si="48"/>
        <v>761.2</v>
      </c>
      <c r="AV105" s="35">
        <f t="shared" si="49"/>
        <v>-253.34545454545457</v>
      </c>
      <c r="AW105" s="35">
        <v>57.3</v>
      </c>
      <c r="AX105" s="35">
        <v>53.9</v>
      </c>
      <c r="AY105" s="35">
        <v>173</v>
      </c>
      <c r="AZ105" s="35">
        <v>61</v>
      </c>
      <c r="BA105" s="35">
        <v>138.30000000000001</v>
      </c>
      <c r="BB105" s="35">
        <v>70.3</v>
      </c>
      <c r="BC105" s="35">
        <v>39.200000000000003</v>
      </c>
      <c r="BD105" s="35">
        <v>44.8</v>
      </c>
      <c r="BE105" s="35"/>
      <c r="BF105" s="35">
        <f t="shared" si="50"/>
        <v>123.4</v>
      </c>
      <c r="BG105" s="35">
        <v>0</v>
      </c>
      <c r="BH105" s="35">
        <f t="shared" si="57"/>
        <v>123.4</v>
      </c>
      <c r="BI105" s="79"/>
      <c r="BJ105" s="35">
        <f t="shared" si="52"/>
        <v>123.4</v>
      </c>
      <c r="BK105" s="35"/>
      <c r="BL105" s="35">
        <f t="shared" si="53"/>
        <v>123.4</v>
      </c>
      <c r="BM105" s="79"/>
      <c r="BN105" s="79"/>
      <c r="BO105" s="79"/>
      <c r="BP105" s="79"/>
      <c r="BQ105" s="35">
        <f t="shared" si="54"/>
        <v>123.4</v>
      </c>
      <c r="BR105" s="35">
        <v>108.5</v>
      </c>
      <c r="BS105" s="35">
        <f t="shared" si="55"/>
        <v>14.9</v>
      </c>
      <c r="BT105" s="1"/>
      <c r="BU105" s="1"/>
      <c r="BV105" s="69"/>
      <c r="BW105" s="1"/>
      <c r="BX105" s="1"/>
      <c r="BY105" s="1"/>
      <c r="BZ105" s="1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10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10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10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10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10"/>
      <c r="HG105" s="9"/>
      <c r="HH105" s="9"/>
    </row>
    <row r="106" spans="1:216" s="2" customFormat="1" ht="17.149999999999999" customHeight="1">
      <c r="A106" s="14" t="s">
        <v>93</v>
      </c>
      <c r="B106" s="63">
        <v>0</v>
      </c>
      <c r="C106" s="63">
        <v>0</v>
      </c>
      <c r="D106" s="4">
        <f t="shared" si="43"/>
        <v>0</v>
      </c>
      <c r="E106" s="11">
        <v>0</v>
      </c>
      <c r="F106" s="5" t="s">
        <v>360</v>
      </c>
      <c r="G106" s="5" t="s">
        <v>360</v>
      </c>
      <c r="H106" s="5" t="s">
        <v>360</v>
      </c>
      <c r="I106" s="5" t="s">
        <v>360</v>
      </c>
      <c r="J106" s="5" t="s">
        <v>360</v>
      </c>
      <c r="K106" s="5" t="s">
        <v>360</v>
      </c>
      <c r="L106" s="5" t="s">
        <v>360</v>
      </c>
      <c r="M106" s="5" t="s">
        <v>360</v>
      </c>
      <c r="N106" s="35">
        <v>1565.3</v>
      </c>
      <c r="O106" s="35">
        <v>602.5</v>
      </c>
      <c r="P106" s="4">
        <f t="shared" si="44"/>
        <v>0.3849102408483997</v>
      </c>
      <c r="Q106" s="11">
        <v>20</v>
      </c>
      <c r="R106" s="5" t="s">
        <v>360</v>
      </c>
      <c r="S106" s="5" t="s">
        <v>360</v>
      </c>
      <c r="T106" s="5" t="s">
        <v>360</v>
      </c>
      <c r="U106" s="5" t="s">
        <v>360</v>
      </c>
      <c r="V106" s="5" t="s">
        <v>360</v>
      </c>
      <c r="W106" s="5" t="s">
        <v>360</v>
      </c>
      <c r="X106" s="35">
        <v>7826.9</v>
      </c>
      <c r="Y106" s="35">
        <v>6595.8</v>
      </c>
      <c r="Z106" s="4">
        <f t="shared" si="45"/>
        <v>0.84270911855268371</v>
      </c>
      <c r="AA106" s="5">
        <v>5</v>
      </c>
      <c r="AB106" s="86">
        <v>174</v>
      </c>
      <c r="AC106" s="86">
        <v>174</v>
      </c>
      <c r="AD106" s="4">
        <f t="shared" si="46"/>
        <v>1</v>
      </c>
      <c r="AE106" s="5">
        <v>20</v>
      </c>
      <c r="AF106" s="5" t="s">
        <v>360</v>
      </c>
      <c r="AG106" s="5" t="s">
        <v>360</v>
      </c>
      <c r="AH106" s="5" t="s">
        <v>360</v>
      </c>
      <c r="AI106" s="5" t="s">
        <v>360</v>
      </c>
      <c r="AJ106" s="5" t="s">
        <v>360</v>
      </c>
      <c r="AK106" s="5" t="s">
        <v>360</v>
      </c>
      <c r="AL106" s="5" t="s">
        <v>360</v>
      </c>
      <c r="AM106" s="5" t="s">
        <v>360</v>
      </c>
      <c r="AN106" s="5" t="s">
        <v>360</v>
      </c>
      <c r="AO106" s="5" t="s">
        <v>360</v>
      </c>
      <c r="AP106" s="5" t="s">
        <v>360</v>
      </c>
      <c r="AQ106" s="5" t="s">
        <v>360</v>
      </c>
      <c r="AR106" s="43">
        <f t="shared" si="56"/>
        <v>0.70915000910514248</v>
      </c>
      <c r="AS106" s="44">
        <v>881</v>
      </c>
      <c r="AT106" s="35">
        <f t="shared" si="47"/>
        <v>720.81818181818187</v>
      </c>
      <c r="AU106" s="35">
        <f t="shared" si="48"/>
        <v>511.2</v>
      </c>
      <c r="AV106" s="35">
        <f t="shared" si="49"/>
        <v>-209.61818181818188</v>
      </c>
      <c r="AW106" s="35">
        <v>51.4</v>
      </c>
      <c r="AX106" s="35">
        <v>20.9</v>
      </c>
      <c r="AY106" s="35">
        <v>195.8</v>
      </c>
      <c r="AZ106" s="35">
        <v>95.6</v>
      </c>
      <c r="BA106" s="35">
        <v>40.299999999999997</v>
      </c>
      <c r="BB106" s="35">
        <v>110.1</v>
      </c>
      <c r="BC106" s="35">
        <v>0</v>
      </c>
      <c r="BD106" s="35">
        <v>6.7</v>
      </c>
      <c r="BE106" s="35"/>
      <c r="BF106" s="35">
        <f t="shared" si="50"/>
        <v>-9.6</v>
      </c>
      <c r="BG106" s="35">
        <v>0</v>
      </c>
      <c r="BH106" s="35">
        <f t="shared" si="57"/>
        <v>-9.6</v>
      </c>
      <c r="BI106" s="79"/>
      <c r="BJ106" s="35">
        <f t="shared" si="52"/>
        <v>0</v>
      </c>
      <c r="BK106" s="35"/>
      <c r="BL106" s="35">
        <f t="shared" si="53"/>
        <v>0</v>
      </c>
      <c r="BM106" s="79"/>
      <c r="BN106" s="79"/>
      <c r="BO106" s="79"/>
      <c r="BP106" s="79"/>
      <c r="BQ106" s="35">
        <f t="shared" si="54"/>
        <v>0</v>
      </c>
      <c r="BR106" s="35">
        <v>0</v>
      </c>
      <c r="BS106" s="35">
        <f t="shared" si="55"/>
        <v>0</v>
      </c>
      <c r="BT106" s="1"/>
      <c r="BU106" s="1"/>
      <c r="BV106" s="69"/>
      <c r="BW106" s="1"/>
      <c r="BX106" s="1"/>
      <c r="BY106" s="1"/>
      <c r="BZ106" s="1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10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10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10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10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10"/>
      <c r="HG106" s="9"/>
      <c r="HH106" s="9"/>
    </row>
    <row r="107" spans="1:216" s="2" customFormat="1" ht="17.149999999999999" customHeight="1">
      <c r="A107" s="14" t="s">
        <v>94</v>
      </c>
      <c r="B107" s="63">
        <v>13686</v>
      </c>
      <c r="C107" s="63">
        <v>13259.1</v>
      </c>
      <c r="D107" s="4">
        <f t="shared" si="43"/>
        <v>0.96880754055238938</v>
      </c>
      <c r="E107" s="11">
        <v>5</v>
      </c>
      <c r="F107" s="5" t="s">
        <v>360</v>
      </c>
      <c r="G107" s="5" t="s">
        <v>360</v>
      </c>
      <c r="H107" s="5" t="s">
        <v>360</v>
      </c>
      <c r="I107" s="5" t="s">
        <v>360</v>
      </c>
      <c r="J107" s="5" t="s">
        <v>360</v>
      </c>
      <c r="K107" s="5" t="s">
        <v>360</v>
      </c>
      <c r="L107" s="5" t="s">
        <v>360</v>
      </c>
      <c r="M107" s="5" t="s">
        <v>360</v>
      </c>
      <c r="N107" s="35">
        <v>842.1</v>
      </c>
      <c r="O107" s="35">
        <v>940.4</v>
      </c>
      <c r="P107" s="4">
        <f t="shared" si="44"/>
        <v>1.1167319795748722</v>
      </c>
      <c r="Q107" s="11">
        <v>20</v>
      </c>
      <c r="R107" s="5" t="s">
        <v>360</v>
      </c>
      <c r="S107" s="5" t="s">
        <v>360</v>
      </c>
      <c r="T107" s="5" t="s">
        <v>360</v>
      </c>
      <c r="U107" s="5" t="s">
        <v>360</v>
      </c>
      <c r="V107" s="5" t="s">
        <v>360</v>
      </c>
      <c r="W107" s="5" t="s">
        <v>360</v>
      </c>
      <c r="X107" s="35">
        <v>16559.5</v>
      </c>
      <c r="Y107" s="35">
        <v>6324</v>
      </c>
      <c r="Z107" s="4">
        <f t="shared" si="45"/>
        <v>0.38189558863492257</v>
      </c>
      <c r="AA107" s="5">
        <v>5</v>
      </c>
      <c r="AB107" s="86">
        <v>27</v>
      </c>
      <c r="AC107" s="86">
        <v>27</v>
      </c>
      <c r="AD107" s="4">
        <f t="shared" si="46"/>
        <v>1</v>
      </c>
      <c r="AE107" s="5">
        <v>20</v>
      </c>
      <c r="AF107" s="5" t="s">
        <v>360</v>
      </c>
      <c r="AG107" s="5" t="s">
        <v>360</v>
      </c>
      <c r="AH107" s="5" t="s">
        <v>360</v>
      </c>
      <c r="AI107" s="5" t="s">
        <v>360</v>
      </c>
      <c r="AJ107" s="5" t="s">
        <v>360</v>
      </c>
      <c r="AK107" s="5" t="s">
        <v>360</v>
      </c>
      <c r="AL107" s="5" t="s">
        <v>360</v>
      </c>
      <c r="AM107" s="5" t="s">
        <v>360</v>
      </c>
      <c r="AN107" s="5" t="s">
        <v>360</v>
      </c>
      <c r="AO107" s="5" t="s">
        <v>360</v>
      </c>
      <c r="AP107" s="5" t="s">
        <v>360</v>
      </c>
      <c r="AQ107" s="5" t="s">
        <v>360</v>
      </c>
      <c r="AR107" s="43">
        <f t="shared" si="56"/>
        <v>0.98176310474868023</v>
      </c>
      <c r="AS107" s="44">
        <v>1254</v>
      </c>
      <c r="AT107" s="35">
        <f t="shared" si="47"/>
        <v>1026</v>
      </c>
      <c r="AU107" s="35">
        <f t="shared" si="48"/>
        <v>1007.3</v>
      </c>
      <c r="AV107" s="35">
        <f t="shared" si="49"/>
        <v>-18.700000000000045</v>
      </c>
      <c r="AW107" s="35">
        <v>141.80000000000001</v>
      </c>
      <c r="AX107" s="35">
        <v>140.5</v>
      </c>
      <c r="AY107" s="35">
        <v>108.2</v>
      </c>
      <c r="AZ107" s="35">
        <v>115.5</v>
      </c>
      <c r="BA107" s="35">
        <v>64.400000000000006</v>
      </c>
      <c r="BB107" s="35">
        <v>176.6</v>
      </c>
      <c r="BC107" s="35">
        <v>74.099999999999994</v>
      </c>
      <c r="BD107" s="35">
        <v>103.9</v>
      </c>
      <c r="BE107" s="35"/>
      <c r="BF107" s="35">
        <f t="shared" si="50"/>
        <v>82.3</v>
      </c>
      <c r="BG107" s="35">
        <v>0</v>
      </c>
      <c r="BH107" s="35">
        <f t="shared" si="57"/>
        <v>82.3</v>
      </c>
      <c r="BI107" s="79"/>
      <c r="BJ107" s="35">
        <f t="shared" si="52"/>
        <v>82.3</v>
      </c>
      <c r="BK107" s="35"/>
      <c r="BL107" s="35">
        <f t="shared" si="53"/>
        <v>82.3</v>
      </c>
      <c r="BM107" s="79"/>
      <c r="BN107" s="79"/>
      <c r="BO107" s="79"/>
      <c r="BP107" s="79"/>
      <c r="BQ107" s="35">
        <f t="shared" si="54"/>
        <v>82.3</v>
      </c>
      <c r="BR107" s="35">
        <v>150.69999999999999</v>
      </c>
      <c r="BS107" s="35">
        <f t="shared" si="55"/>
        <v>-68.400000000000006</v>
      </c>
      <c r="BT107" s="1"/>
      <c r="BU107" s="1"/>
      <c r="BV107" s="69"/>
      <c r="BW107" s="1"/>
      <c r="BX107" s="1"/>
      <c r="BY107" s="1"/>
      <c r="BZ107" s="1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10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10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10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10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10"/>
      <c r="HG107" s="9"/>
      <c r="HH107" s="9"/>
    </row>
    <row r="108" spans="1:216" s="2" customFormat="1" ht="17.149999999999999" customHeight="1">
      <c r="A108" s="14" t="s">
        <v>95</v>
      </c>
      <c r="B108" s="63">
        <v>954</v>
      </c>
      <c r="C108" s="63">
        <v>886</v>
      </c>
      <c r="D108" s="4">
        <f t="shared" si="43"/>
        <v>0.92872117400419285</v>
      </c>
      <c r="E108" s="11">
        <v>5</v>
      </c>
      <c r="F108" s="5" t="s">
        <v>360</v>
      </c>
      <c r="G108" s="5" t="s">
        <v>360</v>
      </c>
      <c r="H108" s="5" t="s">
        <v>360</v>
      </c>
      <c r="I108" s="5" t="s">
        <v>360</v>
      </c>
      <c r="J108" s="5" t="s">
        <v>360</v>
      </c>
      <c r="K108" s="5" t="s">
        <v>360</v>
      </c>
      <c r="L108" s="5" t="s">
        <v>360</v>
      </c>
      <c r="M108" s="5" t="s">
        <v>360</v>
      </c>
      <c r="N108" s="35">
        <v>3534.1</v>
      </c>
      <c r="O108" s="35">
        <v>1150.7</v>
      </c>
      <c r="P108" s="4">
        <f t="shared" si="44"/>
        <v>0.32559916244588438</v>
      </c>
      <c r="Q108" s="11">
        <v>20</v>
      </c>
      <c r="R108" s="5" t="s">
        <v>360</v>
      </c>
      <c r="S108" s="5" t="s">
        <v>360</v>
      </c>
      <c r="T108" s="5" t="s">
        <v>360</v>
      </c>
      <c r="U108" s="5" t="s">
        <v>360</v>
      </c>
      <c r="V108" s="5" t="s">
        <v>360</v>
      </c>
      <c r="W108" s="5" t="s">
        <v>360</v>
      </c>
      <c r="X108" s="35">
        <v>13930</v>
      </c>
      <c r="Y108" s="35">
        <v>8537.4</v>
      </c>
      <c r="Z108" s="4">
        <f t="shared" si="45"/>
        <v>0.61287867910983485</v>
      </c>
      <c r="AA108" s="5">
        <v>5</v>
      </c>
      <c r="AB108" s="86">
        <v>1675</v>
      </c>
      <c r="AC108" s="86">
        <v>1675</v>
      </c>
      <c r="AD108" s="4">
        <f t="shared" si="46"/>
        <v>1</v>
      </c>
      <c r="AE108" s="5">
        <v>20</v>
      </c>
      <c r="AF108" s="5" t="s">
        <v>360</v>
      </c>
      <c r="AG108" s="5" t="s">
        <v>360</v>
      </c>
      <c r="AH108" s="5" t="s">
        <v>360</v>
      </c>
      <c r="AI108" s="5" t="s">
        <v>360</v>
      </c>
      <c r="AJ108" s="5" t="s">
        <v>360</v>
      </c>
      <c r="AK108" s="5" t="s">
        <v>360</v>
      </c>
      <c r="AL108" s="5" t="s">
        <v>360</v>
      </c>
      <c r="AM108" s="5" t="s">
        <v>360</v>
      </c>
      <c r="AN108" s="5" t="s">
        <v>360</v>
      </c>
      <c r="AO108" s="5" t="s">
        <v>360</v>
      </c>
      <c r="AP108" s="5" t="s">
        <v>360</v>
      </c>
      <c r="AQ108" s="5" t="s">
        <v>360</v>
      </c>
      <c r="AR108" s="43">
        <f t="shared" si="56"/>
        <v>0.68439965028975647</v>
      </c>
      <c r="AS108" s="44">
        <v>918</v>
      </c>
      <c r="AT108" s="35">
        <f t="shared" si="47"/>
        <v>751.09090909090912</v>
      </c>
      <c r="AU108" s="35">
        <f t="shared" si="48"/>
        <v>514</v>
      </c>
      <c r="AV108" s="35">
        <f t="shared" si="49"/>
        <v>-237.09090909090912</v>
      </c>
      <c r="AW108" s="35">
        <v>103.1</v>
      </c>
      <c r="AX108" s="35">
        <v>0</v>
      </c>
      <c r="AY108" s="35">
        <v>104.4</v>
      </c>
      <c r="AZ108" s="35">
        <v>26.9</v>
      </c>
      <c r="BA108" s="35">
        <v>20.100000000000001</v>
      </c>
      <c r="BB108" s="35">
        <v>26.6</v>
      </c>
      <c r="BC108" s="35">
        <v>20.6</v>
      </c>
      <c r="BD108" s="35">
        <v>37.9</v>
      </c>
      <c r="BE108" s="35">
        <v>67.300000000000011</v>
      </c>
      <c r="BF108" s="35">
        <f t="shared" si="50"/>
        <v>107.1</v>
      </c>
      <c r="BG108" s="35">
        <v>0</v>
      </c>
      <c r="BH108" s="35">
        <f t="shared" si="57"/>
        <v>107.1</v>
      </c>
      <c r="BI108" s="79"/>
      <c r="BJ108" s="35">
        <f t="shared" si="52"/>
        <v>107.1</v>
      </c>
      <c r="BK108" s="35"/>
      <c r="BL108" s="35">
        <f t="shared" si="53"/>
        <v>107.1</v>
      </c>
      <c r="BM108" s="79"/>
      <c r="BN108" s="79"/>
      <c r="BO108" s="79"/>
      <c r="BP108" s="79"/>
      <c r="BQ108" s="35">
        <f t="shared" si="54"/>
        <v>107.1</v>
      </c>
      <c r="BR108" s="35">
        <v>113.1</v>
      </c>
      <c r="BS108" s="35">
        <f t="shared" si="55"/>
        <v>-6</v>
      </c>
      <c r="BT108" s="1"/>
      <c r="BU108" s="1"/>
      <c r="BV108" s="69"/>
      <c r="BW108" s="1"/>
      <c r="BX108" s="1"/>
      <c r="BY108" s="1"/>
      <c r="BZ108" s="1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10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10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10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10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10"/>
      <c r="HG108" s="9"/>
      <c r="HH108" s="9"/>
    </row>
    <row r="109" spans="1:216" s="2" customFormat="1" ht="17.149999999999999" customHeight="1">
      <c r="A109" s="14" t="s">
        <v>96</v>
      </c>
      <c r="B109" s="63">
        <v>2002</v>
      </c>
      <c r="C109" s="63">
        <v>1677.3</v>
      </c>
      <c r="D109" s="4">
        <f t="shared" si="43"/>
        <v>0.8378121878121878</v>
      </c>
      <c r="E109" s="11">
        <v>5</v>
      </c>
      <c r="F109" s="5" t="s">
        <v>360</v>
      </c>
      <c r="G109" s="5" t="s">
        <v>360</v>
      </c>
      <c r="H109" s="5" t="s">
        <v>360</v>
      </c>
      <c r="I109" s="5" t="s">
        <v>360</v>
      </c>
      <c r="J109" s="5" t="s">
        <v>360</v>
      </c>
      <c r="K109" s="5" t="s">
        <v>360</v>
      </c>
      <c r="L109" s="5" t="s">
        <v>360</v>
      </c>
      <c r="M109" s="5" t="s">
        <v>360</v>
      </c>
      <c r="N109" s="35">
        <v>3182.5</v>
      </c>
      <c r="O109" s="35">
        <v>1528.4</v>
      </c>
      <c r="P109" s="4">
        <f t="shared" si="44"/>
        <v>0.48025137470542029</v>
      </c>
      <c r="Q109" s="11">
        <v>20</v>
      </c>
      <c r="R109" s="5" t="s">
        <v>360</v>
      </c>
      <c r="S109" s="5" t="s">
        <v>360</v>
      </c>
      <c r="T109" s="5" t="s">
        <v>360</v>
      </c>
      <c r="U109" s="5" t="s">
        <v>360</v>
      </c>
      <c r="V109" s="5" t="s">
        <v>360</v>
      </c>
      <c r="W109" s="5" t="s">
        <v>360</v>
      </c>
      <c r="X109" s="35">
        <v>22237</v>
      </c>
      <c r="Y109" s="35">
        <v>16141.2</v>
      </c>
      <c r="Z109" s="4">
        <f t="shared" si="45"/>
        <v>0.72587129558843377</v>
      </c>
      <c r="AA109" s="5">
        <v>5</v>
      </c>
      <c r="AB109" s="86">
        <v>570</v>
      </c>
      <c r="AC109" s="86">
        <v>570</v>
      </c>
      <c r="AD109" s="4">
        <f t="shared" si="46"/>
        <v>1</v>
      </c>
      <c r="AE109" s="5">
        <v>20</v>
      </c>
      <c r="AF109" s="5" t="s">
        <v>360</v>
      </c>
      <c r="AG109" s="5" t="s">
        <v>360</v>
      </c>
      <c r="AH109" s="5" t="s">
        <v>360</v>
      </c>
      <c r="AI109" s="5" t="s">
        <v>360</v>
      </c>
      <c r="AJ109" s="5" t="s">
        <v>360</v>
      </c>
      <c r="AK109" s="5" t="s">
        <v>360</v>
      </c>
      <c r="AL109" s="5" t="s">
        <v>360</v>
      </c>
      <c r="AM109" s="5" t="s">
        <v>360</v>
      </c>
      <c r="AN109" s="5" t="s">
        <v>360</v>
      </c>
      <c r="AO109" s="5" t="s">
        <v>360</v>
      </c>
      <c r="AP109" s="5" t="s">
        <v>360</v>
      </c>
      <c r="AQ109" s="5" t="s">
        <v>360</v>
      </c>
      <c r="AR109" s="43">
        <f t="shared" si="56"/>
        <v>0.74846889822223028</v>
      </c>
      <c r="AS109" s="44">
        <v>930</v>
      </c>
      <c r="AT109" s="35">
        <f t="shared" si="47"/>
        <v>760.90909090909088</v>
      </c>
      <c r="AU109" s="35">
        <f t="shared" si="48"/>
        <v>569.5</v>
      </c>
      <c r="AV109" s="35">
        <f t="shared" si="49"/>
        <v>-191.40909090909088</v>
      </c>
      <c r="AW109" s="35">
        <v>58.8</v>
      </c>
      <c r="AX109" s="35">
        <v>68.8</v>
      </c>
      <c r="AY109" s="35">
        <v>150.80000000000001</v>
      </c>
      <c r="AZ109" s="35">
        <v>22.2</v>
      </c>
      <c r="BA109" s="35">
        <v>60.6</v>
      </c>
      <c r="BB109" s="35">
        <v>43.2</v>
      </c>
      <c r="BC109" s="35">
        <v>41.7</v>
      </c>
      <c r="BD109" s="35">
        <v>24</v>
      </c>
      <c r="BE109" s="35"/>
      <c r="BF109" s="35">
        <f t="shared" si="50"/>
        <v>99.4</v>
      </c>
      <c r="BG109" s="35">
        <v>0</v>
      </c>
      <c r="BH109" s="35">
        <f t="shared" si="57"/>
        <v>99.4</v>
      </c>
      <c r="BI109" s="79"/>
      <c r="BJ109" s="35">
        <f t="shared" si="52"/>
        <v>99.4</v>
      </c>
      <c r="BK109" s="35"/>
      <c r="BL109" s="35">
        <f t="shared" si="53"/>
        <v>99.4</v>
      </c>
      <c r="BM109" s="79"/>
      <c r="BN109" s="79"/>
      <c r="BO109" s="79"/>
      <c r="BP109" s="79"/>
      <c r="BQ109" s="35">
        <f t="shared" si="54"/>
        <v>99.4</v>
      </c>
      <c r="BR109" s="35">
        <v>101.3</v>
      </c>
      <c r="BS109" s="35">
        <f t="shared" si="55"/>
        <v>-1.9</v>
      </c>
      <c r="BT109" s="1"/>
      <c r="BU109" s="1"/>
      <c r="BV109" s="69"/>
      <c r="BW109" s="1"/>
      <c r="BX109" s="1"/>
      <c r="BY109" s="1"/>
      <c r="BZ109" s="1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10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10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10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10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10"/>
      <c r="HG109" s="9"/>
      <c r="HH109" s="9"/>
    </row>
    <row r="110" spans="1:216" s="2" customFormat="1" ht="17.149999999999999" customHeight="1">
      <c r="A110" s="14" t="s">
        <v>97</v>
      </c>
      <c r="B110" s="63">
        <v>0</v>
      </c>
      <c r="C110" s="63">
        <v>0</v>
      </c>
      <c r="D110" s="4">
        <f t="shared" si="43"/>
        <v>0</v>
      </c>
      <c r="E110" s="11">
        <v>0</v>
      </c>
      <c r="F110" s="5" t="s">
        <v>360</v>
      </c>
      <c r="G110" s="5" t="s">
        <v>360</v>
      </c>
      <c r="H110" s="5" t="s">
        <v>360</v>
      </c>
      <c r="I110" s="5" t="s">
        <v>360</v>
      </c>
      <c r="J110" s="5" t="s">
        <v>360</v>
      </c>
      <c r="K110" s="5" t="s">
        <v>360</v>
      </c>
      <c r="L110" s="5" t="s">
        <v>360</v>
      </c>
      <c r="M110" s="5" t="s">
        <v>360</v>
      </c>
      <c r="N110" s="35">
        <v>473.5</v>
      </c>
      <c r="O110" s="35">
        <v>281.2</v>
      </c>
      <c r="P110" s="4">
        <f t="shared" si="44"/>
        <v>0.59387539598732841</v>
      </c>
      <c r="Q110" s="11">
        <v>20</v>
      </c>
      <c r="R110" s="5" t="s">
        <v>360</v>
      </c>
      <c r="S110" s="5" t="s">
        <v>360</v>
      </c>
      <c r="T110" s="5" t="s">
        <v>360</v>
      </c>
      <c r="U110" s="5" t="s">
        <v>360</v>
      </c>
      <c r="V110" s="5" t="s">
        <v>360</v>
      </c>
      <c r="W110" s="5" t="s">
        <v>360</v>
      </c>
      <c r="X110" s="35">
        <v>14368</v>
      </c>
      <c r="Y110" s="35">
        <v>13332.8</v>
      </c>
      <c r="Z110" s="4">
        <f t="shared" si="45"/>
        <v>0.92795100222717142</v>
      </c>
      <c r="AA110" s="5">
        <v>5</v>
      </c>
      <c r="AB110" s="86">
        <v>182</v>
      </c>
      <c r="AC110" s="86">
        <v>182</v>
      </c>
      <c r="AD110" s="4">
        <f t="shared" si="46"/>
        <v>1</v>
      </c>
      <c r="AE110" s="5">
        <v>20</v>
      </c>
      <c r="AF110" s="5" t="s">
        <v>360</v>
      </c>
      <c r="AG110" s="5" t="s">
        <v>360</v>
      </c>
      <c r="AH110" s="5" t="s">
        <v>360</v>
      </c>
      <c r="AI110" s="5" t="s">
        <v>360</v>
      </c>
      <c r="AJ110" s="5" t="s">
        <v>360</v>
      </c>
      <c r="AK110" s="5" t="s">
        <v>360</v>
      </c>
      <c r="AL110" s="5" t="s">
        <v>360</v>
      </c>
      <c r="AM110" s="5" t="s">
        <v>360</v>
      </c>
      <c r="AN110" s="5" t="s">
        <v>360</v>
      </c>
      <c r="AO110" s="5" t="s">
        <v>360</v>
      </c>
      <c r="AP110" s="5" t="s">
        <v>360</v>
      </c>
      <c r="AQ110" s="5" t="s">
        <v>360</v>
      </c>
      <c r="AR110" s="43">
        <f t="shared" si="56"/>
        <v>0.81149473179738718</v>
      </c>
      <c r="AS110" s="44">
        <v>1407</v>
      </c>
      <c r="AT110" s="35">
        <f t="shared" si="47"/>
        <v>1151.1818181818182</v>
      </c>
      <c r="AU110" s="35">
        <f t="shared" si="48"/>
        <v>934.2</v>
      </c>
      <c r="AV110" s="35">
        <f t="shared" si="49"/>
        <v>-216.9818181818182</v>
      </c>
      <c r="AW110" s="35">
        <v>155.4</v>
      </c>
      <c r="AX110" s="35">
        <v>165.6</v>
      </c>
      <c r="AY110" s="35">
        <v>112.9</v>
      </c>
      <c r="AZ110" s="35">
        <v>143.69999999999999</v>
      </c>
      <c r="BA110" s="35">
        <v>117.1</v>
      </c>
      <c r="BB110" s="35">
        <v>109.3</v>
      </c>
      <c r="BC110" s="35">
        <v>12.9</v>
      </c>
      <c r="BD110" s="35">
        <v>45.2</v>
      </c>
      <c r="BE110" s="35"/>
      <c r="BF110" s="35">
        <f t="shared" si="50"/>
        <v>72.099999999999994</v>
      </c>
      <c r="BG110" s="35">
        <v>0</v>
      </c>
      <c r="BH110" s="35">
        <f t="shared" si="57"/>
        <v>72.099999999999994</v>
      </c>
      <c r="BI110" s="79"/>
      <c r="BJ110" s="35">
        <f t="shared" si="52"/>
        <v>72.099999999999994</v>
      </c>
      <c r="BK110" s="35"/>
      <c r="BL110" s="35">
        <f t="shared" si="53"/>
        <v>72.099999999999994</v>
      </c>
      <c r="BM110" s="79"/>
      <c r="BN110" s="79"/>
      <c r="BO110" s="79"/>
      <c r="BP110" s="79"/>
      <c r="BQ110" s="35">
        <f t="shared" si="54"/>
        <v>72.099999999999994</v>
      </c>
      <c r="BR110" s="35">
        <v>55.3</v>
      </c>
      <c r="BS110" s="35">
        <f t="shared" si="55"/>
        <v>16.8</v>
      </c>
      <c r="BT110" s="1"/>
      <c r="BU110" s="1"/>
      <c r="BV110" s="69"/>
      <c r="BW110" s="1"/>
      <c r="BX110" s="1"/>
      <c r="BY110" s="1"/>
      <c r="BZ110" s="1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10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10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10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10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10"/>
      <c r="HG110" s="9"/>
      <c r="HH110" s="9"/>
    </row>
    <row r="111" spans="1:216" s="2" customFormat="1" ht="17.149999999999999" customHeight="1">
      <c r="A111" s="45" t="s">
        <v>98</v>
      </c>
      <c r="B111" s="63">
        <v>0</v>
      </c>
      <c r="C111" s="63">
        <v>0</v>
      </c>
      <c r="D111" s="4">
        <f t="shared" si="43"/>
        <v>0</v>
      </c>
      <c r="E111" s="11">
        <v>0</v>
      </c>
      <c r="F111" s="5" t="s">
        <v>360</v>
      </c>
      <c r="G111" s="5" t="s">
        <v>360</v>
      </c>
      <c r="H111" s="5" t="s">
        <v>360</v>
      </c>
      <c r="I111" s="5" t="s">
        <v>360</v>
      </c>
      <c r="J111" s="5" t="s">
        <v>360</v>
      </c>
      <c r="K111" s="5" t="s">
        <v>360</v>
      </c>
      <c r="L111" s="5" t="s">
        <v>360</v>
      </c>
      <c r="M111" s="5" t="s">
        <v>360</v>
      </c>
      <c r="N111" s="35">
        <v>1908.4</v>
      </c>
      <c r="O111" s="35">
        <v>1086.5999999999999</v>
      </c>
      <c r="P111" s="4">
        <f t="shared" si="44"/>
        <v>0.56937748899601748</v>
      </c>
      <c r="Q111" s="11">
        <v>20</v>
      </c>
      <c r="R111" s="5" t="s">
        <v>360</v>
      </c>
      <c r="S111" s="5" t="s">
        <v>360</v>
      </c>
      <c r="T111" s="5" t="s">
        <v>360</v>
      </c>
      <c r="U111" s="5" t="s">
        <v>360</v>
      </c>
      <c r="V111" s="5" t="s">
        <v>360</v>
      </c>
      <c r="W111" s="5" t="s">
        <v>360</v>
      </c>
      <c r="X111" s="35">
        <v>12001.7</v>
      </c>
      <c r="Y111" s="35">
        <v>8230.2999999999993</v>
      </c>
      <c r="Z111" s="4">
        <f t="shared" si="45"/>
        <v>0.68576118383229034</v>
      </c>
      <c r="AA111" s="5">
        <v>5</v>
      </c>
      <c r="AB111" s="86">
        <v>443</v>
      </c>
      <c r="AC111" s="86">
        <v>443</v>
      </c>
      <c r="AD111" s="4">
        <f t="shared" si="46"/>
        <v>1</v>
      </c>
      <c r="AE111" s="5">
        <v>20</v>
      </c>
      <c r="AF111" s="5" t="s">
        <v>360</v>
      </c>
      <c r="AG111" s="5" t="s">
        <v>360</v>
      </c>
      <c r="AH111" s="5" t="s">
        <v>360</v>
      </c>
      <c r="AI111" s="5" t="s">
        <v>360</v>
      </c>
      <c r="AJ111" s="5" t="s">
        <v>360</v>
      </c>
      <c r="AK111" s="5" t="s">
        <v>360</v>
      </c>
      <c r="AL111" s="5" t="s">
        <v>360</v>
      </c>
      <c r="AM111" s="5" t="s">
        <v>360</v>
      </c>
      <c r="AN111" s="5" t="s">
        <v>360</v>
      </c>
      <c r="AO111" s="5" t="s">
        <v>360</v>
      </c>
      <c r="AP111" s="5" t="s">
        <v>360</v>
      </c>
      <c r="AQ111" s="5" t="s">
        <v>360</v>
      </c>
      <c r="AR111" s="43">
        <f t="shared" si="56"/>
        <v>0.77369679331292884</v>
      </c>
      <c r="AS111" s="44">
        <v>408</v>
      </c>
      <c r="AT111" s="35">
        <f t="shared" si="47"/>
        <v>333.81818181818187</v>
      </c>
      <c r="AU111" s="35">
        <f t="shared" si="48"/>
        <v>258.3</v>
      </c>
      <c r="AV111" s="35">
        <f t="shared" si="49"/>
        <v>-75.518181818181858</v>
      </c>
      <c r="AW111" s="35">
        <v>21.2</v>
      </c>
      <c r="AX111" s="35">
        <v>30.2</v>
      </c>
      <c r="AY111" s="35">
        <v>72.8</v>
      </c>
      <c r="AZ111" s="35">
        <v>19.100000000000001</v>
      </c>
      <c r="BA111" s="35">
        <v>44.6</v>
      </c>
      <c r="BB111" s="35">
        <v>41.7</v>
      </c>
      <c r="BC111" s="35">
        <v>11.1</v>
      </c>
      <c r="BD111" s="35">
        <v>9.1999999999999993</v>
      </c>
      <c r="BE111" s="35"/>
      <c r="BF111" s="35">
        <f t="shared" si="50"/>
        <v>8.4</v>
      </c>
      <c r="BG111" s="35">
        <v>0</v>
      </c>
      <c r="BH111" s="35">
        <f t="shared" si="57"/>
        <v>8.4</v>
      </c>
      <c r="BI111" s="79"/>
      <c r="BJ111" s="35">
        <f t="shared" si="52"/>
        <v>8.4</v>
      </c>
      <c r="BK111" s="35"/>
      <c r="BL111" s="35">
        <f t="shared" si="53"/>
        <v>8.4</v>
      </c>
      <c r="BM111" s="79"/>
      <c r="BN111" s="79"/>
      <c r="BO111" s="79"/>
      <c r="BP111" s="79"/>
      <c r="BQ111" s="35">
        <f t="shared" si="54"/>
        <v>8.4</v>
      </c>
      <c r="BR111" s="35">
        <v>12</v>
      </c>
      <c r="BS111" s="35">
        <f t="shared" si="55"/>
        <v>-3.6</v>
      </c>
      <c r="BT111" s="1"/>
      <c r="BU111" s="1"/>
      <c r="BV111" s="69"/>
      <c r="BW111" s="1"/>
      <c r="BX111" s="1"/>
      <c r="BY111" s="1"/>
      <c r="BZ111" s="1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10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10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10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10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10"/>
      <c r="HG111" s="9"/>
      <c r="HH111" s="9"/>
    </row>
    <row r="112" spans="1:216" s="2" customFormat="1" ht="17.149999999999999" customHeight="1">
      <c r="A112" s="14" t="s">
        <v>99</v>
      </c>
      <c r="B112" s="63">
        <v>0</v>
      </c>
      <c r="C112" s="63">
        <v>0</v>
      </c>
      <c r="D112" s="4">
        <f t="shared" si="43"/>
        <v>0</v>
      </c>
      <c r="E112" s="11">
        <v>0</v>
      </c>
      <c r="F112" s="5" t="s">
        <v>360</v>
      </c>
      <c r="G112" s="5" t="s">
        <v>360</v>
      </c>
      <c r="H112" s="5" t="s">
        <v>360</v>
      </c>
      <c r="I112" s="5" t="s">
        <v>360</v>
      </c>
      <c r="J112" s="5" t="s">
        <v>360</v>
      </c>
      <c r="K112" s="5" t="s">
        <v>360</v>
      </c>
      <c r="L112" s="5" t="s">
        <v>360</v>
      </c>
      <c r="M112" s="5" t="s">
        <v>360</v>
      </c>
      <c r="N112" s="35">
        <v>658.5</v>
      </c>
      <c r="O112" s="35">
        <v>496.5</v>
      </c>
      <c r="P112" s="4">
        <f t="shared" si="44"/>
        <v>0.75398633257403191</v>
      </c>
      <c r="Q112" s="11">
        <v>20</v>
      </c>
      <c r="R112" s="5" t="s">
        <v>360</v>
      </c>
      <c r="S112" s="5" t="s">
        <v>360</v>
      </c>
      <c r="T112" s="5" t="s">
        <v>360</v>
      </c>
      <c r="U112" s="5" t="s">
        <v>360</v>
      </c>
      <c r="V112" s="5" t="s">
        <v>360</v>
      </c>
      <c r="W112" s="5" t="s">
        <v>360</v>
      </c>
      <c r="X112" s="35">
        <v>7889.9</v>
      </c>
      <c r="Y112" s="35">
        <v>5488.8</v>
      </c>
      <c r="Z112" s="4">
        <f t="shared" si="45"/>
        <v>0.69567421640324978</v>
      </c>
      <c r="AA112" s="5">
        <v>5</v>
      </c>
      <c r="AB112" s="86">
        <v>207</v>
      </c>
      <c r="AC112" s="86">
        <v>207</v>
      </c>
      <c r="AD112" s="4">
        <f t="shared" si="46"/>
        <v>1</v>
      </c>
      <c r="AE112" s="5">
        <v>20</v>
      </c>
      <c r="AF112" s="5" t="s">
        <v>360</v>
      </c>
      <c r="AG112" s="5" t="s">
        <v>360</v>
      </c>
      <c r="AH112" s="5" t="s">
        <v>360</v>
      </c>
      <c r="AI112" s="5" t="s">
        <v>360</v>
      </c>
      <c r="AJ112" s="5" t="s">
        <v>360</v>
      </c>
      <c r="AK112" s="5" t="s">
        <v>360</v>
      </c>
      <c r="AL112" s="5" t="s">
        <v>360</v>
      </c>
      <c r="AM112" s="5" t="s">
        <v>360</v>
      </c>
      <c r="AN112" s="5" t="s">
        <v>360</v>
      </c>
      <c r="AO112" s="5" t="s">
        <v>360</v>
      </c>
      <c r="AP112" s="5" t="s">
        <v>360</v>
      </c>
      <c r="AQ112" s="5" t="s">
        <v>360</v>
      </c>
      <c r="AR112" s="43">
        <f t="shared" si="56"/>
        <v>0.85684661629993086</v>
      </c>
      <c r="AS112" s="44">
        <v>849</v>
      </c>
      <c r="AT112" s="35">
        <f t="shared" si="47"/>
        <v>694.63636363636374</v>
      </c>
      <c r="AU112" s="35">
        <f t="shared" si="48"/>
        <v>595.20000000000005</v>
      </c>
      <c r="AV112" s="35">
        <f t="shared" si="49"/>
        <v>-99.436363636363694</v>
      </c>
      <c r="AW112" s="35">
        <v>46.7</v>
      </c>
      <c r="AX112" s="35">
        <v>32.700000000000003</v>
      </c>
      <c r="AY112" s="35">
        <v>178.2</v>
      </c>
      <c r="AZ112" s="35">
        <v>82.4</v>
      </c>
      <c r="BA112" s="35">
        <v>34.700000000000003</v>
      </c>
      <c r="BB112" s="35">
        <v>73.900000000000006</v>
      </c>
      <c r="BC112" s="35">
        <v>36.1</v>
      </c>
      <c r="BD112" s="35">
        <v>12.2</v>
      </c>
      <c r="BE112" s="35"/>
      <c r="BF112" s="35">
        <f t="shared" si="50"/>
        <v>98.3</v>
      </c>
      <c r="BG112" s="35">
        <v>0</v>
      </c>
      <c r="BH112" s="35">
        <f t="shared" si="57"/>
        <v>98.3</v>
      </c>
      <c r="BI112" s="79"/>
      <c r="BJ112" s="35">
        <f t="shared" si="52"/>
        <v>98.3</v>
      </c>
      <c r="BK112" s="35"/>
      <c r="BL112" s="35">
        <f t="shared" si="53"/>
        <v>98.3</v>
      </c>
      <c r="BM112" s="79"/>
      <c r="BN112" s="79"/>
      <c r="BO112" s="79"/>
      <c r="BP112" s="79"/>
      <c r="BQ112" s="35">
        <f t="shared" si="54"/>
        <v>98.3</v>
      </c>
      <c r="BR112" s="35">
        <v>112.3</v>
      </c>
      <c r="BS112" s="35">
        <f t="shared" si="55"/>
        <v>-14</v>
      </c>
      <c r="BT112" s="1"/>
      <c r="BU112" s="1"/>
      <c r="BV112" s="69"/>
      <c r="BW112" s="1"/>
      <c r="BX112" s="1"/>
      <c r="BY112" s="1"/>
      <c r="BZ112" s="1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10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10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10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10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10"/>
      <c r="HG112" s="9"/>
      <c r="HH112" s="9"/>
    </row>
    <row r="113" spans="1:216" s="2" customFormat="1" ht="17.149999999999999" customHeight="1">
      <c r="A113" s="14" t="s">
        <v>100</v>
      </c>
      <c r="B113" s="63">
        <v>0</v>
      </c>
      <c r="C113" s="63">
        <v>0</v>
      </c>
      <c r="D113" s="4">
        <f t="shared" si="43"/>
        <v>0</v>
      </c>
      <c r="E113" s="11">
        <v>0</v>
      </c>
      <c r="F113" s="5" t="s">
        <v>360</v>
      </c>
      <c r="G113" s="5" t="s">
        <v>360</v>
      </c>
      <c r="H113" s="5" t="s">
        <v>360</v>
      </c>
      <c r="I113" s="5" t="s">
        <v>360</v>
      </c>
      <c r="J113" s="5" t="s">
        <v>360</v>
      </c>
      <c r="K113" s="5" t="s">
        <v>360</v>
      </c>
      <c r="L113" s="5" t="s">
        <v>360</v>
      </c>
      <c r="M113" s="5" t="s">
        <v>360</v>
      </c>
      <c r="N113" s="35">
        <v>461.3</v>
      </c>
      <c r="O113" s="35">
        <v>422.6</v>
      </c>
      <c r="P113" s="4">
        <f t="shared" si="44"/>
        <v>0.91610665510513767</v>
      </c>
      <c r="Q113" s="11">
        <v>20</v>
      </c>
      <c r="R113" s="5" t="s">
        <v>360</v>
      </c>
      <c r="S113" s="5" t="s">
        <v>360</v>
      </c>
      <c r="T113" s="5" t="s">
        <v>360</v>
      </c>
      <c r="U113" s="5" t="s">
        <v>360</v>
      </c>
      <c r="V113" s="5" t="s">
        <v>360</v>
      </c>
      <c r="W113" s="5" t="s">
        <v>360</v>
      </c>
      <c r="X113" s="35">
        <v>17231.3</v>
      </c>
      <c r="Y113" s="35">
        <v>5324.2</v>
      </c>
      <c r="Z113" s="4">
        <f t="shared" si="45"/>
        <v>0.30898423218213367</v>
      </c>
      <c r="AA113" s="5">
        <v>5</v>
      </c>
      <c r="AB113" s="86">
        <v>121</v>
      </c>
      <c r="AC113" s="86">
        <v>121</v>
      </c>
      <c r="AD113" s="4">
        <f t="shared" si="46"/>
        <v>1</v>
      </c>
      <c r="AE113" s="5">
        <v>20</v>
      </c>
      <c r="AF113" s="5" t="s">
        <v>360</v>
      </c>
      <c r="AG113" s="5" t="s">
        <v>360</v>
      </c>
      <c r="AH113" s="5" t="s">
        <v>360</v>
      </c>
      <c r="AI113" s="5" t="s">
        <v>360</v>
      </c>
      <c r="AJ113" s="5" t="s">
        <v>360</v>
      </c>
      <c r="AK113" s="5" t="s">
        <v>360</v>
      </c>
      <c r="AL113" s="5" t="s">
        <v>360</v>
      </c>
      <c r="AM113" s="5" t="s">
        <v>360</v>
      </c>
      <c r="AN113" s="5" t="s">
        <v>360</v>
      </c>
      <c r="AO113" s="5" t="s">
        <v>360</v>
      </c>
      <c r="AP113" s="5" t="s">
        <v>360</v>
      </c>
      <c r="AQ113" s="5" t="s">
        <v>360</v>
      </c>
      <c r="AR113" s="43">
        <f t="shared" si="56"/>
        <v>0.88593453917807607</v>
      </c>
      <c r="AS113" s="44">
        <v>557</v>
      </c>
      <c r="AT113" s="35">
        <f t="shared" si="47"/>
        <v>455.72727272727269</v>
      </c>
      <c r="AU113" s="35">
        <f t="shared" si="48"/>
        <v>403.7</v>
      </c>
      <c r="AV113" s="35">
        <f t="shared" si="49"/>
        <v>-52.027272727272702</v>
      </c>
      <c r="AW113" s="35">
        <v>53</v>
      </c>
      <c r="AX113" s="35">
        <v>40.9</v>
      </c>
      <c r="AY113" s="35">
        <v>53.9</v>
      </c>
      <c r="AZ113" s="35">
        <v>45.6</v>
      </c>
      <c r="BA113" s="35">
        <v>38.5</v>
      </c>
      <c r="BB113" s="35">
        <v>19.7</v>
      </c>
      <c r="BC113" s="35">
        <v>49.6</v>
      </c>
      <c r="BD113" s="35">
        <v>19.100000000000001</v>
      </c>
      <c r="BE113" s="35"/>
      <c r="BF113" s="35">
        <f t="shared" si="50"/>
        <v>83.4</v>
      </c>
      <c r="BG113" s="35">
        <v>0</v>
      </c>
      <c r="BH113" s="35">
        <f t="shared" si="57"/>
        <v>83.4</v>
      </c>
      <c r="BI113" s="79"/>
      <c r="BJ113" s="35">
        <f t="shared" si="52"/>
        <v>83.4</v>
      </c>
      <c r="BK113" s="35"/>
      <c r="BL113" s="35">
        <f t="shared" si="53"/>
        <v>83.4</v>
      </c>
      <c r="BM113" s="79"/>
      <c r="BN113" s="79"/>
      <c r="BO113" s="79"/>
      <c r="BP113" s="79"/>
      <c r="BQ113" s="35">
        <f t="shared" si="54"/>
        <v>83.4</v>
      </c>
      <c r="BR113" s="35">
        <v>116.3</v>
      </c>
      <c r="BS113" s="35">
        <f t="shared" si="55"/>
        <v>-32.9</v>
      </c>
      <c r="BT113" s="1"/>
      <c r="BU113" s="1"/>
      <c r="BV113" s="69"/>
      <c r="BW113" s="1"/>
      <c r="BX113" s="1"/>
      <c r="BY113" s="1"/>
      <c r="BZ113" s="1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10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10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10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10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10"/>
      <c r="HG113" s="9"/>
      <c r="HH113" s="9"/>
    </row>
    <row r="114" spans="1:216" s="2" customFormat="1" ht="17.149999999999999" customHeight="1">
      <c r="A114" s="18" t="s">
        <v>101</v>
      </c>
      <c r="B114" s="59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87"/>
      <c r="AC114" s="87"/>
      <c r="AD114" s="11"/>
      <c r="AE114" s="11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35"/>
      <c r="BL114" s="35"/>
      <c r="BM114" s="79"/>
      <c r="BN114" s="79"/>
      <c r="BO114" s="79"/>
      <c r="BP114" s="79"/>
      <c r="BQ114" s="35"/>
      <c r="BR114" s="35"/>
      <c r="BS114" s="35"/>
      <c r="BT114" s="1"/>
      <c r="BU114" s="1"/>
      <c r="BV114" s="69"/>
      <c r="BW114" s="1"/>
      <c r="BX114" s="1"/>
      <c r="BY114" s="1"/>
      <c r="BZ114" s="1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10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10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10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10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10"/>
      <c r="HG114" s="9"/>
      <c r="HH114" s="9"/>
    </row>
    <row r="115" spans="1:216" s="2" customFormat="1" ht="15.55" customHeight="1">
      <c r="A115" s="14" t="s">
        <v>102</v>
      </c>
      <c r="B115" s="63">
        <v>5616599</v>
      </c>
      <c r="C115" s="63">
        <v>6114136.4000000004</v>
      </c>
      <c r="D115" s="4">
        <f t="shared" si="43"/>
        <v>1.0885833936159588</v>
      </c>
      <c r="E115" s="11">
        <v>5</v>
      </c>
      <c r="F115" s="5" t="s">
        <v>360</v>
      </c>
      <c r="G115" s="5" t="s">
        <v>360</v>
      </c>
      <c r="H115" s="5" t="s">
        <v>360</v>
      </c>
      <c r="I115" s="5" t="s">
        <v>360</v>
      </c>
      <c r="J115" s="5" t="s">
        <v>360</v>
      </c>
      <c r="K115" s="5" t="s">
        <v>360</v>
      </c>
      <c r="L115" s="5" t="s">
        <v>360</v>
      </c>
      <c r="M115" s="5" t="s">
        <v>360</v>
      </c>
      <c r="N115" s="35">
        <v>26370.7</v>
      </c>
      <c r="O115" s="35">
        <v>19949.7</v>
      </c>
      <c r="P115" s="4">
        <f t="shared" si="44"/>
        <v>0.75651006609608396</v>
      </c>
      <c r="Q115" s="11">
        <v>20</v>
      </c>
      <c r="R115" s="5" t="s">
        <v>360</v>
      </c>
      <c r="S115" s="5" t="s">
        <v>360</v>
      </c>
      <c r="T115" s="5" t="s">
        <v>360</v>
      </c>
      <c r="U115" s="5" t="s">
        <v>360</v>
      </c>
      <c r="V115" s="5" t="s">
        <v>360</v>
      </c>
      <c r="W115" s="5" t="s">
        <v>360</v>
      </c>
      <c r="X115" s="35">
        <v>74715.100000000006</v>
      </c>
      <c r="Y115" s="35">
        <v>66494.100000000006</v>
      </c>
      <c r="Z115" s="4">
        <f t="shared" si="45"/>
        <v>0.88996869441384674</v>
      </c>
      <c r="AA115" s="5">
        <v>10</v>
      </c>
      <c r="AB115" s="86">
        <v>85</v>
      </c>
      <c r="AC115" s="86">
        <v>84</v>
      </c>
      <c r="AD115" s="4">
        <f t="shared" si="46"/>
        <v>0.9882352941176471</v>
      </c>
      <c r="AE115" s="5">
        <v>20</v>
      </c>
      <c r="AF115" s="5" t="s">
        <v>360</v>
      </c>
      <c r="AG115" s="5" t="s">
        <v>360</v>
      </c>
      <c r="AH115" s="5" t="s">
        <v>360</v>
      </c>
      <c r="AI115" s="5" t="s">
        <v>360</v>
      </c>
      <c r="AJ115" s="5" t="s">
        <v>360</v>
      </c>
      <c r="AK115" s="5" t="s">
        <v>360</v>
      </c>
      <c r="AL115" s="5" t="s">
        <v>360</v>
      </c>
      <c r="AM115" s="5" t="s">
        <v>360</v>
      </c>
      <c r="AN115" s="5" t="s">
        <v>360</v>
      </c>
      <c r="AO115" s="5" t="s">
        <v>360</v>
      </c>
      <c r="AP115" s="5" t="s">
        <v>360</v>
      </c>
      <c r="AQ115" s="5" t="s">
        <v>360</v>
      </c>
      <c r="AR115" s="43">
        <f t="shared" si="56"/>
        <v>0.89522747484532517</v>
      </c>
      <c r="AS115" s="44">
        <v>1729</v>
      </c>
      <c r="AT115" s="35">
        <f t="shared" si="47"/>
        <v>1414.6363636363637</v>
      </c>
      <c r="AU115" s="35">
        <f t="shared" si="48"/>
        <v>1266.4000000000001</v>
      </c>
      <c r="AV115" s="35">
        <f t="shared" si="49"/>
        <v>-148.23636363636365</v>
      </c>
      <c r="AW115" s="35">
        <v>164.9</v>
      </c>
      <c r="AX115" s="35">
        <v>89.6</v>
      </c>
      <c r="AY115" s="35">
        <v>157.4</v>
      </c>
      <c r="AZ115" s="35">
        <v>155.1</v>
      </c>
      <c r="BA115" s="35">
        <v>170.5</v>
      </c>
      <c r="BB115" s="35">
        <v>84.8</v>
      </c>
      <c r="BC115" s="35">
        <v>112.1</v>
      </c>
      <c r="BD115" s="35">
        <v>182.9</v>
      </c>
      <c r="BE115" s="35">
        <v>19.100000000000001</v>
      </c>
      <c r="BF115" s="35">
        <f t="shared" si="50"/>
        <v>130</v>
      </c>
      <c r="BG115" s="35">
        <v>0</v>
      </c>
      <c r="BH115" s="35">
        <f t="shared" si="57"/>
        <v>130</v>
      </c>
      <c r="BI115" s="79"/>
      <c r="BJ115" s="35">
        <f t="shared" si="52"/>
        <v>130</v>
      </c>
      <c r="BK115" s="35"/>
      <c r="BL115" s="35">
        <f t="shared" si="53"/>
        <v>130</v>
      </c>
      <c r="BM115" s="79"/>
      <c r="BN115" s="79"/>
      <c r="BO115" s="79"/>
      <c r="BP115" s="79"/>
      <c r="BQ115" s="35">
        <f t="shared" si="54"/>
        <v>130</v>
      </c>
      <c r="BR115" s="35">
        <v>131.69999999999999</v>
      </c>
      <c r="BS115" s="35">
        <f t="shared" si="55"/>
        <v>-1.7</v>
      </c>
      <c r="BT115" s="1"/>
      <c r="BU115" s="1"/>
      <c r="BV115" s="69"/>
      <c r="BW115" s="1"/>
      <c r="BX115" s="1"/>
      <c r="BY115" s="1"/>
      <c r="BZ115" s="1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10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10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10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10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10"/>
      <c r="HG115" s="9"/>
      <c r="HH115" s="9"/>
    </row>
    <row r="116" spans="1:216" s="2" customFormat="1" ht="17.149999999999999" customHeight="1">
      <c r="A116" s="14" t="s">
        <v>103</v>
      </c>
      <c r="B116" s="63">
        <v>6008</v>
      </c>
      <c r="C116" s="63">
        <v>17231.3</v>
      </c>
      <c r="D116" s="4">
        <f t="shared" si="43"/>
        <v>1.3</v>
      </c>
      <c r="E116" s="11">
        <v>5</v>
      </c>
      <c r="F116" s="5" t="s">
        <v>360</v>
      </c>
      <c r="G116" s="5" t="s">
        <v>360</v>
      </c>
      <c r="H116" s="5" t="s">
        <v>360</v>
      </c>
      <c r="I116" s="5" t="s">
        <v>360</v>
      </c>
      <c r="J116" s="5" t="s">
        <v>360</v>
      </c>
      <c r="K116" s="5" t="s">
        <v>360</v>
      </c>
      <c r="L116" s="5" t="s">
        <v>360</v>
      </c>
      <c r="M116" s="5" t="s">
        <v>360</v>
      </c>
      <c r="N116" s="35">
        <v>12375.7</v>
      </c>
      <c r="O116" s="35">
        <v>3188.1</v>
      </c>
      <c r="P116" s="4">
        <f t="shared" si="44"/>
        <v>0.25760967056408929</v>
      </c>
      <c r="Q116" s="11">
        <v>20</v>
      </c>
      <c r="R116" s="5" t="s">
        <v>360</v>
      </c>
      <c r="S116" s="5" t="s">
        <v>360</v>
      </c>
      <c r="T116" s="5" t="s">
        <v>360</v>
      </c>
      <c r="U116" s="5" t="s">
        <v>360</v>
      </c>
      <c r="V116" s="5" t="s">
        <v>360</v>
      </c>
      <c r="W116" s="5" t="s">
        <v>360</v>
      </c>
      <c r="X116" s="35">
        <v>69378.3</v>
      </c>
      <c r="Y116" s="35">
        <v>61606.3</v>
      </c>
      <c r="Z116" s="4">
        <f t="shared" si="45"/>
        <v>0.88797649985658345</v>
      </c>
      <c r="AA116" s="5">
        <v>10</v>
      </c>
      <c r="AB116" s="86">
        <v>1113</v>
      </c>
      <c r="AC116" s="86">
        <v>1109</v>
      </c>
      <c r="AD116" s="4">
        <f t="shared" si="46"/>
        <v>0.99640610961365683</v>
      </c>
      <c r="AE116" s="5">
        <v>20</v>
      </c>
      <c r="AF116" s="5" t="s">
        <v>360</v>
      </c>
      <c r="AG116" s="5" t="s">
        <v>360</v>
      </c>
      <c r="AH116" s="5" t="s">
        <v>360</v>
      </c>
      <c r="AI116" s="5" t="s">
        <v>360</v>
      </c>
      <c r="AJ116" s="5" t="s">
        <v>360</v>
      </c>
      <c r="AK116" s="5" t="s">
        <v>360</v>
      </c>
      <c r="AL116" s="5" t="s">
        <v>360</v>
      </c>
      <c r="AM116" s="5" t="s">
        <v>360</v>
      </c>
      <c r="AN116" s="5" t="s">
        <v>360</v>
      </c>
      <c r="AO116" s="5" t="s">
        <v>360</v>
      </c>
      <c r="AP116" s="5" t="s">
        <v>360</v>
      </c>
      <c r="AQ116" s="5" t="s">
        <v>360</v>
      </c>
      <c r="AR116" s="43">
        <f t="shared" si="56"/>
        <v>0.73563782912946829</v>
      </c>
      <c r="AS116" s="44">
        <v>1637</v>
      </c>
      <c r="AT116" s="35">
        <f t="shared" si="47"/>
        <v>1339.3636363636363</v>
      </c>
      <c r="AU116" s="35">
        <f t="shared" si="48"/>
        <v>985.3</v>
      </c>
      <c r="AV116" s="35">
        <f t="shared" si="49"/>
        <v>-354.06363636363631</v>
      </c>
      <c r="AW116" s="35">
        <v>183.2</v>
      </c>
      <c r="AX116" s="35">
        <v>25.8</v>
      </c>
      <c r="AY116" s="35">
        <v>27.7</v>
      </c>
      <c r="AZ116" s="35">
        <v>210.7</v>
      </c>
      <c r="BA116" s="35">
        <v>37</v>
      </c>
      <c r="BB116" s="35">
        <v>73.5</v>
      </c>
      <c r="BC116" s="35">
        <v>150.4</v>
      </c>
      <c r="BD116" s="35">
        <v>57.3</v>
      </c>
      <c r="BE116" s="35"/>
      <c r="BF116" s="35">
        <f t="shared" si="50"/>
        <v>219.7</v>
      </c>
      <c r="BG116" s="35">
        <v>0</v>
      </c>
      <c r="BH116" s="35">
        <f t="shared" si="57"/>
        <v>219.7</v>
      </c>
      <c r="BI116" s="79"/>
      <c r="BJ116" s="35">
        <f t="shared" si="52"/>
        <v>219.7</v>
      </c>
      <c r="BK116" s="35"/>
      <c r="BL116" s="35">
        <f t="shared" si="53"/>
        <v>219.7</v>
      </c>
      <c r="BM116" s="79"/>
      <c r="BN116" s="79"/>
      <c r="BO116" s="79"/>
      <c r="BP116" s="79"/>
      <c r="BQ116" s="35">
        <f t="shared" si="54"/>
        <v>219.7</v>
      </c>
      <c r="BR116" s="35">
        <v>174.3</v>
      </c>
      <c r="BS116" s="35">
        <f t="shared" si="55"/>
        <v>45.4</v>
      </c>
      <c r="BT116" s="1"/>
      <c r="BU116" s="1"/>
      <c r="BV116" s="69"/>
      <c r="BW116" s="1"/>
      <c r="BX116" s="1"/>
      <c r="BY116" s="1"/>
      <c r="BZ116" s="1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10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10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10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10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10"/>
      <c r="HG116" s="9"/>
      <c r="HH116" s="9"/>
    </row>
    <row r="117" spans="1:216" s="2" customFormat="1" ht="17.149999999999999" customHeight="1">
      <c r="A117" s="14" t="s">
        <v>104</v>
      </c>
      <c r="B117" s="63">
        <v>23833</v>
      </c>
      <c r="C117" s="63">
        <v>22494.400000000001</v>
      </c>
      <c r="D117" s="4">
        <f t="shared" si="43"/>
        <v>0.94383417949901405</v>
      </c>
      <c r="E117" s="11">
        <v>5</v>
      </c>
      <c r="F117" s="5" t="s">
        <v>360</v>
      </c>
      <c r="G117" s="5" t="s">
        <v>360</v>
      </c>
      <c r="H117" s="5" t="s">
        <v>360</v>
      </c>
      <c r="I117" s="5" t="s">
        <v>360</v>
      </c>
      <c r="J117" s="5" t="s">
        <v>360</v>
      </c>
      <c r="K117" s="5" t="s">
        <v>360</v>
      </c>
      <c r="L117" s="5" t="s">
        <v>360</v>
      </c>
      <c r="M117" s="5" t="s">
        <v>360</v>
      </c>
      <c r="N117" s="35">
        <v>20387</v>
      </c>
      <c r="O117" s="35">
        <v>14919.8</v>
      </c>
      <c r="P117" s="4">
        <f t="shared" si="44"/>
        <v>0.7318291067837347</v>
      </c>
      <c r="Q117" s="11">
        <v>20</v>
      </c>
      <c r="R117" s="5" t="s">
        <v>360</v>
      </c>
      <c r="S117" s="5" t="s">
        <v>360</v>
      </c>
      <c r="T117" s="5" t="s">
        <v>360</v>
      </c>
      <c r="U117" s="5" t="s">
        <v>360</v>
      </c>
      <c r="V117" s="5" t="s">
        <v>360</v>
      </c>
      <c r="W117" s="5" t="s">
        <v>360</v>
      </c>
      <c r="X117" s="35">
        <v>165440.5</v>
      </c>
      <c r="Y117" s="35">
        <v>167827.20000000001</v>
      </c>
      <c r="Z117" s="4">
        <f t="shared" si="45"/>
        <v>1.0144263345432347</v>
      </c>
      <c r="AA117" s="5">
        <v>10</v>
      </c>
      <c r="AB117" s="86">
        <v>325</v>
      </c>
      <c r="AC117" s="86">
        <v>413</v>
      </c>
      <c r="AD117" s="4">
        <f t="shared" si="46"/>
        <v>1.2070769230769232</v>
      </c>
      <c r="AE117" s="5">
        <v>20</v>
      </c>
      <c r="AF117" s="5" t="s">
        <v>360</v>
      </c>
      <c r="AG117" s="5" t="s">
        <v>360</v>
      </c>
      <c r="AH117" s="5" t="s">
        <v>360</v>
      </c>
      <c r="AI117" s="5" t="s">
        <v>360</v>
      </c>
      <c r="AJ117" s="5" t="s">
        <v>360</v>
      </c>
      <c r="AK117" s="5" t="s">
        <v>360</v>
      </c>
      <c r="AL117" s="5" t="s">
        <v>360</v>
      </c>
      <c r="AM117" s="5" t="s">
        <v>360</v>
      </c>
      <c r="AN117" s="5" t="s">
        <v>360</v>
      </c>
      <c r="AO117" s="5" t="s">
        <v>360</v>
      </c>
      <c r="AP117" s="5" t="s">
        <v>360</v>
      </c>
      <c r="AQ117" s="5" t="s">
        <v>360</v>
      </c>
      <c r="AR117" s="43">
        <f t="shared" si="56"/>
        <v>0.97530099709346496</v>
      </c>
      <c r="AS117" s="44">
        <v>2518</v>
      </c>
      <c r="AT117" s="35">
        <f t="shared" si="47"/>
        <v>2060.181818181818</v>
      </c>
      <c r="AU117" s="35">
        <f t="shared" si="48"/>
        <v>2009.3</v>
      </c>
      <c r="AV117" s="35">
        <f t="shared" si="49"/>
        <v>-50.881818181818062</v>
      </c>
      <c r="AW117" s="35">
        <v>277.7</v>
      </c>
      <c r="AX117" s="35">
        <v>123.7</v>
      </c>
      <c r="AY117" s="35">
        <v>276.3</v>
      </c>
      <c r="AZ117" s="35">
        <v>159.80000000000001</v>
      </c>
      <c r="BA117" s="35">
        <v>235.5</v>
      </c>
      <c r="BB117" s="35">
        <v>255.6</v>
      </c>
      <c r="BC117" s="35">
        <v>158.30000000000001</v>
      </c>
      <c r="BD117" s="35">
        <v>176.2</v>
      </c>
      <c r="BE117" s="35">
        <v>19.8</v>
      </c>
      <c r="BF117" s="35">
        <f t="shared" si="50"/>
        <v>326.39999999999998</v>
      </c>
      <c r="BG117" s="35">
        <v>0</v>
      </c>
      <c r="BH117" s="35">
        <f t="shared" si="57"/>
        <v>326.39999999999998</v>
      </c>
      <c r="BI117" s="79"/>
      <c r="BJ117" s="35">
        <f t="shared" si="52"/>
        <v>326.39999999999998</v>
      </c>
      <c r="BK117" s="35"/>
      <c r="BL117" s="35">
        <f t="shared" si="53"/>
        <v>326.39999999999998</v>
      </c>
      <c r="BM117" s="79"/>
      <c r="BN117" s="79"/>
      <c r="BO117" s="79"/>
      <c r="BP117" s="79"/>
      <c r="BQ117" s="35">
        <f t="shared" si="54"/>
        <v>326.39999999999998</v>
      </c>
      <c r="BR117" s="35">
        <v>308.5</v>
      </c>
      <c r="BS117" s="35">
        <f t="shared" si="55"/>
        <v>17.899999999999999</v>
      </c>
      <c r="BT117" s="1"/>
      <c r="BU117" s="1"/>
      <c r="BV117" s="69"/>
      <c r="BW117" s="1"/>
      <c r="BX117" s="1"/>
      <c r="BY117" s="1"/>
      <c r="BZ117" s="1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10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10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10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10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10"/>
      <c r="HG117" s="9"/>
      <c r="HH117" s="9"/>
    </row>
    <row r="118" spans="1:216" s="2" customFormat="1" ht="17.149999999999999" customHeight="1">
      <c r="A118" s="14" t="s">
        <v>105</v>
      </c>
      <c r="B118" s="63">
        <v>2390640</v>
      </c>
      <c r="C118" s="63">
        <v>3038305.1</v>
      </c>
      <c r="D118" s="4">
        <f t="shared" si="43"/>
        <v>1.2070917034768931</v>
      </c>
      <c r="E118" s="11">
        <v>5</v>
      </c>
      <c r="F118" s="5" t="s">
        <v>360</v>
      </c>
      <c r="G118" s="5" t="s">
        <v>360</v>
      </c>
      <c r="H118" s="5" t="s">
        <v>360</v>
      </c>
      <c r="I118" s="5" t="s">
        <v>360</v>
      </c>
      <c r="J118" s="5" t="s">
        <v>360</v>
      </c>
      <c r="K118" s="5" t="s">
        <v>360</v>
      </c>
      <c r="L118" s="5" t="s">
        <v>360</v>
      </c>
      <c r="M118" s="5" t="s">
        <v>360</v>
      </c>
      <c r="N118" s="35">
        <v>26509.9</v>
      </c>
      <c r="O118" s="35">
        <v>18575</v>
      </c>
      <c r="P118" s="4">
        <f t="shared" si="44"/>
        <v>0.70068163214497226</v>
      </c>
      <c r="Q118" s="11">
        <v>20</v>
      </c>
      <c r="R118" s="5" t="s">
        <v>360</v>
      </c>
      <c r="S118" s="5" t="s">
        <v>360</v>
      </c>
      <c r="T118" s="5" t="s">
        <v>360</v>
      </c>
      <c r="U118" s="5" t="s">
        <v>360</v>
      </c>
      <c r="V118" s="5" t="s">
        <v>360</v>
      </c>
      <c r="W118" s="5" t="s">
        <v>360</v>
      </c>
      <c r="X118" s="35">
        <v>458964.1</v>
      </c>
      <c r="Y118" s="35">
        <v>376918.4</v>
      </c>
      <c r="Z118" s="4">
        <f t="shared" si="45"/>
        <v>0.82123721659275761</v>
      </c>
      <c r="AA118" s="5">
        <v>10</v>
      </c>
      <c r="AB118" s="86">
        <v>64</v>
      </c>
      <c r="AC118" s="86">
        <v>71</v>
      </c>
      <c r="AD118" s="4">
        <f t="shared" si="46"/>
        <v>1.109375</v>
      </c>
      <c r="AE118" s="5">
        <v>20</v>
      </c>
      <c r="AF118" s="5" t="s">
        <v>360</v>
      </c>
      <c r="AG118" s="5" t="s">
        <v>360</v>
      </c>
      <c r="AH118" s="5" t="s">
        <v>360</v>
      </c>
      <c r="AI118" s="5" t="s">
        <v>360</v>
      </c>
      <c r="AJ118" s="5" t="s">
        <v>360</v>
      </c>
      <c r="AK118" s="5" t="s">
        <v>360</v>
      </c>
      <c r="AL118" s="5" t="s">
        <v>360</v>
      </c>
      <c r="AM118" s="5" t="s">
        <v>360</v>
      </c>
      <c r="AN118" s="5" t="s">
        <v>360</v>
      </c>
      <c r="AO118" s="5" t="s">
        <v>360</v>
      </c>
      <c r="AP118" s="5" t="s">
        <v>360</v>
      </c>
      <c r="AQ118" s="5" t="s">
        <v>360</v>
      </c>
      <c r="AR118" s="43">
        <f t="shared" si="56"/>
        <v>0.91725387865839059</v>
      </c>
      <c r="AS118" s="44">
        <v>1673</v>
      </c>
      <c r="AT118" s="35">
        <f t="shared" si="47"/>
        <v>1368.8181818181818</v>
      </c>
      <c r="AU118" s="35">
        <f t="shared" si="48"/>
        <v>1255.5999999999999</v>
      </c>
      <c r="AV118" s="35">
        <f t="shared" si="49"/>
        <v>-113.21818181818185</v>
      </c>
      <c r="AW118" s="35">
        <v>81.900000000000006</v>
      </c>
      <c r="AX118" s="35">
        <v>177</v>
      </c>
      <c r="AY118" s="35">
        <v>161.1</v>
      </c>
      <c r="AZ118" s="35">
        <v>108.9</v>
      </c>
      <c r="BA118" s="35">
        <v>109.7</v>
      </c>
      <c r="BB118" s="35">
        <v>189.8</v>
      </c>
      <c r="BC118" s="35">
        <v>102</v>
      </c>
      <c r="BD118" s="35">
        <v>126.5</v>
      </c>
      <c r="BE118" s="35">
        <v>9.5</v>
      </c>
      <c r="BF118" s="35">
        <f t="shared" si="50"/>
        <v>189.2</v>
      </c>
      <c r="BG118" s="35">
        <v>0</v>
      </c>
      <c r="BH118" s="35">
        <f t="shared" si="57"/>
        <v>189.2</v>
      </c>
      <c r="BI118" s="79"/>
      <c r="BJ118" s="35">
        <f t="shared" si="52"/>
        <v>189.2</v>
      </c>
      <c r="BK118" s="35"/>
      <c r="BL118" s="35">
        <f t="shared" si="53"/>
        <v>189.2</v>
      </c>
      <c r="BM118" s="79"/>
      <c r="BN118" s="79"/>
      <c r="BO118" s="79"/>
      <c r="BP118" s="79"/>
      <c r="BQ118" s="35">
        <f t="shared" si="54"/>
        <v>189.2</v>
      </c>
      <c r="BR118" s="35">
        <v>218.4</v>
      </c>
      <c r="BS118" s="35">
        <f t="shared" si="55"/>
        <v>-29.2</v>
      </c>
      <c r="BT118" s="1"/>
      <c r="BU118" s="1"/>
      <c r="BV118" s="69"/>
      <c r="BW118" s="1"/>
      <c r="BX118" s="1"/>
      <c r="BY118" s="1"/>
      <c r="BZ118" s="1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10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10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10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10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10"/>
      <c r="HG118" s="9"/>
      <c r="HH118" s="9"/>
    </row>
    <row r="119" spans="1:216" s="2" customFormat="1" ht="17.149999999999999" customHeight="1">
      <c r="A119" s="14" t="s">
        <v>106</v>
      </c>
      <c r="B119" s="63">
        <v>30956</v>
      </c>
      <c r="C119" s="63">
        <v>31460.3</v>
      </c>
      <c r="D119" s="4">
        <f t="shared" si="43"/>
        <v>1.0162908644527717</v>
      </c>
      <c r="E119" s="11">
        <v>5</v>
      </c>
      <c r="F119" s="5" t="s">
        <v>360</v>
      </c>
      <c r="G119" s="5" t="s">
        <v>360</v>
      </c>
      <c r="H119" s="5" t="s">
        <v>360</v>
      </c>
      <c r="I119" s="5" t="s">
        <v>360</v>
      </c>
      <c r="J119" s="5" t="s">
        <v>360</v>
      </c>
      <c r="K119" s="5" t="s">
        <v>360</v>
      </c>
      <c r="L119" s="5" t="s">
        <v>360</v>
      </c>
      <c r="M119" s="5" t="s">
        <v>360</v>
      </c>
      <c r="N119" s="35">
        <v>44576</v>
      </c>
      <c r="O119" s="35">
        <v>38577.4</v>
      </c>
      <c r="P119" s="4">
        <f t="shared" si="44"/>
        <v>0.86542982770997845</v>
      </c>
      <c r="Q119" s="11">
        <v>20</v>
      </c>
      <c r="R119" s="5" t="s">
        <v>360</v>
      </c>
      <c r="S119" s="5" t="s">
        <v>360</v>
      </c>
      <c r="T119" s="5" t="s">
        <v>360</v>
      </c>
      <c r="U119" s="5" t="s">
        <v>360</v>
      </c>
      <c r="V119" s="5" t="s">
        <v>360</v>
      </c>
      <c r="W119" s="5" t="s">
        <v>360</v>
      </c>
      <c r="X119" s="35">
        <v>229482</v>
      </c>
      <c r="Y119" s="35">
        <v>421101.2</v>
      </c>
      <c r="Z119" s="4">
        <f t="shared" si="45"/>
        <v>1.2635007538717633</v>
      </c>
      <c r="AA119" s="5">
        <v>10</v>
      </c>
      <c r="AB119" s="86">
        <v>638</v>
      </c>
      <c r="AC119" s="86">
        <v>635</v>
      </c>
      <c r="AD119" s="4">
        <f t="shared" si="46"/>
        <v>0.99529780564263326</v>
      </c>
      <c r="AE119" s="5">
        <v>20</v>
      </c>
      <c r="AF119" s="5" t="s">
        <v>360</v>
      </c>
      <c r="AG119" s="5" t="s">
        <v>360</v>
      </c>
      <c r="AH119" s="5" t="s">
        <v>360</v>
      </c>
      <c r="AI119" s="5" t="s">
        <v>360</v>
      </c>
      <c r="AJ119" s="5" t="s">
        <v>360</v>
      </c>
      <c r="AK119" s="5" t="s">
        <v>360</v>
      </c>
      <c r="AL119" s="5" t="s">
        <v>360</v>
      </c>
      <c r="AM119" s="5" t="s">
        <v>360</v>
      </c>
      <c r="AN119" s="5" t="s">
        <v>360</v>
      </c>
      <c r="AO119" s="5" t="s">
        <v>360</v>
      </c>
      <c r="AP119" s="5" t="s">
        <v>360</v>
      </c>
      <c r="AQ119" s="5" t="s">
        <v>360</v>
      </c>
      <c r="AR119" s="43">
        <f t="shared" si="56"/>
        <v>0.99874571869152229</v>
      </c>
      <c r="AS119" s="44">
        <v>1909</v>
      </c>
      <c r="AT119" s="35">
        <f t="shared" si="47"/>
        <v>1561.9090909090908</v>
      </c>
      <c r="AU119" s="35">
        <f t="shared" si="48"/>
        <v>1560</v>
      </c>
      <c r="AV119" s="35">
        <f t="shared" si="49"/>
        <v>-1.9090909090907644</v>
      </c>
      <c r="AW119" s="35">
        <v>225.6</v>
      </c>
      <c r="AX119" s="35">
        <v>143.80000000000001</v>
      </c>
      <c r="AY119" s="35">
        <v>143.69999999999999</v>
      </c>
      <c r="AZ119" s="35">
        <v>213.9</v>
      </c>
      <c r="BA119" s="35">
        <v>185.6</v>
      </c>
      <c r="BB119" s="35">
        <v>37.200000000000003</v>
      </c>
      <c r="BC119" s="35">
        <v>234.3</v>
      </c>
      <c r="BD119" s="35">
        <v>208.6</v>
      </c>
      <c r="BE119" s="35"/>
      <c r="BF119" s="35">
        <f t="shared" si="50"/>
        <v>167.3</v>
      </c>
      <c r="BG119" s="35">
        <v>0</v>
      </c>
      <c r="BH119" s="35">
        <f t="shared" si="57"/>
        <v>167.3</v>
      </c>
      <c r="BI119" s="79"/>
      <c r="BJ119" s="35">
        <f t="shared" si="52"/>
        <v>167.3</v>
      </c>
      <c r="BK119" s="35"/>
      <c r="BL119" s="35">
        <f t="shared" si="53"/>
        <v>167.3</v>
      </c>
      <c r="BM119" s="79"/>
      <c r="BN119" s="79"/>
      <c r="BO119" s="79"/>
      <c r="BP119" s="79"/>
      <c r="BQ119" s="35">
        <f t="shared" si="54"/>
        <v>167.3</v>
      </c>
      <c r="BR119" s="35">
        <v>75.400000000000006</v>
      </c>
      <c r="BS119" s="35">
        <f t="shared" si="55"/>
        <v>91.9</v>
      </c>
      <c r="BT119" s="1"/>
      <c r="BU119" s="1"/>
      <c r="BV119" s="69"/>
      <c r="BW119" s="1"/>
      <c r="BX119" s="1"/>
      <c r="BY119" s="1"/>
      <c r="BZ119" s="1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10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10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10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10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10"/>
      <c r="HG119" s="9"/>
      <c r="HH119" s="9"/>
    </row>
    <row r="120" spans="1:216" s="2" customFormat="1" ht="17.149999999999999" customHeight="1">
      <c r="A120" s="14" t="s">
        <v>107</v>
      </c>
      <c r="B120" s="63">
        <v>392675</v>
      </c>
      <c r="C120" s="63">
        <v>438903.2</v>
      </c>
      <c r="D120" s="4">
        <f t="shared" si="43"/>
        <v>1.1177263640415103</v>
      </c>
      <c r="E120" s="11">
        <v>5</v>
      </c>
      <c r="F120" s="5" t="s">
        <v>360</v>
      </c>
      <c r="G120" s="5" t="s">
        <v>360</v>
      </c>
      <c r="H120" s="5" t="s">
        <v>360</v>
      </c>
      <c r="I120" s="5" t="s">
        <v>360</v>
      </c>
      <c r="J120" s="5" t="s">
        <v>360</v>
      </c>
      <c r="K120" s="5" t="s">
        <v>360</v>
      </c>
      <c r="L120" s="5" t="s">
        <v>360</v>
      </c>
      <c r="M120" s="5" t="s">
        <v>360</v>
      </c>
      <c r="N120" s="35">
        <v>14247.1</v>
      </c>
      <c r="O120" s="35">
        <v>7599.2</v>
      </c>
      <c r="P120" s="4">
        <f t="shared" si="44"/>
        <v>0.5333857416597062</v>
      </c>
      <c r="Q120" s="11">
        <v>20</v>
      </c>
      <c r="R120" s="5" t="s">
        <v>360</v>
      </c>
      <c r="S120" s="5" t="s">
        <v>360</v>
      </c>
      <c r="T120" s="5" t="s">
        <v>360</v>
      </c>
      <c r="U120" s="5" t="s">
        <v>360</v>
      </c>
      <c r="V120" s="5" t="s">
        <v>360</v>
      </c>
      <c r="W120" s="5" t="s">
        <v>360</v>
      </c>
      <c r="X120" s="35">
        <v>779171.5</v>
      </c>
      <c r="Y120" s="35">
        <v>1005232.6</v>
      </c>
      <c r="Z120" s="4">
        <f t="shared" si="45"/>
        <v>1.2090130093310651</v>
      </c>
      <c r="AA120" s="5">
        <v>10</v>
      </c>
      <c r="AB120" s="86">
        <v>21</v>
      </c>
      <c r="AC120" s="86">
        <v>21</v>
      </c>
      <c r="AD120" s="4">
        <f t="shared" si="46"/>
        <v>1</v>
      </c>
      <c r="AE120" s="5">
        <v>20</v>
      </c>
      <c r="AF120" s="5" t="s">
        <v>360</v>
      </c>
      <c r="AG120" s="5" t="s">
        <v>360</v>
      </c>
      <c r="AH120" s="5" t="s">
        <v>360</v>
      </c>
      <c r="AI120" s="5" t="s">
        <v>360</v>
      </c>
      <c r="AJ120" s="5" t="s">
        <v>360</v>
      </c>
      <c r="AK120" s="5" t="s">
        <v>360</v>
      </c>
      <c r="AL120" s="5" t="s">
        <v>360</v>
      </c>
      <c r="AM120" s="5" t="s">
        <v>360</v>
      </c>
      <c r="AN120" s="5" t="s">
        <v>360</v>
      </c>
      <c r="AO120" s="5" t="s">
        <v>360</v>
      </c>
      <c r="AP120" s="5" t="s">
        <v>360</v>
      </c>
      <c r="AQ120" s="5" t="s">
        <v>360</v>
      </c>
      <c r="AR120" s="43">
        <f t="shared" si="56"/>
        <v>0.87902684994022418</v>
      </c>
      <c r="AS120" s="44">
        <v>1889</v>
      </c>
      <c r="AT120" s="35">
        <f t="shared" si="47"/>
        <v>1545.5454545454545</v>
      </c>
      <c r="AU120" s="35">
        <f t="shared" si="48"/>
        <v>1358.6</v>
      </c>
      <c r="AV120" s="35">
        <f t="shared" si="49"/>
        <v>-186.9454545454546</v>
      </c>
      <c r="AW120" s="35">
        <v>74.900000000000006</v>
      </c>
      <c r="AX120" s="35">
        <v>71.599999999999994</v>
      </c>
      <c r="AY120" s="35">
        <v>211.6</v>
      </c>
      <c r="AZ120" s="35">
        <v>83.1</v>
      </c>
      <c r="BA120" s="35">
        <v>73.8</v>
      </c>
      <c r="BB120" s="35">
        <v>261.60000000000002</v>
      </c>
      <c r="BC120" s="35">
        <v>161.69999999999999</v>
      </c>
      <c r="BD120" s="35">
        <v>152.19999999999999</v>
      </c>
      <c r="BE120" s="35"/>
      <c r="BF120" s="35">
        <f t="shared" si="50"/>
        <v>268.10000000000002</v>
      </c>
      <c r="BG120" s="35">
        <v>0</v>
      </c>
      <c r="BH120" s="35">
        <f t="shared" si="57"/>
        <v>268.10000000000002</v>
      </c>
      <c r="BI120" s="79"/>
      <c r="BJ120" s="35">
        <f t="shared" si="52"/>
        <v>268.10000000000002</v>
      </c>
      <c r="BK120" s="35"/>
      <c r="BL120" s="35">
        <f t="shared" si="53"/>
        <v>268.10000000000002</v>
      </c>
      <c r="BM120" s="79"/>
      <c r="BN120" s="79"/>
      <c r="BO120" s="79"/>
      <c r="BP120" s="79"/>
      <c r="BQ120" s="35">
        <f t="shared" si="54"/>
        <v>268.10000000000002</v>
      </c>
      <c r="BR120" s="35">
        <v>154.69999999999999</v>
      </c>
      <c r="BS120" s="35">
        <f t="shared" si="55"/>
        <v>113.4</v>
      </c>
      <c r="BT120" s="1"/>
      <c r="BU120" s="1"/>
      <c r="BV120" s="69"/>
      <c r="BW120" s="1"/>
      <c r="BX120" s="1"/>
      <c r="BY120" s="1"/>
      <c r="BZ120" s="1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10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10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10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10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10"/>
      <c r="HG120" s="9"/>
      <c r="HH120" s="9"/>
    </row>
    <row r="121" spans="1:216" s="2" customFormat="1" ht="17.149999999999999" customHeight="1">
      <c r="A121" s="14" t="s">
        <v>108</v>
      </c>
      <c r="B121" s="63">
        <v>465</v>
      </c>
      <c r="C121" s="63">
        <v>1437</v>
      </c>
      <c r="D121" s="4">
        <f t="shared" ref="D121:D184" si="58">IF(E121=0,0,IF(B121=0,1,IF(C121&lt;0,0,IF(C121/B121&gt;1.2,IF((C121/B121-1.2)*0.1+1.2&gt;1.3,1.3,(C121/B121-1.2)*0.1+1.2),C121/B121))))</f>
        <v>1.3</v>
      </c>
      <c r="E121" s="11">
        <v>5</v>
      </c>
      <c r="F121" s="5" t="s">
        <v>360</v>
      </c>
      <c r="G121" s="5" t="s">
        <v>360</v>
      </c>
      <c r="H121" s="5" t="s">
        <v>360</v>
      </c>
      <c r="I121" s="5" t="s">
        <v>360</v>
      </c>
      <c r="J121" s="5" t="s">
        <v>360</v>
      </c>
      <c r="K121" s="5" t="s">
        <v>360</v>
      </c>
      <c r="L121" s="5" t="s">
        <v>360</v>
      </c>
      <c r="M121" s="5" t="s">
        <v>360</v>
      </c>
      <c r="N121" s="35">
        <v>8547.5</v>
      </c>
      <c r="O121" s="35">
        <v>1521.1</v>
      </c>
      <c r="P121" s="4">
        <f t="shared" ref="P121:P184" si="59">IF(Q121=0,0,IF(N121=0,1,IF(O121&lt;0,0,IF(O121/N121&gt;1.2,IF((O121/N121-1.2)*0.1+1.2&gt;1.3,1.3,(O121/N121-1.2)*0.1+1.2),O121/N121))))</f>
        <v>0.17795846738812518</v>
      </c>
      <c r="Q121" s="11">
        <v>20</v>
      </c>
      <c r="R121" s="5" t="s">
        <v>360</v>
      </c>
      <c r="S121" s="5" t="s">
        <v>360</v>
      </c>
      <c r="T121" s="5" t="s">
        <v>360</v>
      </c>
      <c r="U121" s="5" t="s">
        <v>360</v>
      </c>
      <c r="V121" s="5" t="s">
        <v>360</v>
      </c>
      <c r="W121" s="5" t="s">
        <v>360</v>
      </c>
      <c r="X121" s="35">
        <v>1526322.3</v>
      </c>
      <c r="Y121" s="35">
        <v>1396924</v>
      </c>
      <c r="Z121" s="4">
        <f t="shared" ref="Z121:Z184" si="60">IF(AA121=0,0,IF(X121=0,1,IF(Y121&lt;0,0,IF(Y121/X121&gt;1.2,IF((Y121/X121-1.2)*0.1+1.2&gt;1.3,1.3,(Y121/X121-1.2)*0.1+1.2),Y121/X121))))</f>
        <v>0.91522216506959242</v>
      </c>
      <c r="AA121" s="5">
        <v>10</v>
      </c>
      <c r="AB121" s="86">
        <v>659</v>
      </c>
      <c r="AC121" s="86">
        <v>537</v>
      </c>
      <c r="AD121" s="4">
        <f t="shared" ref="AD121:AD184" si="61">IF(AE121=0,0,IF(AB121=0,1,IF(AC121&lt;0,0,IF(AC121/AB121&gt;1.2,IF((AC121/AB121-1.2)*0.1+1.2&gt;1.3,1.3,(AC121/AB121-1.2)*0.1+1.2),AC121/AB121))))</f>
        <v>0.81487101669195749</v>
      </c>
      <c r="AE121" s="5">
        <v>20</v>
      </c>
      <c r="AF121" s="5" t="s">
        <v>360</v>
      </c>
      <c r="AG121" s="5" t="s">
        <v>360</v>
      </c>
      <c r="AH121" s="5" t="s">
        <v>360</v>
      </c>
      <c r="AI121" s="5" t="s">
        <v>360</v>
      </c>
      <c r="AJ121" s="5" t="s">
        <v>360</v>
      </c>
      <c r="AK121" s="5" t="s">
        <v>360</v>
      </c>
      <c r="AL121" s="5" t="s">
        <v>360</v>
      </c>
      <c r="AM121" s="5" t="s">
        <v>360</v>
      </c>
      <c r="AN121" s="5" t="s">
        <v>360</v>
      </c>
      <c r="AO121" s="5" t="s">
        <v>360</v>
      </c>
      <c r="AP121" s="5" t="s">
        <v>360</v>
      </c>
      <c r="AQ121" s="5" t="s">
        <v>360</v>
      </c>
      <c r="AR121" s="43">
        <f t="shared" si="56"/>
        <v>0.64561475149631953</v>
      </c>
      <c r="AS121" s="44">
        <v>2943</v>
      </c>
      <c r="AT121" s="35">
        <f t="shared" ref="AT121:AT184" si="62">AS121/11*9</f>
        <v>2407.909090909091</v>
      </c>
      <c r="AU121" s="35">
        <f t="shared" ref="AU121:AU184" si="63">ROUND(AR121*AT121,1)</f>
        <v>1554.6</v>
      </c>
      <c r="AV121" s="35">
        <f t="shared" ref="AV121:AV184" si="64">AU121-AT121</f>
        <v>-853.30909090909108</v>
      </c>
      <c r="AW121" s="35">
        <v>91.1</v>
      </c>
      <c r="AX121" s="35">
        <v>0</v>
      </c>
      <c r="AY121" s="35">
        <v>255.1</v>
      </c>
      <c r="AZ121" s="35">
        <v>113.4</v>
      </c>
      <c r="BA121" s="35">
        <v>138.4</v>
      </c>
      <c r="BB121" s="35">
        <v>237.6</v>
      </c>
      <c r="BC121" s="35">
        <v>219.2</v>
      </c>
      <c r="BD121" s="35">
        <v>133.1</v>
      </c>
      <c r="BE121" s="35">
        <v>65</v>
      </c>
      <c r="BF121" s="35">
        <f t="shared" ref="BF121:BF184" si="65">ROUND(AU121-SUM(AW121:BE121),1)</f>
        <v>301.7</v>
      </c>
      <c r="BG121" s="35">
        <v>0</v>
      </c>
      <c r="BH121" s="35">
        <f t="shared" si="57"/>
        <v>301.7</v>
      </c>
      <c r="BI121" s="79"/>
      <c r="BJ121" s="35">
        <f t="shared" ref="BJ121:BJ184" si="66">IF(OR(BH121&lt;0,BI121="+"),0,BH121)</f>
        <v>301.7</v>
      </c>
      <c r="BK121" s="35"/>
      <c r="BL121" s="35">
        <f t="shared" ref="BL121:BL184" si="67">IF((BJ121-BK121)&gt;0,ROUND(BJ121-BK121,1),0)</f>
        <v>301.7</v>
      </c>
      <c r="BM121" s="79"/>
      <c r="BN121" s="79"/>
      <c r="BO121" s="79"/>
      <c r="BP121" s="79"/>
      <c r="BQ121" s="35">
        <f t="shared" ref="BQ121:BQ184" si="68">IF(OR(BM121="+",BN121="+",BO121="+",BP121="+",),0,BL121)</f>
        <v>301.7</v>
      </c>
      <c r="BR121" s="35">
        <v>157.4</v>
      </c>
      <c r="BS121" s="35">
        <f t="shared" ref="BS121:BS184" si="69">ROUND(BQ121-BR121,1)</f>
        <v>144.30000000000001</v>
      </c>
      <c r="BT121" s="1"/>
      <c r="BU121" s="1"/>
      <c r="BV121" s="69"/>
      <c r="BW121" s="1"/>
      <c r="BX121" s="1"/>
      <c r="BY121" s="1"/>
      <c r="BZ121" s="1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10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10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10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10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10"/>
      <c r="HG121" s="9"/>
      <c r="HH121" s="9"/>
    </row>
    <row r="122" spans="1:216" s="2" customFormat="1" ht="17.149999999999999" customHeight="1">
      <c r="A122" s="14" t="s">
        <v>109</v>
      </c>
      <c r="B122" s="63">
        <v>22397</v>
      </c>
      <c r="C122" s="63">
        <v>26822.799999999999</v>
      </c>
      <c r="D122" s="4">
        <f t="shared" si="58"/>
        <v>1.197606822342278</v>
      </c>
      <c r="E122" s="11">
        <v>5</v>
      </c>
      <c r="F122" s="5" t="s">
        <v>360</v>
      </c>
      <c r="G122" s="5" t="s">
        <v>360</v>
      </c>
      <c r="H122" s="5" t="s">
        <v>360</v>
      </c>
      <c r="I122" s="5" t="s">
        <v>360</v>
      </c>
      <c r="J122" s="5" t="s">
        <v>360</v>
      </c>
      <c r="K122" s="5" t="s">
        <v>360</v>
      </c>
      <c r="L122" s="5" t="s">
        <v>360</v>
      </c>
      <c r="M122" s="5" t="s">
        <v>360</v>
      </c>
      <c r="N122" s="35">
        <v>21305.3</v>
      </c>
      <c r="O122" s="35">
        <v>8228.9</v>
      </c>
      <c r="P122" s="4">
        <f t="shared" si="59"/>
        <v>0.38623722735657323</v>
      </c>
      <c r="Q122" s="11">
        <v>20</v>
      </c>
      <c r="R122" s="5" t="s">
        <v>360</v>
      </c>
      <c r="S122" s="5" t="s">
        <v>360</v>
      </c>
      <c r="T122" s="5" t="s">
        <v>360</v>
      </c>
      <c r="U122" s="5" t="s">
        <v>360</v>
      </c>
      <c r="V122" s="5" t="s">
        <v>360</v>
      </c>
      <c r="W122" s="5" t="s">
        <v>360</v>
      </c>
      <c r="X122" s="35">
        <v>42694.3</v>
      </c>
      <c r="Y122" s="35">
        <v>50806</v>
      </c>
      <c r="Z122" s="4">
        <f t="shared" si="60"/>
        <v>1.1899949173543072</v>
      </c>
      <c r="AA122" s="5">
        <v>10</v>
      </c>
      <c r="AB122" s="86">
        <v>434</v>
      </c>
      <c r="AC122" s="86">
        <v>390</v>
      </c>
      <c r="AD122" s="4">
        <f t="shared" si="61"/>
        <v>0.89861751152073732</v>
      </c>
      <c r="AE122" s="5">
        <v>20</v>
      </c>
      <c r="AF122" s="5" t="s">
        <v>360</v>
      </c>
      <c r="AG122" s="5" t="s">
        <v>360</v>
      </c>
      <c r="AH122" s="5" t="s">
        <v>360</v>
      </c>
      <c r="AI122" s="5" t="s">
        <v>360</v>
      </c>
      <c r="AJ122" s="5" t="s">
        <v>360</v>
      </c>
      <c r="AK122" s="5" t="s">
        <v>360</v>
      </c>
      <c r="AL122" s="5" t="s">
        <v>360</v>
      </c>
      <c r="AM122" s="5" t="s">
        <v>360</v>
      </c>
      <c r="AN122" s="5" t="s">
        <v>360</v>
      </c>
      <c r="AO122" s="5" t="s">
        <v>360</v>
      </c>
      <c r="AP122" s="5" t="s">
        <v>360</v>
      </c>
      <c r="AQ122" s="5" t="s">
        <v>360</v>
      </c>
      <c r="AR122" s="43">
        <f t="shared" ref="AR122:AR185" si="70">(D122*E122+P122*Q122+Z122*AA122+AD122*AE122)/(E122+Q122+AA122+AE122)</f>
        <v>0.79245596477819413</v>
      </c>
      <c r="AS122" s="44">
        <v>2038</v>
      </c>
      <c r="AT122" s="35">
        <f t="shared" si="62"/>
        <v>1667.4545454545455</v>
      </c>
      <c r="AU122" s="35">
        <f t="shared" si="63"/>
        <v>1321.4</v>
      </c>
      <c r="AV122" s="35">
        <f t="shared" si="64"/>
        <v>-346.0545454545454</v>
      </c>
      <c r="AW122" s="35">
        <v>58.3</v>
      </c>
      <c r="AX122" s="35">
        <v>0</v>
      </c>
      <c r="AY122" s="35">
        <v>202.4</v>
      </c>
      <c r="AZ122" s="35">
        <v>298.10000000000002</v>
      </c>
      <c r="BA122" s="35">
        <v>236.3</v>
      </c>
      <c r="BB122" s="35">
        <v>0</v>
      </c>
      <c r="BC122" s="35">
        <v>101.8</v>
      </c>
      <c r="BD122" s="35">
        <v>134.6</v>
      </c>
      <c r="BE122" s="35">
        <v>52.1</v>
      </c>
      <c r="BF122" s="35">
        <f t="shared" si="65"/>
        <v>237.8</v>
      </c>
      <c r="BG122" s="35">
        <v>0</v>
      </c>
      <c r="BH122" s="35">
        <f t="shared" si="57"/>
        <v>237.8</v>
      </c>
      <c r="BI122" s="79"/>
      <c r="BJ122" s="35">
        <f t="shared" si="66"/>
        <v>237.8</v>
      </c>
      <c r="BK122" s="35"/>
      <c r="BL122" s="35">
        <f t="shared" si="67"/>
        <v>237.8</v>
      </c>
      <c r="BM122" s="79"/>
      <c r="BN122" s="79"/>
      <c r="BO122" s="79"/>
      <c r="BP122" s="79"/>
      <c r="BQ122" s="35">
        <f t="shared" si="68"/>
        <v>237.8</v>
      </c>
      <c r="BR122" s="35">
        <v>90.5</v>
      </c>
      <c r="BS122" s="35">
        <f t="shared" si="69"/>
        <v>147.30000000000001</v>
      </c>
      <c r="BT122" s="1"/>
      <c r="BU122" s="1"/>
      <c r="BV122" s="69"/>
      <c r="BW122" s="1"/>
      <c r="BX122" s="1"/>
      <c r="BY122" s="1"/>
      <c r="BZ122" s="1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10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10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10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10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10"/>
      <c r="HG122" s="9"/>
      <c r="HH122" s="9"/>
    </row>
    <row r="123" spans="1:216" s="2" customFormat="1" ht="17.149999999999999" customHeight="1">
      <c r="A123" s="14" t="s">
        <v>110</v>
      </c>
      <c r="B123" s="63">
        <v>29612</v>
      </c>
      <c r="C123" s="63">
        <v>41562.199999999997</v>
      </c>
      <c r="D123" s="4">
        <f t="shared" si="58"/>
        <v>1.2203559367823855</v>
      </c>
      <c r="E123" s="11">
        <v>5</v>
      </c>
      <c r="F123" s="5" t="s">
        <v>360</v>
      </c>
      <c r="G123" s="5" t="s">
        <v>360</v>
      </c>
      <c r="H123" s="5" t="s">
        <v>360</v>
      </c>
      <c r="I123" s="5" t="s">
        <v>360</v>
      </c>
      <c r="J123" s="5" t="s">
        <v>360</v>
      </c>
      <c r="K123" s="5" t="s">
        <v>360</v>
      </c>
      <c r="L123" s="5" t="s">
        <v>360</v>
      </c>
      <c r="M123" s="5" t="s">
        <v>360</v>
      </c>
      <c r="N123" s="35">
        <v>12627.7</v>
      </c>
      <c r="O123" s="35">
        <v>5287.1</v>
      </c>
      <c r="P123" s="4">
        <f t="shared" si="59"/>
        <v>0.41869065625569185</v>
      </c>
      <c r="Q123" s="11">
        <v>20</v>
      </c>
      <c r="R123" s="5" t="s">
        <v>360</v>
      </c>
      <c r="S123" s="5" t="s">
        <v>360</v>
      </c>
      <c r="T123" s="5" t="s">
        <v>360</v>
      </c>
      <c r="U123" s="5" t="s">
        <v>360</v>
      </c>
      <c r="V123" s="5" t="s">
        <v>360</v>
      </c>
      <c r="W123" s="5" t="s">
        <v>360</v>
      </c>
      <c r="X123" s="35">
        <v>53367.9</v>
      </c>
      <c r="Y123" s="35">
        <v>43574.8</v>
      </c>
      <c r="Z123" s="4">
        <f t="shared" si="60"/>
        <v>0.81649830703475312</v>
      </c>
      <c r="AA123" s="5">
        <v>10</v>
      </c>
      <c r="AB123" s="86">
        <v>180</v>
      </c>
      <c r="AC123" s="86">
        <v>169</v>
      </c>
      <c r="AD123" s="4">
        <f t="shared" si="61"/>
        <v>0.93888888888888888</v>
      </c>
      <c r="AE123" s="5">
        <v>20</v>
      </c>
      <c r="AF123" s="5" t="s">
        <v>360</v>
      </c>
      <c r="AG123" s="5" t="s">
        <v>360</v>
      </c>
      <c r="AH123" s="5" t="s">
        <v>360</v>
      </c>
      <c r="AI123" s="5" t="s">
        <v>360</v>
      </c>
      <c r="AJ123" s="5" t="s">
        <v>360</v>
      </c>
      <c r="AK123" s="5" t="s">
        <v>360</v>
      </c>
      <c r="AL123" s="5" t="s">
        <v>360</v>
      </c>
      <c r="AM123" s="5" t="s">
        <v>360</v>
      </c>
      <c r="AN123" s="5" t="s">
        <v>360</v>
      </c>
      <c r="AO123" s="5" t="s">
        <v>360</v>
      </c>
      <c r="AP123" s="5" t="s">
        <v>360</v>
      </c>
      <c r="AQ123" s="5" t="s">
        <v>360</v>
      </c>
      <c r="AR123" s="43">
        <f t="shared" si="70"/>
        <v>0.75306097558456497</v>
      </c>
      <c r="AS123" s="44">
        <v>4971</v>
      </c>
      <c r="AT123" s="35">
        <f t="shared" si="62"/>
        <v>4067.1818181818185</v>
      </c>
      <c r="AU123" s="35">
        <f t="shared" si="63"/>
        <v>3062.8</v>
      </c>
      <c r="AV123" s="35">
        <f t="shared" si="64"/>
        <v>-1004.3818181818183</v>
      </c>
      <c r="AW123" s="35">
        <v>578.6</v>
      </c>
      <c r="AX123" s="35">
        <v>325.7</v>
      </c>
      <c r="AY123" s="35">
        <v>421.6</v>
      </c>
      <c r="AZ123" s="35">
        <v>325.3</v>
      </c>
      <c r="BA123" s="35">
        <v>298.8</v>
      </c>
      <c r="BB123" s="35">
        <v>274.8</v>
      </c>
      <c r="BC123" s="35">
        <v>289.5</v>
      </c>
      <c r="BD123" s="35">
        <v>197.3</v>
      </c>
      <c r="BE123" s="35"/>
      <c r="BF123" s="35">
        <f t="shared" si="65"/>
        <v>351.2</v>
      </c>
      <c r="BG123" s="35">
        <v>0</v>
      </c>
      <c r="BH123" s="35">
        <f t="shared" si="57"/>
        <v>351.2</v>
      </c>
      <c r="BI123" s="79"/>
      <c r="BJ123" s="35">
        <f t="shared" si="66"/>
        <v>351.2</v>
      </c>
      <c r="BK123" s="35"/>
      <c r="BL123" s="35">
        <f t="shared" si="67"/>
        <v>351.2</v>
      </c>
      <c r="BM123" s="79"/>
      <c r="BN123" s="79"/>
      <c r="BO123" s="79"/>
      <c r="BP123" s="79"/>
      <c r="BQ123" s="35">
        <f t="shared" si="68"/>
        <v>351.2</v>
      </c>
      <c r="BR123" s="35">
        <v>293.89999999999998</v>
      </c>
      <c r="BS123" s="35">
        <f t="shared" si="69"/>
        <v>57.3</v>
      </c>
      <c r="BT123" s="1"/>
      <c r="BU123" s="1"/>
      <c r="BV123" s="69"/>
      <c r="BW123" s="1"/>
      <c r="BX123" s="1"/>
      <c r="BY123" s="1"/>
      <c r="BZ123" s="1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10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10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10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10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10"/>
      <c r="HG123" s="9"/>
      <c r="HH123" s="9"/>
    </row>
    <row r="124" spans="1:216" s="2" customFormat="1" ht="17.149999999999999" customHeight="1">
      <c r="A124" s="14" t="s">
        <v>111</v>
      </c>
      <c r="B124" s="63">
        <v>132489</v>
      </c>
      <c r="C124" s="63">
        <v>120598.8</v>
      </c>
      <c r="D124" s="4">
        <f t="shared" si="58"/>
        <v>0.91025519099698848</v>
      </c>
      <c r="E124" s="11">
        <v>5</v>
      </c>
      <c r="F124" s="5" t="s">
        <v>360</v>
      </c>
      <c r="G124" s="5" t="s">
        <v>360</v>
      </c>
      <c r="H124" s="5" t="s">
        <v>360</v>
      </c>
      <c r="I124" s="5" t="s">
        <v>360</v>
      </c>
      <c r="J124" s="5" t="s">
        <v>360</v>
      </c>
      <c r="K124" s="5" t="s">
        <v>360</v>
      </c>
      <c r="L124" s="5" t="s">
        <v>360</v>
      </c>
      <c r="M124" s="5" t="s">
        <v>360</v>
      </c>
      <c r="N124" s="35">
        <v>18975.2</v>
      </c>
      <c r="O124" s="35">
        <v>18062.400000000001</v>
      </c>
      <c r="P124" s="4">
        <f t="shared" si="59"/>
        <v>0.95189510518993214</v>
      </c>
      <c r="Q124" s="11">
        <v>20</v>
      </c>
      <c r="R124" s="5" t="s">
        <v>360</v>
      </c>
      <c r="S124" s="5" t="s">
        <v>360</v>
      </c>
      <c r="T124" s="5" t="s">
        <v>360</v>
      </c>
      <c r="U124" s="5" t="s">
        <v>360</v>
      </c>
      <c r="V124" s="5" t="s">
        <v>360</v>
      </c>
      <c r="W124" s="5" t="s">
        <v>360</v>
      </c>
      <c r="X124" s="35">
        <v>42694.3</v>
      </c>
      <c r="Y124" s="35">
        <v>148859.4</v>
      </c>
      <c r="Z124" s="4">
        <f t="shared" si="60"/>
        <v>1.3</v>
      </c>
      <c r="AA124" s="5">
        <v>10</v>
      </c>
      <c r="AB124" s="86">
        <v>0</v>
      </c>
      <c r="AC124" s="86" t="s">
        <v>425</v>
      </c>
      <c r="AD124" s="4">
        <f t="shared" si="61"/>
        <v>0</v>
      </c>
      <c r="AE124" s="5">
        <v>0</v>
      </c>
      <c r="AF124" s="5" t="s">
        <v>360</v>
      </c>
      <c r="AG124" s="5" t="s">
        <v>360</v>
      </c>
      <c r="AH124" s="5" t="s">
        <v>360</v>
      </c>
      <c r="AI124" s="5" t="s">
        <v>360</v>
      </c>
      <c r="AJ124" s="5" t="s">
        <v>360</v>
      </c>
      <c r="AK124" s="5" t="s">
        <v>360</v>
      </c>
      <c r="AL124" s="5" t="s">
        <v>360</v>
      </c>
      <c r="AM124" s="5" t="s">
        <v>360</v>
      </c>
      <c r="AN124" s="5" t="s">
        <v>360</v>
      </c>
      <c r="AO124" s="5" t="s">
        <v>360</v>
      </c>
      <c r="AP124" s="5" t="s">
        <v>360</v>
      </c>
      <c r="AQ124" s="5" t="s">
        <v>360</v>
      </c>
      <c r="AR124" s="43">
        <f t="shared" si="70"/>
        <v>1.0454050873938168</v>
      </c>
      <c r="AS124" s="44">
        <v>0</v>
      </c>
      <c r="AT124" s="35">
        <f t="shared" si="62"/>
        <v>0</v>
      </c>
      <c r="AU124" s="35">
        <f t="shared" si="63"/>
        <v>0</v>
      </c>
      <c r="AV124" s="35">
        <f t="shared" si="64"/>
        <v>0</v>
      </c>
      <c r="AW124" s="35">
        <v>0</v>
      </c>
      <c r="AX124" s="35">
        <v>0</v>
      </c>
      <c r="AY124" s="35">
        <v>0</v>
      </c>
      <c r="AZ124" s="35">
        <v>0</v>
      </c>
      <c r="BA124" s="35">
        <v>0</v>
      </c>
      <c r="BB124" s="35">
        <v>0</v>
      </c>
      <c r="BC124" s="35">
        <v>0</v>
      </c>
      <c r="BD124" s="35">
        <v>0</v>
      </c>
      <c r="BE124" s="35"/>
      <c r="BF124" s="35">
        <f t="shared" si="65"/>
        <v>0</v>
      </c>
      <c r="BG124" s="35">
        <v>0</v>
      </c>
      <c r="BH124" s="35">
        <f t="shared" si="57"/>
        <v>0</v>
      </c>
      <c r="BI124" s="79"/>
      <c r="BJ124" s="35">
        <f t="shared" si="66"/>
        <v>0</v>
      </c>
      <c r="BK124" s="35"/>
      <c r="BL124" s="35">
        <f t="shared" si="67"/>
        <v>0</v>
      </c>
      <c r="BM124" s="79"/>
      <c r="BN124" s="79"/>
      <c r="BO124" s="79"/>
      <c r="BP124" s="79"/>
      <c r="BQ124" s="35">
        <f t="shared" si="68"/>
        <v>0</v>
      </c>
      <c r="BR124" s="35">
        <v>0</v>
      </c>
      <c r="BS124" s="35">
        <f t="shared" si="69"/>
        <v>0</v>
      </c>
      <c r="BT124" s="1"/>
      <c r="BU124" s="1"/>
      <c r="BV124" s="69"/>
      <c r="BW124" s="1"/>
      <c r="BX124" s="1"/>
      <c r="BY124" s="1"/>
      <c r="BZ124" s="1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10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10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10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10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10"/>
      <c r="HG124" s="9"/>
      <c r="HH124" s="9"/>
    </row>
    <row r="125" spans="1:216" s="2" customFormat="1" ht="17.149999999999999" customHeight="1">
      <c r="A125" s="14" t="s">
        <v>112</v>
      </c>
      <c r="B125" s="63">
        <v>9537141</v>
      </c>
      <c r="C125" s="63">
        <v>9667990.0999999996</v>
      </c>
      <c r="D125" s="4">
        <f t="shared" si="58"/>
        <v>1.0137199502450471</v>
      </c>
      <c r="E125" s="11">
        <v>5</v>
      </c>
      <c r="F125" s="5" t="s">
        <v>360</v>
      </c>
      <c r="G125" s="5" t="s">
        <v>360</v>
      </c>
      <c r="H125" s="5" t="s">
        <v>360</v>
      </c>
      <c r="I125" s="5" t="s">
        <v>360</v>
      </c>
      <c r="J125" s="5" t="s">
        <v>360</v>
      </c>
      <c r="K125" s="5" t="s">
        <v>360</v>
      </c>
      <c r="L125" s="5" t="s">
        <v>360</v>
      </c>
      <c r="M125" s="5" t="s">
        <v>360</v>
      </c>
      <c r="N125" s="35">
        <v>88534.2</v>
      </c>
      <c r="O125" s="35">
        <v>89865.9</v>
      </c>
      <c r="P125" s="4">
        <f t="shared" si="59"/>
        <v>1.0150416449236566</v>
      </c>
      <c r="Q125" s="11">
        <v>20</v>
      </c>
      <c r="R125" s="5" t="s">
        <v>360</v>
      </c>
      <c r="S125" s="5" t="s">
        <v>360</v>
      </c>
      <c r="T125" s="5" t="s">
        <v>360</v>
      </c>
      <c r="U125" s="5" t="s">
        <v>360</v>
      </c>
      <c r="V125" s="5" t="s">
        <v>360</v>
      </c>
      <c r="W125" s="5" t="s">
        <v>360</v>
      </c>
      <c r="X125" s="35">
        <v>1691762.9</v>
      </c>
      <c r="Y125" s="35">
        <v>1498905.2</v>
      </c>
      <c r="Z125" s="4">
        <f t="shared" si="60"/>
        <v>0.88600193324962973</v>
      </c>
      <c r="AA125" s="5">
        <v>10</v>
      </c>
      <c r="AB125" s="86">
        <v>79</v>
      </c>
      <c r="AC125" s="86">
        <v>73</v>
      </c>
      <c r="AD125" s="4">
        <f t="shared" si="61"/>
        <v>0.92405063291139244</v>
      </c>
      <c r="AE125" s="5">
        <v>20</v>
      </c>
      <c r="AF125" s="5" t="s">
        <v>360</v>
      </c>
      <c r="AG125" s="5" t="s">
        <v>360</v>
      </c>
      <c r="AH125" s="5" t="s">
        <v>360</v>
      </c>
      <c r="AI125" s="5" t="s">
        <v>360</v>
      </c>
      <c r="AJ125" s="5" t="s">
        <v>360</v>
      </c>
      <c r="AK125" s="5" t="s">
        <v>360</v>
      </c>
      <c r="AL125" s="5" t="s">
        <v>360</v>
      </c>
      <c r="AM125" s="5" t="s">
        <v>360</v>
      </c>
      <c r="AN125" s="5" t="s">
        <v>360</v>
      </c>
      <c r="AO125" s="5" t="s">
        <v>360</v>
      </c>
      <c r="AP125" s="5" t="s">
        <v>360</v>
      </c>
      <c r="AQ125" s="5" t="s">
        <v>360</v>
      </c>
      <c r="AR125" s="43">
        <f t="shared" si="70"/>
        <v>0.95837208437131838</v>
      </c>
      <c r="AS125" s="44">
        <v>3175</v>
      </c>
      <c r="AT125" s="35">
        <f t="shared" si="62"/>
        <v>2597.7272727272725</v>
      </c>
      <c r="AU125" s="35">
        <f t="shared" si="63"/>
        <v>2489.6</v>
      </c>
      <c r="AV125" s="35">
        <f t="shared" si="64"/>
        <v>-108.12727272727261</v>
      </c>
      <c r="AW125" s="35">
        <v>362.6</v>
      </c>
      <c r="AX125" s="35">
        <v>265.10000000000002</v>
      </c>
      <c r="AY125" s="35">
        <v>348.1</v>
      </c>
      <c r="AZ125" s="35">
        <v>302.3</v>
      </c>
      <c r="BA125" s="35">
        <v>268.8</v>
      </c>
      <c r="BB125" s="35">
        <v>296.3</v>
      </c>
      <c r="BC125" s="35">
        <v>302.2</v>
      </c>
      <c r="BD125" s="35">
        <v>61.4</v>
      </c>
      <c r="BE125" s="35"/>
      <c r="BF125" s="35">
        <f t="shared" si="65"/>
        <v>282.8</v>
      </c>
      <c r="BG125" s="35">
        <v>0</v>
      </c>
      <c r="BH125" s="35">
        <f t="shared" si="57"/>
        <v>282.8</v>
      </c>
      <c r="BI125" s="79"/>
      <c r="BJ125" s="35">
        <f t="shared" si="66"/>
        <v>282.8</v>
      </c>
      <c r="BK125" s="35"/>
      <c r="BL125" s="35">
        <f t="shared" si="67"/>
        <v>282.8</v>
      </c>
      <c r="BM125" s="79"/>
      <c r="BN125" s="79"/>
      <c r="BO125" s="79"/>
      <c r="BP125" s="79"/>
      <c r="BQ125" s="35">
        <f t="shared" si="68"/>
        <v>282.8</v>
      </c>
      <c r="BR125" s="35">
        <v>324.60000000000002</v>
      </c>
      <c r="BS125" s="35">
        <f t="shared" si="69"/>
        <v>-41.8</v>
      </c>
      <c r="BT125" s="1"/>
      <c r="BU125" s="1"/>
      <c r="BV125" s="69"/>
      <c r="BW125" s="1"/>
      <c r="BX125" s="1"/>
      <c r="BY125" s="1"/>
      <c r="BZ125" s="1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10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10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10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10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10"/>
      <c r="HG125" s="9"/>
      <c r="HH125" s="9"/>
    </row>
    <row r="126" spans="1:216" s="2" customFormat="1" ht="17.149999999999999" customHeight="1">
      <c r="A126" s="14" t="s">
        <v>113</v>
      </c>
      <c r="B126" s="63">
        <v>50311</v>
      </c>
      <c r="C126" s="63">
        <v>47457.7</v>
      </c>
      <c r="D126" s="4">
        <f t="shared" si="58"/>
        <v>0.94328675637534531</v>
      </c>
      <c r="E126" s="11">
        <v>5</v>
      </c>
      <c r="F126" s="5" t="s">
        <v>360</v>
      </c>
      <c r="G126" s="5" t="s">
        <v>360</v>
      </c>
      <c r="H126" s="5" t="s">
        <v>360</v>
      </c>
      <c r="I126" s="5" t="s">
        <v>360</v>
      </c>
      <c r="J126" s="5" t="s">
        <v>360</v>
      </c>
      <c r="K126" s="5" t="s">
        <v>360</v>
      </c>
      <c r="L126" s="5" t="s">
        <v>360</v>
      </c>
      <c r="M126" s="5" t="s">
        <v>360</v>
      </c>
      <c r="N126" s="35">
        <v>4592.3999999999996</v>
      </c>
      <c r="O126" s="35">
        <v>3725</v>
      </c>
      <c r="P126" s="4">
        <f t="shared" si="59"/>
        <v>0.81112272450135015</v>
      </c>
      <c r="Q126" s="11">
        <v>20</v>
      </c>
      <c r="R126" s="5" t="s">
        <v>360</v>
      </c>
      <c r="S126" s="5" t="s">
        <v>360</v>
      </c>
      <c r="T126" s="5" t="s">
        <v>360</v>
      </c>
      <c r="U126" s="5" t="s">
        <v>360</v>
      </c>
      <c r="V126" s="5" t="s">
        <v>360</v>
      </c>
      <c r="W126" s="5" t="s">
        <v>360</v>
      </c>
      <c r="X126" s="35">
        <v>16010.4</v>
      </c>
      <c r="Y126" s="35">
        <v>12471.4</v>
      </c>
      <c r="Z126" s="4">
        <f t="shared" si="60"/>
        <v>0.77895617848398535</v>
      </c>
      <c r="AA126" s="5">
        <v>10</v>
      </c>
      <c r="AB126" s="86">
        <v>96</v>
      </c>
      <c r="AC126" s="86">
        <v>95</v>
      </c>
      <c r="AD126" s="4">
        <f t="shared" si="61"/>
        <v>0.98958333333333337</v>
      </c>
      <c r="AE126" s="5">
        <v>20</v>
      </c>
      <c r="AF126" s="5" t="s">
        <v>360</v>
      </c>
      <c r="AG126" s="5" t="s">
        <v>360</v>
      </c>
      <c r="AH126" s="5" t="s">
        <v>360</v>
      </c>
      <c r="AI126" s="5" t="s">
        <v>360</v>
      </c>
      <c r="AJ126" s="5" t="s">
        <v>360</v>
      </c>
      <c r="AK126" s="5" t="s">
        <v>360</v>
      </c>
      <c r="AL126" s="5" t="s">
        <v>360</v>
      </c>
      <c r="AM126" s="5" t="s">
        <v>360</v>
      </c>
      <c r="AN126" s="5" t="s">
        <v>360</v>
      </c>
      <c r="AO126" s="5" t="s">
        <v>360</v>
      </c>
      <c r="AP126" s="5" t="s">
        <v>360</v>
      </c>
      <c r="AQ126" s="5" t="s">
        <v>360</v>
      </c>
      <c r="AR126" s="43">
        <f t="shared" si="70"/>
        <v>0.88218394042564097</v>
      </c>
      <c r="AS126" s="44">
        <v>1294</v>
      </c>
      <c r="AT126" s="35">
        <f t="shared" si="62"/>
        <v>1058.7272727272727</v>
      </c>
      <c r="AU126" s="35">
        <f t="shared" si="63"/>
        <v>934</v>
      </c>
      <c r="AV126" s="35">
        <f t="shared" si="64"/>
        <v>-124.72727272727275</v>
      </c>
      <c r="AW126" s="35">
        <v>98.6</v>
      </c>
      <c r="AX126" s="35">
        <v>90.7</v>
      </c>
      <c r="AY126" s="35">
        <v>142.9</v>
      </c>
      <c r="AZ126" s="35">
        <v>85.4</v>
      </c>
      <c r="BA126" s="35">
        <v>137.1</v>
      </c>
      <c r="BB126" s="35">
        <v>117.9</v>
      </c>
      <c r="BC126" s="35">
        <v>67.400000000000006</v>
      </c>
      <c r="BD126" s="35">
        <v>101.8</v>
      </c>
      <c r="BE126" s="35">
        <v>0.5</v>
      </c>
      <c r="BF126" s="35">
        <f t="shared" si="65"/>
        <v>91.7</v>
      </c>
      <c r="BG126" s="35">
        <v>0</v>
      </c>
      <c r="BH126" s="35">
        <f t="shared" si="57"/>
        <v>91.7</v>
      </c>
      <c r="BI126" s="79"/>
      <c r="BJ126" s="35">
        <f t="shared" si="66"/>
        <v>91.7</v>
      </c>
      <c r="BK126" s="35"/>
      <c r="BL126" s="35">
        <f t="shared" si="67"/>
        <v>91.7</v>
      </c>
      <c r="BM126" s="79"/>
      <c r="BN126" s="79"/>
      <c r="BO126" s="79"/>
      <c r="BP126" s="79"/>
      <c r="BQ126" s="35">
        <f t="shared" si="68"/>
        <v>91.7</v>
      </c>
      <c r="BR126" s="35">
        <v>116</v>
      </c>
      <c r="BS126" s="35">
        <f t="shared" si="69"/>
        <v>-24.3</v>
      </c>
      <c r="BT126" s="1"/>
      <c r="BU126" s="1"/>
      <c r="BV126" s="69"/>
      <c r="BW126" s="1"/>
      <c r="BX126" s="1"/>
      <c r="BY126" s="1"/>
      <c r="BZ126" s="1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10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10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10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10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10"/>
      <c r="HG126" s="9"/>
      <c r="HH126" s="9"/>
    </row>
    <row r="127" spans="1:216" s="2" customFormat="1" ht="17.149999999999999" customHeight="1">
      <c r="A127" s="14" t="s">
        <v>114</v>
      </c>
      <c r="B127" s="63">
        <v>14469</v>
      </c>
      <c r="C127" s="63">
        <v>15510.1</v>
      </c>
      <c r="D127" s="4">
        <f t="shared" si="58"/>
        <v>1.0719538323311908</v>
      </c>
      <c r="E127" s="11">
        <v>5</v>
      </c>
      <c r="F127" s="5" t="s">
        <v>360</v>
      </c>
      <c r="G127" s="5" t="s">
        <v>360</v>
      </c>
      <c r="H127" s="5" t="s">
        <v>360</v>
      </c>
      <c r="I127" s="5" t="s">
        <v>360</v>
      </c>
      <c r="J127" s="5" t="s">
        <v>360</v>
      </c>
      <c r="K127" s="5" t="s">
        <v>360</v>
      </c>
      <c r="L127" s="5" t="s">
        <v>360</v>
      </c>
      <c r="M127" s="5" t="s">
        <v>360</v>
      </c>
      <c r="N127" s="35">
        <v>2827.6</v>
      </c>
      <c r="O127" s="35">
        <v>773.5</v>
      </c>
      <c r="P127" s="4">
        <f t="shared" si="59"/>
        <v>0.27355354364125056</v>
      </c>
      <c r="Q127" s="11">
        <v>20</v>
      </c>
      <c r="R127" s="5" t="s">
        <v>360</v>
      </c>
      <c r="S127" s="5" t="s">
        <v>360</v>
      </c>
      <c r="T127" s="5" t="s">
        <v>360</v>
      </c>
      <c r="U127" s="5" t="s">
        <v>360</v>
      </c>
      <c r="V127" s="5" t="s">
        <v>360</v>
      </c>
      <c r="W127" s="5" t="s">
        <v>360</v>
      </c>
      <c r="X127" s="35">
        <v>26684</v>
      </c>
      <c r="Y127" s="35">
        <v>31415.3</v>
      </c>
      <c r="Z127" s="4">
        <f t="shared" si="60"/>
        <v>1.1773084994753411</v>
      </c>
      <c r="AA127" s="5">
        <v>10</v>
      </c>
      <c r="AB127" s="86">
        <v>424</v>
      </c>
      <c r="AC127" s="86">
        <v>422</v>
      </c>
      <c r="AD127" s="4">
        <f t="shared" si="61"/>
        <v>0.99528301886792447</v>
      </c>
      <c r="AE127" s="5">
        <v>20</v>
      </c>
      <c r="AF127" s="5" t="s">
        <v>360</v>
      </c>
      <c r="AG127" s="5" t="s">
        <v>360</v>
      </c>
      <c r="AH127" s="5" t="s">
        <v>360</v>
      </c>
      <c r="AI127" s="5" t="s">
        <v>360</v>
      </c>
      <c r="AJ127" s="5" t="s">
        <v>360</v>
      </c>
      <c r="AK127" s="5" t="s">
        <v>360</v>
      </c>
      <c r="AL127" s="5" t="s">
        <v>360</v>
      </c>
      <c r="AM127" s="5" t="s">
        <v>360</v>
      </c>
      <c r="AN127" s="5" t="s">
        <v>360</v>
      </c>
      <c r="AO127" s="5" t="s">
        <v>360</v>
      </c>
      <c r="AP127" s="5" t="s">
        <v>360</v>
      </c>
      <c r="AQ127" s="5" t="s">
        <v>360</v>
      </c>
      <c r="AR127" s="43">
        <f t="shared" si="70"/>
        <v>0.7729015528471429</v>
      </c>
      <c r="AS127" s="44">
        <v>2761</v>
      </c>
      <c r="AT127" s="35">
        <f t="shared" si="62"/>
        <v>2259</v>
      </c>
      <c r="AU127" s="35">
        <f t="shared" si="63"/>
        <v>1746</v>
      </c>
      <c r="AV127" s="35">
        <f t="shared" si="64"/>
        <v>-513</v>
      </c>
      <c r="AW127" s="35">
        <v>37.1</v>
      </c>
      <c r="AX127" s="35">
        <v>100.6</v>
      </c>
      <c r="AY127" s="35">
        <v>320.10000000000002</v>
      </c>
      <c r="AZ127" s="35">
        <v>171.2</v>
      </c>
      <c r="BA127" s="35">
        <v>121.9</v>
      </c>
      <c r="BB127" s="35">
        <v>252.7</v>
      </c>
      <c r="BC127" s="35">
        <v>180.8</v>
      </c>
      <c r="BD127" s="35">
        <v>126.5</v>
      </c>
      <c r="BE127" s="35"/>
      <c r="BF127" s="35">
        <f t="shared" si="65"/>
        <v>435.1</v>
      </c>
      <c r="BG127" s="35">
        <v>0</v>
      </c>
      <c r="BH127" s="35">
        <f t="shared" si="57"/>
        <v>435.1</v>
      </c>
      <c r="BI127" s="79"/>
      <c r="BJ127" s="35">
        <f t="shared" si="66"/>
        <v>435.1</v>
      </c>
      <c r="BK127" s="35"/>
      <c r="BL127" s="35">
        <f t="shared" si="67"/>
        <v>435.1</v>
      </c>
      <c r="BM127" s="79"/>
      <c r="BN127" s="79"/>
      <c r="BO127" s="79"/>
      <c r="BP127" s="79"/>
      <c r="BQ127" s="35">
        <f t="shared" si="68"/>
        <v>435.1</v>
      </c>
      <c r="BR127" s="35">
        <v>232.1</v>
      </c>
      <c r="BS127" s="35">
        <f t="shared" si="69"/>
        <v>203</v>
      </c>
      <c r="BT127" s="1"/>
      <c r="BU127" s="1"/>
      <c r="BV127" s="69"/>
      <c r="BW127" s="1"/>
      <c r="BX127" s="1"/>
      <c r="BY127" s="1"/>
      <c r="BZ127" s="1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10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10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10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10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10"/>
      <c r="HG127" s="9"/>
      <c r="HH127" s="9"/>
    </row>
    <row r="128" spans="1:216" s="2" customFormat="1" ht="17.149999999999999" customHeight="1">
      <c r="A128" s="14" t="s">
        <v>115</v>
      </c>
      <c r="B128" s="63">
        <v>0</v>
      </c>
      <c r="C128" s="63">
        <v>0</v>
      </c>
      <c r="D128" s="4">
        <f t="shared" si="58"/>
        <v>0</v>
      </c>
      <c r="E128" s="11">
        <v>0</v>
      </c>
      <c r="F128" s="5" t="s">
        <v>360</v>
      </c>
      <c r="G128" s="5" t="s">
        <v>360</v>
      </c>
      <c r="H128" s="5" t="s">
        <v>360</v>
      </c>
      <c r="I128" s="5" t="s">
        <v>360</v>
      </c>
      <c r="J128" s="5" t="s">
        <v>360</v>
      </c>
      <c r="K128" s="5" t="s">
        <v>360</v>
      </c>
      <c r="L128" s="5" t="s">
        <v>360</v>
      </c>
      <c r="M128" s="5" t="s">
        <v>360</v>
      </c>
      <c r="N128" s="35">
        <v>9882.1</v>
      </c>
      <c r="O128" s="35">
        <v>4995.8999999999996</v>
      </c>
      <c r="P128" s="4">
        <f t="shared" si="59"/>
        <v>0.50555043968387281</v>
      </c>
      <c r="Q128" s="11">
        <v>20</v>
      </c>
      <c r="R128" s="5" t="s">
        <v>360</v>
      </c>
      <c r="S128" s="5" t="s">
        <v>360</v>
      </c>
      <c r="T128" s="5" t="s">
        <v>360</v>
      </c>
      <c r="U128" s="5" t="s">
        <v>360</v>
      </c>
      <c r="V128" s="5" t="s">
        <v>360</v>
      </c>
      <c r="W128" s="5" t="s">
        <v>360</v>
      </c>
      <c r="X128" s="35">
        <v>122746.2</v>
      </c>
      <c r="Y128" s="35">
        <v>76957.7</v>
      </c>
      <c r="Z128" s="4">
        <f t="shared" si="60"/>
        <v>0.62696604864346106</v>
      </c>
      <c r="AA128" s="5">
        <v>10</v>
      </c>
      <c r="AB128" s="86">
        <v>248</v>
      </c>
      <c r="AC128" s="86">
        <v>245</v>
      </c>
      <c r="AD128" s="4">
        <f t="shared" si="61"/>
        <v>0.98790322580645162</v>
      </c>
      <c r="AE128" s="5">
        <v>20</v>
      </c>
      <c r="AF128" s="5" t="s">
        <v>360</v>
      </c>
      <c r="AG128" s="5" t="s">
        <v>360</v>
      </c>
      <c r="AH128" s="5" t="s">
        <v>360</v>
      </c>
      <c r="AI128" s="5" t="s">
        <v>360</v>
      </c>
      <c r="AJ128" s="5" t="s">
        <v>360</v>
      </c>
      <c r="AK128" s="5" t="s">
        <v>360</v>
      </c>
      <c r="AL128" s="5" t="s">
        <v>360</v>
      </c>
      <c r="AM128" s="5" t="s">
        <v>360</v>
      </c>
      <c r="AN128" s="5" t="s">
        <v>360</v>
      </c>
      <c r="AO128" s="5" t="s">
        <v>360</v>
      </c>
      <c r="AP128" s="5" t="s">
        <v>360</v>
      </c>
      <c r="AQ128" s="5" t="s">
        <v>360</v>
      </c>
      <c r="AR128" s="43">
        <f t="shared" si="70"/>
        <v>0.72277467592482192</v>
      </c>
      <c r="AS128" s="44">
        <v>2875</v>
      </c>
      <c r="AT128" s="35">
        <f t="shared" si="62"/>
        <v>2352.2727272727275</v>
      </c>
      <c r="AU128" s="35">
        <f t="shared" si="63"/>
        <v>1700.2</v>
      </c>
      <c r="AV128" s="35">
        <f t="shared" si="64"/>
        <v>-652.07272727272743</v>
      </c>
      <c r="AW128" s="35">
        <v>245.1</v>
      </c>
      <c r="AX128" s="35">
        <v>87.2</v>
      </c>
      <c r="AY128" s="35">
        <v>188.8</v>
      </c>
      <c r="AZ128" s="35">
        <v>90.8</v>
      </c>
      <c r="BA128" s="35">
        <v>96.9</v>
      </c>
      <c r="BB128" s="35">
        <v>631.20000000000005</v>
      </c>
      <c r="BC128" s="35">
        <v>75.2</v>
      </c>
      <c r="BD128" s="35">
        <v>30</v>
      </c>
      <c r="BE128" s="35"/>
      <c r="BF128" s="35">
        <f t="shared" si="65"/>
        <v>255</v>
      </c>
      <c r="BG128" s="35">
        <v>0</v>
      </c>
      <c r="BH128" s="35">
        <f t="shared" si="57"/>
        <v>255</v>
      </c>
      <c r="BI128" s="79"/>
      <c r="BJ128" s="35">
        <f t="shared" si="66"/>
        <v>255</v>
      </c>
      <c r="BK128" s="35"/>
      <c r="BL128" s="35">
        <f t="shared" si="67"/>
        <v>255</v>
      </c>
      <c r="BM128" s="79"/>
      <c r="BN128" s="79"/>
      <c r="BO128" s="79"/>
      <c r="BP128" s="79"/>
      <c r="BQ128" s="35">
        <f t="shared" si="68"/>
        <v>255</v>
      </c>
      <c r="BR128" s="35">
        <v>311.3</v>
      </c>
      <c r="BS128" s="35">
        <f t="shared" si="69"/>
        <v>-56.3</v>
      </c>
      <c r="BT128" s="1"/>
      <c r="BU128" s="1"/>
      <c r="BV128" s="69"/>
      <c r="BW128" s="1"/>
      <c r="BX128" s="1"/>
      <c r="BY128" s="1"/>
      <c r="BZ128" s="1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10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10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10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10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10"/>
      <c r="HG128" s="9"/>
      <c r="HH128" s="9"/>
    </row>
    <row r="129" spans="1:216" s="2" customFormat="1" ht="17.149999999999999" customHeight="1">
      <c r="A129" s="14" t="s">
        <v>116</v>
      </c>
      <c r="B129" s="63">
        <v>3479129</v>
      </c>
      <c r="C129" s="63">
        <v>3766490.3</v>
      </c>
      <c r="D129" s="4">
        <f t="shared" si="58"/>
        <v>1.0825957588810302</v>
      </c>
      <c r="E129" s="11">
        <v>5</v>
      </c>
      <c r="F129" s="5" t="s">
        <v>360</v>
      </c>
      <c r="G129" s="5" t="s">
        <v>360</v>
      </c>
      <c r="H129" s="5" t="s">
        <v>360</v>
      </c>
      <c r="I129" s="5" t="s">
        <v>360</v>
      </c>
      <c r="J129" s="5" t="s">
        <v>360</v>
      </c>
      <c r="K129" s="5" t="s">
        <v>360</v>
      </c>
      <c r="L129" s="5" t="s">
        <v>360</v>
      </c>
      <c r="M129" s="5" t="s">
        <v>360</v>
      </c>
      <c r="N129" s="35">
        <v>16940.2</v>
      </c>
      <c r="O129" s="35">
        <v>12013.8</v>
      </c>
      <c r="P129" s="4">
        <f t="shared" si="59"/>
        <v>0.7091887935207376</v>
      </c>
      <c r="Q129" s="11">
        <v>20</v>
      </c>
      <c r="R129" s="5" t="s">
        <v>360</v>
      </c>
      <c r="S129" s="5" t="s">
        <v>360</v>
      </c>
      <c r="T129" s="5" t="s">
        <v>360</v>
      </c>
      <c r="U129" s="5" t="s">
        <v>360</v>
      </c>
      <c r="V129" s="5" t="s">
        <v>360</v>
      </c>
      <c r="W129" s="5" t="s">
        <v>360</v>
      </c>
      <c r="X129" s="35">
        <v>37357.5</v>
      </c>
      <c r="Y129" s="35">
        <v>84434.4</v>
      </c>
      <c r="Z129" s="4">
        <f t="shared" si="60"/>
        <v>1.3</v>
      </c>
      <c r="AA129" s="5">
        <v>10</v>
      </c>
      <c r="AB129" s="86">
        <v>386</v>
      </c>
      <c r="AC129" s="86">
        <v>383</v>
      </c>
      <c r="AD129" s="4">
        <f t="shared" si="61"/>
        <v>0.99222797927461137</v>
      </c>
      <c r="AE129" s="5">
        <v>20</v>
      </c>
      <c r="AF129" s="5" t="s">
        <v>360</v>
      </c>
      <c r="AG129" s="5" t="s">
        <v>360</v>
      </c>
      <c r="AH129" s="5" t="s">
        <v>360</v>
      </c>
      <c r="AI129" s="5" t="s">
        <v>360</v>
      </c>
      <c r="AJ129" s="5" t="s">
        <v>360</v>
      </c>
      <c r="AK129" s="5" t="s">
        <v>360</v>
      </c>
      <c r="AL129" s="5" t="s">
        <v>360</v>
      </c>
      <c r="AM129" s="5" t="s">
        <v>360</v>
      </c>
      <c r="AN129" s="5" t="s">
        <v>360</v>
      </c>
      <c r="AO129" s="5" t="s">
        <v>360</v>
      </c>
      <c r="AP129" s="5" t="s">
        <v>360</v>
      </c>
      <c r="AQ129" s="5" t="s">
        <v>360</v>
      </c>
      <c r="AR129" s="43">
        <f t="shared" si="70"/>
        <v>0.95347844091476608</v>
      </c>
      <c r="AS129" s="44">
        <v>2589</v>
      </c>
      <c r="AT129" s="35">
        <f t="shared" si="62"/>
        <v>2118.2727272727275</v>
      </c>
      <c r="AU129" s="35">
        <f t="shared" si="63"/>
        <v>2019.7</v>
      </c>
      <c r="AV129" s="35">
        <f t="shared" si="64"/>
        <v>-98.572727272727434</v>
      </c>
      <c r="AW129" s="35">
        <v>186.7</v>
      </c>
      <c r="AX129" s="35">
        <v>129.1</v>
      </c>
      <c r="AY129" s="35">
        <v>279.5</v>
      </c>
      <c r="AZ129" s="35">
        <v>343.6</v>
      </c>
      <c r="BA129" s="35">
        <v>188.8</v>
      </c>
      <c r="BB129" s="35">
        <v>194.4</v>
      </c>
      <c r="BC129" s="35">
        <v>295.89999999999998</v>
      </c>
      <c r="BD129" s="35">
        <v>175.8</v>
      </c>
      <c r="BE129" s="35"/>
      <c r="BF129" s="35">
        <f t="shared" si="65"/>
        <v>225.9</v>
      </c>
      <c r="BG129" s="35">
        <v>0</v>
      </c>
      <c r="BH129" s="35">
        <f t="shared" si="57"/>
        <v>225.9</v>
      </c>
      <c r="BI129" s="79"/>
      <c r="BJ129" s="35">
        <f t="shared" si="66"/>
        <v>225.9</v>
      </c>
      <c r="BK129" s="35"/>
      <c r="BL129" s="35">
        <f t="shared" si="67"/>
        <v>225.9</v>
      </c>
      <c r="BM129" s="79"/>
      <c r="BN129" s="79"/>
      <c r="BO129" s="79"/>
      <c r="BP129" s="79"/>
      <c r="BQ129" s="35">
        <f t="shared" si="68"/>
        <v>225.9</v>
      </c>
      <c r="BR129" s="35">
        <v>62.8</v>
      </c>
      <c r="BS129" s="35">
        <f t="shared" si="69"/>
        <v>163.1</v>
      </c>
      <c r="BT129" s="1"/>
      <c r="BU129" s="1"/>
      <c r="BV129" s="69"/>
      <c r="BW129" s="1"/>
      <c r="BX129" s="1"/>
      <c r="BY129" s="1"/>
      <c r="BZ129" s="1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10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10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10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10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10"/>
      <c r="HG129" s="9"/>
      <c r="HH129" s="9"/>
    </row>
    <row r="130" spans="1:216" s="2" customFormat="1" ht="17.149999999999999" customHeight="1">
      <c r="A130" s="18" t="s">
        <v>117</v>
      </c>
      <c r="B130" s="59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87"/>
      <c r="AC130" s="87"/>
      <c r="AD130" s="11"/>
      <c r="AE130" s="11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35"/>
      <c r="BL130" s="35"/>
      <c r="BM130" s="79"/>
      <c r="BN130" s="79"/>
      <c r="BO130" s="79"/>
      <c r="BP130" s="79"/>
      <c r="BQ130" s="35"/>
      <c r="BR130" s="35"/>
      <c r="BS130" s="35"/>
      <c r="BT130" s="1"/>
      <c r="BU130" s="1"/>
      <c r="BV130" s="69"/>
      <c r="BW130" s="1"/>
      <c r="BX130" s="1"/>
      <c r="BY130" s="1"/>
      <c r="BZ130" s="1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10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10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10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10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10"/>
      <c r="HG130" s="9"/>
      <c r="HH130" s="9"/>
    </row>
    <row r="131" spans="1:216" s="2" customFormat="1" ht="17.149999999999999" customHeight="1">
      <c r="A131" s="14" t="s">
        <v>118</v>
      </c>
      <c r="B131" s="63">
        <v>1566</v>
      </c>
      <c r="C131" s="63">
        <v>1555.7</v>
      </c>
      <c r="D131" s="4">
        <f t="shared" si="58"/>
        <v>0.99342273307790552</v>
      </c>
      <c r="E131" s="11">
        <v>5</v>
      </c>
      <c r="F131" s="5" t="s">
        <v>360</v>
      </c>
      <c r="G131" s="5" t="s">
        <v>360</v>
      </c>
      <c r="H131" s="5" t="s">
        <v>360</v>
      </c>
      <c r="I131" s="5" t="s">
        <v>360</v>
      </c>
      <c r="J131" s="5" t="s">
        <v>360</v>
      </c>
      <c r="K131" s="5" t="s">
        <v>360</v>
      </c>
      <c r="L131" s="5" t="s">
        <v>360</v>
      </c>
      <c r="M131" s="5" t="s">
        <v>360</v>
      </c>
      <c r="N131" s="35">
        <v>640</v>
      </c>
      <c r="O131" s="35">
        <v>659.6</v>
      </c>
      <c r="P131" s="4">
        <f t="shared" si="59"/>
        <v>1.0306250000000001</v>
      </c>
      <c r="Q131" s="11">
        <v>20</v>
      </c>
      <c r="R131" s="5" t="s">
        <v>360</v>
      </c>
      <c r="S131" s="5" t="s">
        <v>360</v>
      </c>
      <c r="T131" s="5" t="s">
        <v>360</v>
      </c>
      <c r="U131" s="5" t="s">
        <v>360</v>
      </c>
      <c r="V131" s="5" t="s">
        <v>360</v>
      </c>
      <c r="W131" s="5" t="s">
        <v>360</v>
      </c>
      <c r="X131" s="35">
        <v>12000</v>
      </c>
      <c r="Y131" s="35">
        <v>7863.4</v>
      </c>
      <c r="Z131" s="4">
        <f t="shared" si="60"/>
        <v>0.65528333333333333</v>
      </c>
      <c r="AA131" s="5">
        <v>5</v>
      </c>
      <c r="AB131" s="86">
        <v>73</v>
      </c>
      <c r="AC131" s="86">
        <v>73</v>
      </c>
      <c r="AD131" s="4">
        <f t="shared" si="61"/>
        <v>1</v>
      </c>
      <c r="AE131" s="5">
        <v>20</v>
      </c>
      <c r="AF131" s="5" t="s">
        <v>360</v>
      </c>
      <c r="AG131" s="5" t="s">
        <v>360</v>
      </c>
      <c r="AH131" s="5" t="s">
        <v>360</v>
      </c>
      <c r="AI131" s="5" t="s">
        <v>360</v>
      </c>
      <c r="AJ131" s="5" t="s">
        <v>360</v>
      </c>
      <c r="AK131" s="5" t="s">
        <v>360</v>
      </c>
      <c r="AL131" s="5" t="s">
        <v>360</v>
      </c>
      <c r="AM131" s="5" t="s">
        <v>360</v>
      </c>
      <c r="AN131" s="5" t="s">
        <v>360</v>
      </c>
      <c r="AO131" s="5" t="s">
        <v>360</v>
      </c>
      <c r="AP131" s="5" t="s">
        <v>360</v>
      </c>
      <c r="AQ131" s="5" t="s">
        <v>360</v>
      </c>
      <c r="AR131" s="43">
        <f t="shared" si="70"/>
        <v>0.97712060664112388</v>
      </c>
      <c r="AS131" s="44">
        <v>737</v>
      </c>
      <c r="AT131" s="35">
        <f t="shared" si="62"/>
        <v>603</v>
      </c>
      <c r="AU131" s="35">
        <f t="shared" si="63"/>
        <v>589.20000000000005</v>
      </c>
      <c r="AV131" s="35">
        <f t="shared" si="64"/>
        <v>-13.799999999999955</v>
      </c>
      <c r="AW131" s="35">
        <v>31.8</v>
      </c>
      <c r="AX131" s="35">
        <v>38.6</v>
      </c>
      <c r="AY131" s="35">
        <v>156.80000000000001</v>
      </c>
      <c r="AZ131" s="35">
        <v>77.400000000000006</v>
      </c>
      <c r="BA131" s="35">
        <v>24.5</v>
      </c>
      <c r="BB131" s="35">
        <v>113.3</v>
      </c>
      <c r="BC131" s="35">
        <v>33.6</v>
      </c>
      <c r="BD131" s="35">
        <v>35</v>
      </c>
      <c r="BE131" s="35">
        <v>0.3</v>
      </c>
      <c r="BF131" s="35">
        <f t="shared" si="65"/>
        <v>77.900000000000006</v>
      </c>
      <c r="BG131" s="35">
        <v>0</v>
      </c>
      <c r="BH131" s="35">
        <f t="shared" si="57"/>
        <v>77.900000000000006</v>
      </c>
      <c r="BI131" s="79"/>
      <c r="BJ131" s="35">
        <f t="shared" si="66"/>
        <v>77.900000000000006</v>
      </c>
      <c r="BK131" s="35"/>
      <c r="BL131" s="35">
        <f t="shared" si="67"/>
        <v>77.900000000000006</v>
      </c>
      <c r="BM131" s="79"/>
      <c r="BN131" s="79"/>
      <c r="BO131" s="79"/>
      <c r="BP131" s="79"/>
      <c r="BQ131" s="35">
        <f t="shared" si="68"/>
        <v>77.900000000000006</v>
      </c>
      <c r="BR131" s="35">
        <v>99.5</v>
      </c>
      <c r="BS131" s="35">
        <f t="shared" si="69"/>
        <v>-21.6</v>
      </c>
      <c r="BT131" s="1"/>
      <c r="BU131" s="1"/>
      <c r="BV131" s="69"/>
      <c r="BW131" s="1"/>
      <c r="BX131" s="1"/>
      <c r="BY131" s="1"/>
      <c r="BZ131" s="1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10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10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10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10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10"/>
      <c r="HG131" s="9"/>
      <c r="HH131" s="9"/>
    </row>
    <row r="132" spans="1:216" s="2" customFormat="1" ht="17.149999999999999" customHeight="1">
      <c r="A132" s="14" t="s">
        <v>119</v>
      </c>
      <c r="B132" s="63">
        <v>241457</v>
      </c>
      <c r="C132" s="63">
        <v>243219.1</v>
      </c>
      <c r="D132" s="4">
        <f t="shared" si="58"/>
        <v>1.0072977797288958</v>
      </c>
      <c r="E132" s="11">
        <v>5</v>
      </c>
      <c r="F132" s="5" t="s">
        <v>360</v>
      </c>
      <c r="G132" s="5" t="s">
        <v>360</v>
      </c>
      <c r="H132" s="5" t="s">
        <v>360</v>
      </c>
      <c r="I132" s="5" t="s">
        <v>360</v>
      </c>
      <c r="J132" s="5" t="s">
        <v>360</v>
      </c>
      <c r="K132" s="5" t="s">
        <v>360</v>
      </c>
      <c r="L132" s="5" t="s">
        <v>360</v>
      </c>
      <c r="M132" s="5" t="s">
        <v>360</v>
      </c>
      <c r="N132" s="35">
        <v>4812.3999999999996</v>
      </c>
      <c r="O132" s="35">
        <v>3631.5</v>
      </c>
      <c r="P132" s="4">
        <f t="shared" si="59"/>
        <v>0.75461308286925444</v>
      </c>
      <c r="Q132" s="11">
        <v>20</v>
      </c>
      <c r="R132" s="5" t="s">
        <v>360</v>
      </c>
      <c r="S132" s="5" t="s">
        <v>360</v>
      </c>
      <c r="T132" s="5" t="s">
        <v>360</v>
      </c>
      <c r="U132" s="5" t="s">
        <v>360</v>
      </c>
      <c r="V132" s="5" t="s">
        <v>360</v>
      </c>
      <c r="W132" s="5" t="s">
        <v>360</v>
      </c>
      <c r="X132" s="35">
        <v>185000</v>
      </c>
      <c r="Y132" s="35">
        <v>230485.4</v>
      </c>
      <c r="Z132" s="4">
        <f t="shared" si="60"/>
        <v>1.2045867027027026</v>
      </c>
      <c r="AA132" s="5">
        <v>5</v>
      </c>
      <c r="AB132" s="86">
        <v>144</v>
      </c>
      <c r="AC132" s="86">
        <v>146</v>
      </c>
      <c r="AD132" s="4">
        <f t="shared" si="61"/>
        <v>1.0138888888888888</v>
      </c>
      <c r="AE132" s="5">
        <v>20</v>
      </c>
      <c r="AF132" s="5" t="s">
        <v>360</v>
      </c>
      <c r="AG132" s="5" t="s">
        <v>360</v>
      </c>
      <c r="AH132" s="5" t="s">
        <v>360</v>
      </c>
      <c r="AI132" s="5" t="s">
        <v>360</v>
      </c>
      <c r="AJ132" s="5" t="s">
        <v>360</v>
      </c>
      <c r="AK132" s="5" t="s">
        <v>360</v>
      </c>
      <c r="AL132" s="5" t="s">
        <v>360</v>
      </c>
      <c r="AM132" s="5" t="s">
        <v>360</v>
      </c>
      <c r="AN132" s="5" t="s">
        <v>360</v>
      </c>
      <c r="AO132" s="5" t="s">
        <v>360</v>
      </c>
      <c r="AP132" s="5" t="s">
        <v>360</v>
      </c>
      <c r="AQ132" s="5" t="s">
        <v>360</v>
      </c>
      <c r="AR132" s="43">
        <f t="shared" si="70"/>
        <v>0.92858923694641715</v>
      </c>
      <c r="AS132" s="44">
        <v>875</v>
      </c>
      <c r="AT132" s="35">
        <f t="shared" si="62"/>
        <v>715.90909090909088</v>
      </c>
      <c r="AU132" s="35">
        <f t="shared" si="63"/>
        <v>664.8</v>
      </c>
      <c r="AV132" s="35">
        <f t="shared" si="64"/>
        <v>-51.109090909090924</v>
      </c>
      <c r="AW132" s="35">
        <v>51.2</v>
      </c>
      <c r="AX132" s="35">
        <v>98</v>
      </c>
      <c r="AY132" s="35">
        <v>93</v>
      </c>
      <c r="AZ132" s="35">
        <v>71.599999999999994</v>
      </c>
      <c r="BA132" s="35">
        <v>71.5</v>
      </c>
      <c r="BB132" s="35">
        <v>80.2</v>
      </c>
      <c r="BC132" s="35">
        <v>66.900000000000006</v>
      </c>
      <c r="BD132" s="35">
        <v>42.4</v>
      </c>
      <c r="BE132" s="35"/>
      <c r="BF132" s="35">
        <f t="shared" si="65"/>
        <v>90</v>
      </c>
      <c r="BG132" s="35">
        <v>0</v>
      </c>
      <c r="BH132" s="35">
        <f t="shared" si="57"/>
        <v>90</v>
      </c>
      <c r="BI132" s="79"/>
      <c r="BJ132" s="35">
        <f t="shared" si="66"/>
        <v>90</v>
      </c>
      <c r="BK132" s="35"/>
      <c r="BL132" s="35">
        <f t="shared" si="67"/>
        <v>90</v>
      </c>
      <c r="BM132" s="79"/>
      <c r="BN132" s="79"/>
      <c r="BO132" s="79"/>
      <c r="BP132" s="79"/>
      <c r="BQ132" s="35">
        <f t="shared" si="68"/>
        <v>90</v>
      </c>
      <c r="BR132" s="35">
        <v>68</v>
      </c>
      <c r="BS132" s="35">
        <f t="shared" si="69"/>
        <v>22</v>
      </c>
      <c r="BT132" s="1"/>
      <c r="BU132" s="1"/>
      <c r="BV132" s="69"/>
      <c r="BW132" s="1"/>
      <c r="BX132" s="1"/>
      <c r="BY132" s="1"/>
      <c r="BZ132" s="1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10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10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10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10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10"/>
      <c r="HG132" s="9"/>
      <c r="HH132" s="9"/>
    </row>
    <row r="133" spans="1:216" s="2" customFormat="1" ht="17.149999999999999" customHeight="1">
      <c r="A133" s="14" t="s">
        <v>120</v>
      </c>
      <c r="B133" s="63">
        <v>332</v>
      </c>
      <c r="C133" s="63">
        <v>268.89999999999998</v>
      </c>
      <c r="D133" s="4">
        <f t="shared" si="58"/>
        <v>0.80993975903614446</v>
      </c>
      <c r="E133" s="11">
        <v>5</v>
      </c>
      <c r="F133" s="5" t="s">
        <v>360</v>
      </c>
      <c r="G133" s="5" t="s">
        <v>360</v>
      </c>
      <c r="H133" s="5" t="s">
        <v>360</v>
      </c>
      <c r="I133" s="5" t="s">
        <v>360</v>
      </c>
      <c r="J133" s="5" t="s">
        <v>360</v>
      </c>
      <c r="K133" s="5" t="s">
        <v>360</v>
      </c>
      <c r="L133" s="5" t="s">
        <v>360</v>
      </c>
      <c r="M133" s="5" t="s">
        <v>360</v>
      </c>
      <c r="N133" s="35">
        <v>835.3</v>
      </c>
      <c r="O133" s="35">
        <v>470.5</v>
      </c>
      <c r="P133" s="4">
        <f t="shared" si="59"/>
        <v>0.56327068119238599</v>
      </c>
      <c r="Q133" s="11">
        <v>20</v>
      </c>
      <c r="R133" s="5" t="s">
        <v>360</v>
      </c>
      <c r="S133" s="5" t="s">
        <v>360</v>
      </c>
      <c r="T133" s="5" t="s">
        <v>360</v>
      </c>
      <c r="U133" s="5" t="s">
        <v>360</v>
      </c>
      <c r="V133" s="5" t="s">
        <v>360</v>
      </c>
      <c r="W133" s="5" t="s">
        <v>360</v>
      </c>
      <c r="X133" s="35">
        <v>16900</v>
      </c>
      <c r="Y133" s="35">
        <v>13490.1</v>
      </c>
      <c r="Z133" s="4">
        <f t="shared" si="60"/>
        <v>0.7982307692307693</v>
      </c>
      <c r="AA133" s="5">
        <v>5</v>
      </c>
      <c r="AB133" s="86">
        <v>102</v>
      </c>
      <c r="AC133" s="86">
        <v>117</v>
      </c>
      <c r="AD133" s="4">
        <f t="shared" si="61"/>
        <v>1.1470588235294117</v>
      </c>
      <c r="AE133" s="5">
        <v>20</v>
      </c>
      <c r="AF133" s="5" t="s">
        <v>360</v>
      </c>
      <c r="AG133" s="5" t="s">
        <v>360</v>
      </c>
      <c r="AH133" s="5" t="s">
        <v>360</v>
      </c>
      <c r="AI133" s="5" t="s">
        <v>360</v>
      </c>
      <c r="AJ133" s="5" t="s">
        <v>360</v>
      </c>
      <c r="AK133" s="5" t="s">
        <v>360</v>
      </c>
      <c r="AL133" s="5" t="s">
        <v>360</v>
      </c>
      <c r="AM133" s="5" t="s">
        <v>360</v>
      </c>
      <c r="AN133" s="5" t="s">
        <v>360</v>
      </c>
      <c r="AO133" s="5" t="s">
        <v>360</v>
      </c>
      <c r="AP133" s="5" t="s">
        <v>360</v>
      </c>
      <c r="AQ133" s="5" t="s">
        <v>360</v>
      </c>
      <c r="AR133" s="43">
        <f t="shared" si="70"/>
        <v>0.84494885471541037</v>
      </c>
      <c r="AS133" s="44">
        <v>894</v>
      </c>
      <c r="AT133" s="35">
        <f t="shared" si="62"/>
        <v>731.45454545454538</v>
      </c>
      <c r="AU133" s="35">
        <f t="shared" si="63"/>
        <v>618</v>
      </c>
      <c r="AV133" s="35">
        <f t="shared" si="64"/>
        <v>-113.45454545454538</v>
      </c>
      <c r="AW133" s="35">
        <v>72.8</v>
      </c>
      <c r="AX133" s="35">
        <v>70.7</v>
      </c>
      <c r="AY133" s="35">
        <v>124.1</v>
      </c>
      <c r="AZ133" s="35">
        <v>60.3</v>
      </c>
      <c r="BA133" s="35">
        <v>29.1</v>
      </c>
      <c r="BB133" s="35">
        <v>122.3</v>
      </c>
      <c r="BC133" s="35">
        <v>26.4</v>
      </c>
      <c r="BD133" s="35">
        <v>21.4</v>
      </c>
      <c r="BE133" s="35"/>
      <c r="BF133" s="35">
        <f t="shared" si="65"/>
        <v>90.9</v>
      </c>
      <c r="BG133" s="35">
        <v>0</v>
      </c>
      <c r="BH133" s="35">
        <f t="shared" si="57"/>
        <v>90.9</v>
      </c>
      <c r="BI133" s="79"/>
      <c r="BJ133" s="35">
        <f t="shared" si="66"/>
        <v>90.9</v>
      </c>
      <c r="BK133" s="35"/>
      <c r="BL133" s="35">
        <f t="shared" si="67"/>
        <v>90.9</v>
      </c>
      <c r="BM133" s="79"/>
      <c r="BN133" s="79"/>
      <c r="BO133" s="79"/>
      <c r="BP133" s="79"/>
      <c r="BQ133" s="35">
        <f t="shared" si="68"/>
        <v>90.9</v>
      </c>
      <c r="BR133" s="35">
        <v>94.7</v>
      </c>
      <c r="BS133" s="35">
        <f t="shared" si="69"/>
        <v>-3.8</v>
      </c>
      <c r="BT133" s="1"/>
      <c r="BU133" s="1"/>
      <c r="BV133" s="69"/>
      <c r="BW133" s="1"/>
      <c r="BX133" s="1"/>
      <c r="BY133" s="1"/>
      <c r="BZ133" s="1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10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10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10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10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10"/>
      <c r="HG133" s="9"/>
      <c r="HH133" s="9"/>
    </row>
    <row r="134" spans="1:216" s="2" customFormat="1" ht="17.149999999999999" customHeight="1">
      <c r="A134" s="14" t="s">
        <v>121</v>
      </c>
      <c r="B134" s="63">
        <v>1575</v>
      </c>
      <c r="C134" s="63">
        <v>1507.4</v>
      </c>
      <c r="D134" s="4">
        <f t="shared" si="58"/>
        <v>0.95707936507936509</v>
      </c>
      <c r="E134" s="11">
        <v>5</v>
      </c>
      <c r="F134" s="5" t="s">
        <v>360</v>
      </c>
      <c r="G134" s="5" t="s">
        <v>360</v>
      </c>
      <c r="H134" s="5" t="s">
        <v>360</v>
      </c>
      <c r="I134" s="5" t="s">
        <v>360</v>
      </c>
      <c r="J134" s="5" t="s">
        <v>360</v>
      </c>
      <c r="K134" s="5" t="s">
        <v>360</v>
      </c>
      <c r="L134" s="5" t="s">
        <v>360</v>
      </c>
      <c r="M134" s="5" t="s">
        <v>360</v>
      </c>
      <c r="N134" s="35">
        <v>843.7</v>
      </c>
      <c r="O134" s="35">
        <v>464.4</v>
      </c>
      <c r="P134" s="4">
        <f t="shared" si="59"/>
        <v>0.55043261822922829</v>
      </c>
      <c r="Q134" s="11">
        <v>20</v>
      </c>
      <c r="R134" s="5" t="s">
        <v>360</v>
      </c>
      <c r="S134" s="5" t="s">
        <v>360</v>
      </c>
      <c r="T134" s="5" t="s">
        <v>360</v>
      </c>
      <c r="U134" s="5" t="s">
        <v>360</v>
      </c>
      <c r="V134" s="5" t="s">
        <v>360</v>
      </c>
      <c r="W134" s="5" t="s">
        <v>360</v>
      </c>
      <c r="X134" s="35">
        <v>24800</v>
      </c>
      <c r="Y134" s="35">
        <v>15253.7</v>
      </c>
      <c r="Z134" s="4">
        <f t="shared" si="60"/>
        <v>0.61506854838709679</v>
      </c>
      <c r="AA134" s="5">
        <v>5</v>
      </c>
      <c r="AB134" s="86">
        <v>338</v>
      </c>
      <c r="AC134" s="86">
        <v>339</v>
      </c>
      <c r="AD134" s="4">
        <f t="shared" si="61"/>
        <v>1.0029585798816567</v>
      </c>
      <c r="AE134" s="5">
        <v>20</v>
      </c>
      <c r="AF134" s="5" t="s">
        <v>360</v>
      </c>
      <c r="AG134" s="5" t="s">
        <v>360</v>
      </c>
      <c r="AH134" s="5" t="s">
        <v>360</v>
      </c>
      <c r="AI134" s="5" t="s">
        <v>360</v>
      </c>
      <c r="AJ134" s="5" t="s">
        <v>360</v>
      </c>
      <c r="AK134" s="5" t="s">
        <v>360</v>
      </c>
      <c r="AL134" s="5" t="s">
        <v>360</v>
      </c>
      <c r="AM134" s="5" t="s">
        <v>360</v>
      </c>
      <c r="AN134" s="5" t="s">
        <v>360</v>
      </c>
      <c r="AO134" s="5" t="s">
        <v>360</v>
      </c>
      <c r="AP134" s="5" t="s">
        <v>360</v>
      </c>
      <c r="AQ134" s="5" t="s">
        <v>360</v>
      </c>
      <c r="AR134" s="43">
        <f t="shared" si="70"/>
        <v>0.77857127059100018</v>
      </c>
      <c r="AS134" s="44">
        <v>973</v>
      </c>
      <c r="AT134" s="35">
        <f t="shared" si="62"/>
        <v>796.09090909090912</v>
      </c>
      <c r="AU134" s="35">
        <f t="shared" si="63"/>
        <v>619.79999999999995</v>
      </c>
      <c r="AV134" s="35">
        <f t="shared" si="64"/>
        <v>-176.29090909090917</v>
      </c>
      <c r="AW134" s="35">
        <v>103.4</v>
      </c>
      <c r="AX134" s="35">
        <v>85.1</v>
      </c>
      <c r="AY134" s="35">
        <v>87.5</v>
      </c>
      <c r="AZ134" s="35">
        <v>83</v>
      </c>
      <c r="BA134" s="35">
        <v>0.8</v>
      </c>
      <c r="BB134" s="35">
        <v>154.5</v>
      </c>
      <c r="BC134" s="35">
        <v>35.9</v>
      </c>
      <c r="BD134" s="35">
        <v>21.3</v>
      </c>
      <c r="BE134" s="35"/>
      <c r="BF134" s="35">
        <f t="shared" si="65"/>
        <v>48.3</v>
      </c>
      <c r="BG134" s="35">
        <v>0</v>
      </c>
      <c r="BH134" s="35">
        <f t="shared" si="57"/>
        <v>48.3</v>
      </c>
      <c r="BI134" s="79"/>
      <c r="BJ134" s="35">
        <f t="shared" si="66"/>
        <v>48.3</v>
      </c>
      <c r="BK134" s="35"/>
      <c r="BL134" s="35">
        <f t="shared" si="67"/>
        <v>48.3</v>
      </c>
      <c r="BM134" s="79"/>
      <c r="BN134" s="79"/>
      <c r="BO134" s="79"/>
      <c r="BP134" s="79"/>
      <c r="BQ134" s="35">
        <f t="shared" si="68"/>
        <v>48.3</v>
      </c>
      <c r="BR134" s="35">
        <v>62.8</v>
      </c>
      <c r="BS134" s="35">
        <f t="shared" si="69"/>
        <v>-14.5</v>
      </c>
      <c r="BT134" s="1"/>
      <c r="BU134" s="1"/>
      <c r="BV134" s="69"/>
      <c r="BW134" s="1"/>
      <c r="BX134" s="1"/>
      <c r="BY134" s="1"/>
      <c r="BZ134" s="1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10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10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10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10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10"/>
      <c r="HG134" s="9"/>
      <c r="HH134" s="9"/>
    </row>
    <row r="135" spans="1:216" s="2" customFormat="1" ht="17.149999999999999" customHeight="1">
      <c r="A135" s="14" t="s">
        <v>122</v>
      </c>
      <c r="B135" s="63">
        <v>2976</v>
      </c>
      <c r="C135" s="63">
        <v>2838.6</v>
      </c>
      <c r="D135" s="4">
        <f t="shared" si="58"/>
        <v>0.95383064516129035</v>
      </c>
      <c r="E135" s="11">
        <v>5</v>
      </c>
      <c r="F135" s="5" t="s">
        <v>360</v>
      </c>
      <c r="G135" s="5" t="s">
        <v>360</v>
      </c>
      <c r="H135" s="5" t="s">
        <v>360</v>
      </c>
      <c r="I135" s="5" t="s">
        <v>360</v>
      </c>
      <c r="J135" s="5" t="s">
        <v>360</v>
      </c>
      <c r="K135" s="5" t="s">
        <v>360</v>
      </c>
      <c r="L135" s="5" t="s">
        <v>360</v>
      </c>
      <c r="M135" s="5" t="s">
        <v>360</v>
      </c>
      <c r="N135" s="35">
        <v>1776.8</v>
      </c>
      <c r="O135" s="35">
        <v>1082.3</v>
      </c>
      <c r="P135" s="4">
        <f t="shared" si="59"/>
        <v>0.60912877082395311</v>
      </c>
      <c r="Q135" s="11">
        <v>20</v>
      </c>
      <c r="R135" s="5" t="s">
        <v>360</v>
      </c>
      <c r="S135" s="5" t="s">
        <v>360</v>
      </c>
      <c r="T135" s="5" t="s">
        <v>360</v>
      </c>
      <c r="U135" s="5" t="s">
        <v>360</v>
      </c>
      <c r="V135" s="5" t="s">
        <v>360</v>
      </c>
      <c r="W135" s="5" t="s">
        <v>360</v>
      </c>
      <c r="X135" s="35">
        <v>12300</v>
      </c>
      <c r="Y135" s="35">
        <v>13433.3</v>
      </c>
      <c r="Z135" s="4">
        <f t="shared" si="60"/>
        <v>1.0921382113821139</v>
      </c>
      <c r="AA135" s="5">
        <v>5</v>
      </c>
      <c r="AB135" s="86">
        <v>172</v>
      </c>
      <c r="AC135" s="86">
        <v>167</v>
      </c>
      <c r="AD135" s="4">
        <f t="shared" si="61"/>
        <v>0.97093023255813948</v>
      </c>
      <c r="AE135" s="5">
        <v>20</v>
      </c>
      <c r="AF135" s="5" t="s">
        <v>360</v>
      </c>
      <c r="AG135" s="5" t="s">
        <v>360</v>
      </c>
      <c r="AH135" s="5" t="s">
        <v>360</v>
      </c>
      <c r="AI135" s="5" t="s">
        <v>360</v>
      </c>
      <c r="AJ135" s="5" t="s">
        <v>360</v>
      </c>
      <c r="AK135" s="5" t="s">
        <v>360</v>
      </c>
      <c r="AL135" s="5" t="s">
        <v>360</v>
      </c>
      <c r="AM135" s="5" t="s">
        <v>360</v>
      </c>
      <c r="AN135" s="5" t="s">
        <v>360</v>
      </c>
      <c r="AO135" s="5" t="s">
        <v>360</v>
      </c>
      <c r="AP135" s="5" t="s">
        <v>360</v>
      </c>
      <c r="AQ135" s="5" t="s">
        <v>360</v>
      </c>
      <c r="AR135" s="43">
        <f t="shared" si="70"/>
        <v>0.8366204870071775</v>
      </c>
      <c r="AS135" s="44">
        <v>757</v>
      </c>
      <c r="AT135" s="35">
        <f t="shared" si="62"/>
        <v>619.36363636363626</v>
      </c>
      <c r="AU135" s="35">
        <f t="shared" si="63"/>
        <v>518.20000000000005</v>
      </c>
      <c r="AV135" s="35">
        <f t="shared" si="64"/>
        <v>-101.16363636363621</v>
      </c>
      <c r="AW135" s="35">
        <v>57.4</v>
      </c>
      <c r="AX135" s="35">
        <v>54.5</v>
      </c>
      <c r="AY135" s="35">
        <v>77.099999999999994</v>
      </c>
      <c r="AZ135" s="35">
        <v>60.1</v>
      </c>
      <c r="BA135" s="35">
        <v>85.7</v>
      </c>
      <c r="BB135" s="35">
        <v>25.8</v>
      </c>
      <c r="BC135" s="35">
        <v>43.8</v>
      </c>
      <c r="BD135" s="35">
        <v>79.5</v>
      </c>
      <c r="BE135" s="35"/>
      <c r="BF135" s="35">
        <f t="shared" si="65"/>
        <v>34.299999999999997</v>
      </c>
      <c r="BG135" s="35">
        <v>0</v>
      </c>
      <c r="BH135" s="35">
        <f t="shared" si="57"/>
        <v>34.299999999999997</v>
      </c>
      <c r="BI135" s="79"/>
      <c r="BJ135" s="35">
        <f t="shared" si="66"/>
        <v>34.299999999999997</v>
      </c>
      <c r="BK135" s="35"/>
      <c r="BL135" s="35">
        <f t="shared" si="67"/>
        <v>34.299999999999997</v>
      </c>
      <c r="BM135" s="79"/>
      <c r="BN135" s="79"/>
      <c r="BO135" s="79"/>
      <c r="BP135" s="79"/>
      <c r="BQ135" s="35">
        <f t="shared" si="68"/>
        <v>34.299999999999997</v>
      </c>
      <c r="BR135" s="35">
        <v>16.7</v>
      </c>
      <c r="BS135" s="35">
        <f t="shared" si="69"/>
        <v>17.600000000000001</v>
      </c>
      <c r="BT135" s="1"/>
      <c r="BU135" s="1"/>
      <c r="BV135" s="69"/>
      <c r="BW135" s="1"/>
      <c r="BX135" s="1"/>
      <c r="BY135" s="1"/>
      <c r="BZ135" s="1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10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10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10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10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10"/>
      <c r="HG135" s="9"/>
      <c r="HH135" s="9"/>
    </row>
    <row r="136" spans="1:216" s="2" customFormat="1" ht="17.149999999999999" customHeight="1">
      <c r="A136" s="14" t="s">
        <v>123</v>
      </c>
      <c r="B136" s="63">
        <v>611</v>
      </c>
      <c r="C136" s="63">
        <v>569.9</v>
      </c>
      <c r="D136" s="4">
        <f t="shared" si="58"/>
        <v>0.93273322422258587</v>
      </c>
      <c r="E136" s="11">
        <v>5</v>
      </c>
      <c r="F136" s="5" t="s">
        <v>360</v>
      </c>
      <c r="G136" s="5" t="s">
        <v>360</v>
      </c>
      <c r="H136" s="5" t="s">
        <v>360</v>
      </c>
      <c r="I136" s="5" t="s">
        <v>360</v>
      </c>
      <c r="J136" s="5" t="s">
        <v>360</v>
      </c>
      <c r="K136" s="5" t="s">
        <v>360</v>
      </c>
      <c r="L136" s="5" t="s">
        <v>360</v>
      </c>
      <c r="M136" s="5" t="s">
        <v>360</v>
      </c>
      <c r="N136" s="35">
        <v>494.3</v>
      </c>
      <c r="O136" s="35">
        <v>590.5</v>
      </c>
      <c r="P136" s="4">
        <f t="shared" si="59"/>
        <v>1.194618652640097</v>
      </c>
      <c r="Q136" s="11">
        <v>20</v>
      </c>
      <c r="R136" s="5" t="s">
        <v>360</v>
      </c>
      <c r="S136" s="5" t="s">
        <v>360</v>
      </c>
      <c r="T136" s="5" t="s">
        <v>360</v>
      </c>
      <c r="U136" s="5" t="s">
        <v>360</v>
      </c>
      <c r="V136" s="5" t="s">
        <v>360</v>
      </c>
      <c r="W136" s="5" t="s">
        <v>360</v>
      </c>
      <c r="X136" s="35">
        <v>11050</v>
      </c>
      <c r="Y136" s="35">
        <v>11763.6</v>
      </c>
      <c r="Z136" s="4">
        <f t="shared" si="60"/>
        <v>1.0645791855203621</v>
      </c>
      <c r="AA136" s="5">
        <v>5</v>
      </c>
      <c r="AB136" s="86">
        <v>321</v>
      </c>
      <c r="AC136" s="86">
        <v>323</v>
      </c>
      <c r="AD136" s="4">
        <f t="shared" si="61"/>
        <v>1.0062305295950156</v>
      </c>
      <c r="AE136" s="5">
        <v>20</v>
      </c>
      <c r="AF136" s="5" t="s">
        <v>360</v>
      </c>
      <c r="AG136" s="5" t="s">
        <v>360</v>
      </c>
      <c r="AH136" s="5" t="s">
        <v>360</v>
      </c>
      <c r="AI136" s="5" t="s">
        <v>360</v>
      </c>
      <c r="AJ136" s="5" t="s">
        <v>360</v>
      </c>
      <c r="AK136" s="5" t="s">
        <v>360</v>
      </c>
      <c r="AL136" s="5" t="s">
        <v>360</v>
      </c>
      <c r="AM136" s="5" t="s">
        <v>360</v>
      </c>
      <c r="AN136" s="5" t="s">
        <v>360</v>
      </c>
      <c r="AO136" s="5" t="s">
        <v>360</v>
      </c>
      <c r="AP136" s="5" t="s">
        <v>360</v>
      </c>
      <c r="AQ136" s="5" t="s">
        <v>360</v>
      </c>
      <c r="AR136" s="43">
        <f t="shared" si="70"/>
        <v>1.08007091386834</v>
      </c>
      <c r="AS136" s="44">
        <v>1014</v>
      </c>
      <c r="AT136" s="35">
        <f t="shared" si="62"/>
        <v>829.63636363636374</v>
      </c>
      <c r="AU136" s="35">
        <f t="shared" si="63"/>
        <v>896.1</v>
      </c>
      <c r="AV136" s="35">
        <f t="shared" si="64"/>
        <v>66.463636363636283</v>
      </c>
      <c r="AW136" s="35">
        <v>114.2</v>
      </c>
      <c r="AX136" s="35">
        <v>77</v>
      </c>
      <c r="AY136" s="35">
        <v>116.7</v>
      </c>
      <c r="AZ136" s="35">
        <v>110</v>
      </c>
      <c r="BA136" s="35">
        <v>93.3</v>
      </c>
      <c r="BB136" s="35">
        <v>63</v>
      </c>
      <c r="BC136" s="35">
        <v>106.3</v>
      </c>
      <c r="BD136" s="35">
        <v>58.5</v>
      </c>
      <c r="BE136" s="35"/>
      <c r="BF136" s="35">
        <f t="shared" si="65"/>
        <v>157.1</v>
      </c>
      <c r="BG136" s="35">
        <v>0</v>
      </c>
      <c r="BH136" s="35">
        <f t="shared" si="57"/>
        <v>157.1</v>
      </c>
      <c r="BI136" s="79"/>
      <c r="BJ136" s="35">
        <f t="shared" si="66"/>
        <v>157.1</v>
      </c>
      <c r="BK136" s="35"/>
      <c r="BL136" s="35">
        <f t="shared" si="67"/>
        <v>157.1</v>
      </c>
      <c r="BM136" s="79"/>
      <c r="BN136" s="79"/>
      <c r="BO136" s="79"/>
      <c r="BP136" s="79"/>
      <c r="BQ136" s="35">
        <f t="shared" si="68"/>
        <v>157.1</v>
      </c>
      <c r="BR136" s="35">
        <v>158.5</v>
      </c>
      <c r="BS136" s="35">
        <f t="shared" si="69"/>
        <v>-1.4</v>
      </c>
      <c r="BT136" s="1"/>
      <c r="BU136" s="1"/>
      <c r="BV136" s="69"/>
      <c r="BW136" s="1"/>
      <c r="BX136" s="1"/>
      <c r="BY136" s="1"/>
      <c r="BZ136" s="1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10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10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10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10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10"/>
      <c r="HG136" s="9"/>
      <c r="HH136" s="9"/>
    </row>
    <row r="137" spans="1:216" s="2" customFormat="1" ht="17.149999999999999" customHeight="1">
      <c r="A137" s="14" t="s">
        <v>124</v>
      </c>
      <c r="B137" s="63">
        <v>897</v>
      </c>
      <c r="C137" s="63">
        <v>948.4</v>
      </c>
      <c r="D137" s="4">
        <f t="shared" si="58"/>
        <v>1.0573021181716833</v>
      </c>
      <c r="E137" s="11">
        <v>5</v>
      </c>
      <c r="F137" s="5" t="s">
        <v>360</v>
      </c>
      <c r="G137" s="5" t="s">
        <v>360</v>
      </c>
      <c r="H137" s="5" t="s">
        <v>360</v>
      </c>
      <c r="I137" s="5" t="s">
        <v>360</v>
      </c>
      <c r="J137" s="5" t="s">
        <v>360</v>
      </c>
      <c r="K137" s="5" t="s">
        <v>360</v>
      </c>
      <c r="L137" s="5" t="s">
        <v>360</v>
      </c>
      <c r="M137" s="5" t="s">
        <v>360</v>
      </c>
      <c r="N137" s="35">
        <v>1503.9</v>
      </c>
      <c r="O137" s="35">
        <v>716.1</v>
      </c>
      <c r="P137" s="4">
        <f t="shared" si="59"/>
        <v>0.47616197885497702</v>
      </c>
      <c r="Q137" s="11">
        <v>20</v>
      </c>
      <c r="R137" s="5" t="s">
        <v>360</v>
      </c>
      <c r="S137" s="5" t="s">
        <v>360</v>
      </c>
      <c r="T137" s="5" t="s">
        <v>360</v>
      </c>
      <c r="U137" s="5" t="s">
        <v>360</v>
      </c>
      <c r="V137" s="5" t="s">
        <v>360</v>
      </c>
      <c r="W137" s="5" t="s">
        <v>360</v>
      </c>
      <c r="X137" s="35">
        <v>26600</v>
      </c>
      <c r="Y137" s="35">
        <v>6813.5</v>
      </c>
      <c r="Z137" s="4">
        <f t="shared" si="60"/>
        <v>0.2561466165413534</v>
      </c>
      <c r="AA137" s="5">
        <v>5</v>
      </c>
      <c r="AB137" s="86">
        <v>155</v>
      </c>
      <c r="AC137" s="86">
        <v>156</v>
      </c>
      <c r="AD137" s="4">
        <f t="shared" si="61"/>
        <v>1.0064516129032257</v>
      </c>
      <c r="AE137" s="5">
        <v>20</v>
      </c>
      <c r="AF137" s="5" t="s">
        <v>360</v>
      </c>
      <c r="AG137" s="5" t="s">
        <v>360</v>
      </c>
      <c r="AH137" s="5" t="s">
        <v>360</v>
      </c>
      <c r="AI137" s="5" t="s">
        <v>360</v>
      </c>
      <c r="AJ137" s="5" t="s">
        <v>360</v>
      </c>
      <c r="AK137" s="5" t="s">
        <v>360</v>
      </c>
      <c r="AL137" s="5" t="s">
        <v>360</v>
      </c>
      <c r="AM137" s="5" t="s">
        <v>360</v>
      </c>
      <c r="AN137" s="5" t="s">
        <v>360</v>
      </c>
      <c r="AO137" s="5" t="s">
        <v>360</v>
      </c>
      <c r="AP137" s="5" t="s">
        <v>360</v>
      </c>
      <c r="AQ137" s="5" t="s">
        <v>360</v>
      </c>
      <c r="AR137" s="43">
        <f t="shared" si="70"/>
        <v>0.72439031017458466</v>
      </c>
      <c r="AS137" s="44">
        <v>742</v>
      </c>
      <c r="AT137" s="35">
        <f t="shared" si="62"/>
        <v>607.09090909090912</v>
      </c>
      <c r="AU137" s="35">
        <f t="shared" si="63"/>
        <v>439.8</v>
      </c>
      <c r="AV137" s="35">
        <f t="shared" si="64"/>
        <v>-167.29090909090911</v>
      </c>
      <c r="AW137" s="35">
        <v>53.2</v>
      </c>
      <c r="AX137" s="35">
        <v>25.2</v>
      </c>
      <c r="AY137" s="35">
        <v>119.4</v>
      </c>
      <c r="AZ137" s="35">
        <v>45.2</v>
      </c>
      <c r="BA137" s="35">
        <v>69.599999999999994</v>
      </c>
      <c r="BB137" s="35">
        <v>31.7</v>
      </c>
      <c r="BC137" s="35">
        <v>8.4</v>
      </c>
      <c r="BD137" s="35">
        <v>31.9</v>
      </c>
      <c r="BE137" s="35"/>
      <c r="BF137" s="35">
        <f t="shared" si="65"/>
        <v>55.2</v>
      </c>
      <c r="BG137" s="35">
        <v>0</v>
      </c>
      <c r="BH137" s="35">
        <f t="shared" si="57"/>
        <v>55.2</v>
      </c>
      <c r="BI137" s="79"/>
      <c r="BJ137" s="35">
        <f t="shared" si="66"/>
        <v>55.2</v>
      </c>
      <c r="BK137" s="35"/>
      <c r="BL137" s="35">
        <f t="shared" si="67"/>
        <v>55.2</v>
      </c>
      <c r="BM137" s="79"/>
      <c r="BN137" s="79"/>
      <c r="BO137" s="79"/>
      <c r="BP137" s="79"/>
      <c r="BQ137" s="35">
        <f t="shared" si="68"/>
        <v>55.2</v>
      </c>
      <c r="BR137" s="35">
        <v>86.8</v>
      </c>
      <c r="BS137" s="35">
        <f t="shared" si="69"/>
        <v>-31.6</v>
      </c>
      <c r="BT137" s="1"/>
      <c r="BU137" s="1"/>
      <c r="BV137" s="69"/>
      <c r="BW137" s="1"/>
      <c r="BX137" s="1"/>
      <c r="BY137" s="1"/>
      <c r="BZ137" s="1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10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10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10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10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10"/>
      <c r="HG137" s="9"/>
      <c r="HH137" s="9"/>
    </row>
    <row r="138" spans="1:216" s="2" customFormat="1" ht="17.149999999999999" customHeight="1">
      <c r="A138" s="18" t="s">
        <v>125</v>
      </c>
      <c r="B138" s="59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87"/>
      <c r="AC138" s="87"/>
      <c r="AD138" s="11"/>
      <c r="AE138" s="11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35"/>
      <c r="BL138" s="35"/>
      <c r="BM138" s="79"/>
      <c r="BN138" s="79"/>
      <c r="BO138" s="79"/>
      <c r="BP138" s="79"/>
      <c r="BQ138" s="35"/>
      <c r="BR138" s="35"/>
      <c r="BS138" s="35"/>
      <c r="BT138" s="1"/>
      <c r="BU138" s="1"/>
      <c r="BV138" s="69"/>
      <c r="BW138" s="1"/>
      <c r="BX138" s="1"/>
      <c r="BY138" s="1"/>
      <c r="BZ138" s="1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10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10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10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10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10"/>
      <c r="HG138" s="9"/>
      <c r="HH138" s="9"/>
    </row>
    <row r="139" spans="1:216" s="2" customFormat="1" ht="17.149999999999999" customHeight="1">
      <c r="A139" s="14" t="s">
        <v>126</v>
      </c>
      <c r="B139" s="63">
        <v>17363</v>
      </c>
      <c r="C139" s="63">
        <v>24032</v>
      </c>
      <c r="D139" s="4">
        <f t="shared" si="58"/>
        <v>1.2184092610723953</v>
      </c>
      <c r="E139" s="11">
        <v>5</v>
      </c>
      <c r="F139" s="5" t="s">
        <v>360</v>
      </c>
      <c r="G139" s="5" t="s">
        <v>360</v>
      </c>
      <c r="H139" s="5" t="s">
        <v>360</v>
      </c>
      <c r="I139" s="5" t="s">
        <v>360</v>
      </c>
      <c r="J139" s="5" t="s">
        <v>360</v>
      </c>
      <c r="K139" s="5" t="s">
        <v>360</v>
      </c>
      <c r="L139" s="5" t="s">
        <v>360</v>
      </c>
      <c r="M139" s="5" t="s">
        <v>360</v>
      </c>
      <c r="N139" s="35">
        <v>1720.9</v>
      </c>
      <c r="O139" s="35">
        <v>1644.8</v>
      </c>
      <c r="P139" s="4">
        <f t="shared" si="59"/>
        <v>0.95577895287349635</v>
      </c>
      <c r="Q139" s="11">
        <v>20</v>
      </c>
      <c r="R139" s="5" t="s">
        <v>360</v>
      </c>
      <c r="S139" s="5" t="s">
        <v>360</v>
      </c>
      <c r="T139" s="5" t="s">
        <v>360</v>
      </c>
      <c r="U139" s="5" t="s">
        <v>360</v>
      </c>
      <c r="V139" s="5" t="s">
        <v>360</v>
      </c>
      <c r="W139" s="5" t="s">
        <v>360</v>
      </c>
      <c r="X139" s="35">
        <v>36187.1</v>
      </c>
      <c r="Y139" s="35">
        <v>29008.6</v>
      </c>
      <c r="Z139" s="4">
        <f t="shared" si="60"/>
        <v>0.80162820452592221</v>
      </c>
      <c r="AA139" s="5">
        <v>5</v>
      </c>
      <c r="AB139" s="86">
        <v>987</v>
      </c>
      <c r="AC139" s="86">
        <v>983</v>
      </c>
      <c r="AD139" s="4">
        <f t="shared" si="61"/>
        <v>0.99594731509625123</v>
      </c>
      <c r="AE139" s="5">
        <v>20</v>
      </c>
      <c r="AF139" s="5" t="s">
        <v>360</v>
      </c>
      <c r="AG139" s="5" t="s">
        <v>360</v>
      </c>
      <c r="AH139" s="5" t="s">
        <v>360</v>
      </c>
      <c r="AI139" s="5" t="s">
        <v>360</v>
      </c>
      <c r="AJ139" s="5" t="s">
        <v>360</v>
      </c>
      <c r="AK139" s="5" t="s">
        <v>360</v>
      </c>
      <c r="AL139" s="5" t="s">
        <v>360</v>
      </c>
      <c r="AM139" s="5" t="s">
        <v>360</v>
      </c>
      <c r="AN139" s="5" t="s">
        <v>360</v>
      </c>
      <c r="AO139" s="5" t="s">
        <v>360</v>
      </c>
      <c r="AP139" s="5" t="s">
        <v>360</v>
      </c>
      <c r="AQ139" s="5" t="s">
        <v>360</v>
      </c>
      <c r="AR139" s="43">
        <f t="shared" si="70"/>
        <v>0.98269425374773078</v>
      </c>
      <c r="AS139" s="44">
        <v>1035</v>
      </c>
      <c r="AT139" s="35">
        <f t="shared" si="62"/>
        <v>846.81818181818187</v>
      </c>
      <c r="AU139" s="35">
        <f t="shared" si="63"/>
        <v>832.2</v>
      </c>
      <c r="AV139" s="35">
        <f t="shared" si="64"/>
        <v>-14.618181818181824</v>
      </c>
      <c r="AW139" s="35">
        <v>115.7</v>
      </c>
      <c r="AX139" s="35">
        <v>110.2</v>
      </c>
      <c r="AY139" s="35">
        <v>40.799999999999997</v>
      </c>
      <c r="AZ139" s="35">
        <v>83.8</v>
      </c>
      <c r="BA139" s="35">
        <v>99.4</v>
      </c>
      <c r="BB139" s="35">
        <v>114.8</v>
      </c>
      <c r="BC139" s="35">
        <v>74.7</v>
      </c>
      <c r="BD139" s="35">
        <v>98.4</v>
      </c>
      <c r="BE139" s="35"/>
      <c r="BF139" s="35">
        <f t="shared" si="65"/>
        <v>94.4</v>
      </c>
      <c r="BG139" s="35">
        <v>0</v>
      </c>
      <c r="BH139" s="35">
        <f t="shared" si="57"/>
        <v>94.4</v>
      </c>
      <c r="BI139" s="79"/>
      <c r="BJ139" s="35">
        <f t="shared" si="66"/>
        <v>94.4</v>
      </c>
      <c r="BK139" s="35"/>
      <c r="BL139" s="35">
        <f t="shared" si="67"/>
        <v>94.4</v>
      </c>
      <c r="BM139" s="79"/>
      <c r="BN139" s="79"/>
      <c r="BO139" s="79"/>
      <c r="BP139" s="79"/>
      <c r="BQ139" s="35">
        <f t="shared" si="68"/>
        <v>94.4</v>
      </c>
      <c r="BR139" s="35">
        <v>111.4</v>
      </c>
      <c r="BS139" s="35">
        <f t="shared" si="69"/>
        <v>-17</v>
      </c>
      <c r="BT139" s="1"/>
      <c r="BU139" s="1"/>
      <c r="BV139" s="69"/>
      <c r="BW139" s="1"/>
      <c r="BX139" s="1"/>
      <c r="BY139" s="1"/>
      <c r="BZ139" s="1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10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10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10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10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10"/>
      <c r="HG139" s="9"/>
      <c r="HH139" s="9"/>
    </row>
    <row r="140" spans="1:216" s="2" customFormat="1" ht="17.149999999999999" customHeight="1">
      <c r="A140" s="14" t="s">
        <v>127</v>
      </c>
      <c r="B140" s="63">
        <v>0</v>
      </c>
      <c r="C140" s="63">
        <v>0</v>
      </c>
      <c r="D140" s="4">
        <f t="shared" si="58"/>
        <v>0</v>
      </c>
      <c r="E140" s="11">
        <v>0</v>
      </c>
      <c r="F140" s="5" t="s">
        <v>360</v>
      </c>
      <c r="G140" s="5" t="s">
        <v>360</v>
      </c>
      <c r="H140" s="5" t="s">
        <v>360</v>
      </c>
      <c r="I140" s="5" t="s">
        <v>360</v>
      </c>
      <c r="J140" s="5" t="s">
        <v>360</v>
      </c>
      <c r="K140" s="5" t="s">
        <v>360</v>
      </c>
      <c r="L140" s="5" t="s">
        <v>360</v>
      </c>
      <c r="M140" s="5" t="s">
        <v>360</v>
      </c>
      <c r="N140" s="35">
        <v>437.3</v>
      </c>
      <c r="O140" s="35">
        <v>537.20000000000005</v>
      </c>
      <c r="P140" s="4">
        <f t="shared" si="59"/>
        <v>1.2028447290189801</v>
      </c>
      <c r="Q140" s="11">
        <v>20</v>
      </c>
      <c r="R140" s="5" t="s">
        <v>360</v>
      </c>
      <c r="S140" s="5" t="s">
        <v>360</v>
      </c>
      <c r="T140" s="5" t="s">
        <v>360</v>
      </c>
      <c r="U140" s="5" t="s">
        <v>360</v>
      </c>
      <c r="V140" s="5" t="s">
        <v>360</v>
      </c>
      <c r="W140" s="5" t="s">
        <v>360</v>
      </c>
      <c r="X140" s="35">
        <v>16887.3</v>
      </c>
      <c r="Y140" s="35">
        <v>8071.6</v>
      </c>
      <c r="Z140" s="4">
        <f t="shared" si="60"/>
        <v>0.47796865099808739</v>
      </c>
      <c r="AA140" s="5">
        <v>5</v>
      </c>
      <c r="AB140" s="86">
        <v>500</v>
      </c>
      <c r="AC140" s="86">
        <v>503</v>
      </c>
      <c r="AD140" s="4">
        <f t="shared" si="61"/>
        <v>1.006</v>
      </c>
      <c r="AE140" s="5">
        <v>20</v>
      </c>
      <c r="AF140" s="5" t="s">
        <v>360</v>
      </c>
      <c r="AG140" s="5" t="s">
        <v>360</v>
      </c>
      <c r="AH140" s="5" t="s">
        <v>360</v>
      </c>
      <c r="AI140" s="5" t="s">
        <v>360</v>
      </c>
      <c r="AJ140" s="5" t="s">
        <v>360</v>
      </c>
      <c r="AK140" s="5" t="s">
        <v>360</v>
      </c>
      <c r="AL140" s="5" t="s">
        <v>360</v>
      </c>
      <c r="AM140" s="5" t="s">
        <v>360</v>
      </c>
      <c r="AN140" s="5" t="s">
        <v>360</v>
      </c>
      <c r="AO140" s="5" t="s">
        <v>360</v>
      </c>
      <c r="AP140" s="5" t="s">
        <v>360</v>
      </c>
      <c r="AQ140" s="5" t="s">
        <v>360</v>
      </c>
      <c r="AR140" s="43">
        <f t="shared" si="70"/>
        <v>1.0348163963415564</v>
      </c>
      <c r="AS140" s="44">
        <v>1358</v>
      </c>
      <c r="AT140" s="35">
        <f t="shared" si="62"/>
        <v>1111.090909090909</v>
      </c>
      <c r="AU140" s="35">
        <f t="shared" si="63"/>
        <v>1149.8</v>
      </c>
      <c r="AV140" s="35">
        <f t="shared" si="64"/>
        <v>38.709090909090946</v>
      </c>
      <c r="AW140" s="35">
        <v>46.9</v>
      </c>
      <c r="AX140" s="35">
        <v>121.5</v>
      </c>
      <c r="AY140" s="35">
        <v>161.4</v>
      </c>
      <c r="AZ140" s="35">
        <v>105.7</v>
      </c>
      <c r="BA140" s="35">
        <v>61.5</v>
      </c>
      <c r="BB140" s="35">
        <v>323.8</v>
      </c>
      <c r="BC140" s="35">
        <v>100</v>
      </c>
      <c r="BD140" s="35">
        <v>150.30000000000001</v>
      </c>
      <c r="BE140" s="35"/>
      <c r="BF140" s="35">
        <f t="shared" si="65"/>
        <v>78.7</v>
      </c>
      <c r="BG140" s="35">
        <v>0</v>
      </c>
      <c r="BH140" s="35">
        <f t="shared" si="57"/>
        <v>78.7</v>
      </c>
      <c r="BI140" s="79"/>
      <c r="BJ140" s="35">
        <f t="shared" si="66"/>
        <v>78.7</v>
      </c>
      <c r="BK140" s="35"/>
      <c r="BL140" s="35">
        <f t="shared" si="67"/>
        <v>78.7</v>
      </c>
      <c r="BM140" s="79"/>
      <c r="BN140" s="79"/>
      <c r="BO140" s="79"/>
      <c r="BP140" s="79"/>
      <c r="BQ140" s="35">
        <f t="shared" si="68"/>
        <v>78.7</v>
      </c>
      <c r="BR140" s="35">
        <v>156</v>
      </c>
      <c r="BS140" s="35">
        <f t="shared" si="69"/>
        <v>-77.3</v>
      </c>
      <c r="BT140" s="1"/>
      <c r="BU140" s="1"/>
      <c r="BV140" s="69"/>
      <c r="BW140" s="1"/>
      <c r="BX140" s="1"/>
      <c r="BY140" s="1"/>
      <c r="BZ140" s="1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10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10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10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10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10"/>
      <c r="HG140" s="9"/>
      <c r="HH140" s="9"/>
    </row>
    <row r="141" spans="1:216" s="2" customFormat="1" ht="17.149999999999999" customHeight="1">
      <c r="A141" s="14" t="s">
        <v>128</v>
      </c>
      <c r="B141" s="63">
        <v>46582</v>
      </c>
      <c r="C141" s="63">
        <v>43941.9</v>
      </c>
      <c r="D141" s="4">
        <f t="shared" si="58"/>
        <v>0.94332360139109528</v>
      </c>
      <c r="E141" s="11">
        <v>5</v>
      </c>
      <c r="F141" s="5" t="s">
        <v>360</v>
      </c>
      <c r="G141" s="5" t="s">
        <v>360</v>
      </c>
      <c r="H141" s="5" t="s">
        <v>360</v>
      </c>
      <c r="I141" s="5" t="s">
        <v>360</v>
      </c>
      <c r="J141" s="5" t="s">
        <v>360</v>
      </c>
      <c r="K141" s="5" t="s">
        <v>360</v>
      </c>
      <c r="L141" s="5" t="s">
        <v>360</v>
      </c>
      <c r="M141" s="5" t="s">
        <v>360</v>
      </c>
      <c r="N141" s="35">
        <v>3894.6</v>
      </c>
      <c r="O141" s="35">
        <v>4179.3</v>
      </c>
      <c r="P141" s="4">
        <f t="shared" si="59"/>
        <v>1.0731012170697891</v>
      </c>
      <c r="Q141" s="11">
        <v>20</v>
      </c>
      <c r="R141" s="5" t="s">
        <v>360</v>
      </c>
      <c r="S141" s="5" t="s">
        <v>360</v>
      </c>
      <c r="T141" s="5" t="s">
        <v>360</v>
      </c>
      <c r="U141" s="5" t="s">
        <v>360</v>
      </c>
      <c r="V141" s="5" t="s">
        <v>360</v>
      </c>
      <c r="W141" s="5" t="s">
        <v>360</v>
      </c>
      <c r="X141" s="35">
        <v>353668.1</v>
      </c>
      <c r="Y141" s="35">
        <v>361647.2</v>
      </c>
      <c r="Z141" s="4">
        <f t="shared" si="60"/>
        <v>1.0225609830233489</v>
      </c>
      <c r="AA141" s="5">
        <v>5</v>
      </c>
      <c r="AB141" s="86">
        <v>555</v>
      </c>
      <c r="AC141" s="86">
        <v>585</v>
      </c>
      <c r="AD141" s="4">
        <f t="shared" si="61"/>
        <v>1.0540540540540539</v>
      </c>
      <c r="AE141" s="5">
        <v>20</v>
      </c>
      <c r="AF141" s="5" t="s">
        <v>360</v>
      </c>
      <c r="AG141" s="5" t="s">
        <v>360</v>
      </c>
      <c r="AH141" s="5" t="s">
        <v>360</v>
      </c>
      <c r="AI141" s="5" t="s">
        <v>360</v>
      </c>
      <c r="AJ141" s="5" t="s">
        <v>360</v>
      </c>
      <c r="AK141" s="5" t="s">
        <v>360</v>
      </c>
      <c r="AL141" s="5" t="s">
        <v>360</v>
      </c>
      <c r="AM141" s="5" t="s">
        <v>360</v>
      </c>
      <c r="AN141" s="5" t="s">
        <v>360</v>
      </c>
      <c r="AO141" s="5" t="s">
        <v>360</v>
      </c>
      <c r="AP141" s="5" t="s">
        <v>360</v>
      </c>
      <c r="AQ141" s="5" t="s">
        <v>360</v>
      </c>
      <c r="AR141" s="43">
        <f t="shared" si="70"/>
        <v>1.0474505668909817</v>
      </c>
      <c r="AS141" s="44">
        <v>1661</v>
      </c>
      <c r="AT141" s="35">
        <f t="shared" si="62"/>
        <v>1359</v>
      </c>
      <c r="AU141" s="35">
        <f t="shared" si="63"/>
        <v>1423.5</v>
      </c>
      <c r="AV141" s="35">
        <f t="shared" si="64"/>
        <v>64.5</v>
      </c>
      <c r="AW141" s="35">
        <v>97.5</v>
      </c>
      <c r="AX141" s="35">
        <v>118.5</v>
      </c>
      <c r="AY141" s="35">
        <v>191.4</v>
      </c>
      <c r="AZ141" s="35">
        <v>151.4</v>
      </c>
      <c r="BA141" s="35">
        <v>118.4</v>
      </c>
      <c r="BB141" s="35">
        <v>308.39999999999998</v>
      </c>
      <c r="BC141" s="35">
        <v>166.6</v>
      </c>
      <c r="BD141" s="35">
        <v>117.8</v>
      </c>
      <c r="BE141" s="35"/>
      <c r="BF141" s="35">
        <f t="shared" si="65"/>
        <v>153.5</v>
      </c>
      <c r="BG141" s="35">
        <v>0</v>
      </c>
      <c r="BH141" s="35">
        <f t="shared" si="57"/>
        <v>153.5</v>
      </c>
      <c r="BI141" s="79"/>
      <c r="BJ141" s="35">
        <f t="shared" si="66"/>
        <v>153.5</v>
      </c>
      <c r="BK141" s="35"/>
      <c r="BL141" s="35">
        <f t="shared" si="67"/>
        <v>153.5</v>
      </c>
      <c r="BM141" s="79"/>
      <c r="BN141" s="79"/>
      <c r="BO141" s="79"/>
      <c r="BP141" s="79"/>
      <c r="BQ141" s="35">
        <f t="shared" si="68"/>
        <v>153.5</v>
      </c>
      <c r="BR141" s="35">
        <v>157.19999999999999</v>
      </c>
      <c r="BS141" s="35">
        <f t="shared" si="69"/>
        <v>-3.7</v>
      </c>
      <c r="BT141" s="1"/>
      <c r="BU141" s="1"/>
      <c r="BV141" s="69"/>
      <c r="BW141" s="1"/>
      <c r="BX141" s="1"/>
      <c r="BY141" s="1"/>
      <c r="BZ141" s="1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10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10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10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10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10"/>
      <c r="HG141" s="9"/>
      <c r="HH141" s="9"/>
    </row>
    <row r="142" spans="1:216" s="2" customFormat="1" ht="17.149999999999999" customHeight="1">
      <c r="A142" s="14" t="s">
        <v>129</v>
      </c>
      <c r="B142" s="63">
        <v>0</v>
      </c>
      <c r="C142" s="63">
        <v>0</v>
      </c>
      <c r="D142" s="4">
        <f t="shared" si="58"/>
        <v>0</v>
      </c>
      <c r="E142" s="11">
        <v>0</v>
      </c>
      <c r="F142" s="5" t="s">
        <v>360</v>
      </c>
      <c r="G142" s="5" t="s">
        <v>360</v>
      </c>
      <c r="H142" s="5" t="s">
        <v>360</v>
      </c>
      <c r="I142" s="5" t="s">
        <v>360</v>
      </c>
      <c r="J142" s="5" t="s">
        <v>360</v>
      </c>
      <c r="K142" s="5" t="s">
        <v>360</v>
      </c>
      <c r="L142" s="5" t="s">
        <v>360</v>
      </c>
      <c r="M142" s="5" t="s">
        <v>360</v>
      </c>
      <c r="N142" s="35">
        <v>1207.3</v>
      </c>
      <c r="O142" s="35">
        <v>1261.7</v>
      </c>
      <c r="P142" s="4">
        <f t="shared" si="59"/>
        <v>1.0450592230597202</v>
      </c>
      <c r="Q142" s="11">
        <v>20</v>
      </c>
      <c r="R142" s="5" t="s">
        <v>360</v>
      </c>
      <c r="S142" s="5" t="s">
        <v>360</v>
      </c>
      <c r="T142" s="5" t="s">
        <v>360</v>
      </c>
      <c r="U142" s="5" t="s">
        <v>360</v>
      </c>
      <c r="V142" s="5" t="s">
        <v>360</v>
      </c>
      <c r="W142" s="5" t="s">
        <v>360</v>
      </c>
      <c r="X142" s="35">
        <v>9649.9</v>
      </c>
      <c r="Y142" s="35">
        <v>7460.1</v>
      </c>
      <c r="Z142" s="4">
        <f t="shared" si="60"/>
        <v>0.77307536865667004</v>
      </c>
      <c r="AA142" s="5">
        <v>5</v>
      </c>
      <c r="AB142" s="86">
        <v>406</v>
      </c>
      <c r="AC142" s="86">
        <v>401</v>
      </c>
      <c r="AD142" s="4">
        <f t="shared" si="61"/>
        <v>0.98768472906403937</v>
      </c>
      <c r="AE142" s="5">
        <v>20</v>
      </c>
      <c r="AF142" s="5" t="s">
        <v>360</v>
      </c>
      <c r="AG142" s="5" t="s">
        <v>360</v>
      </c>
      <c r="AH142" s="5" t="s">
        <v>360</v>
      </c>
      <c r="AI142" s="5" t="s">
        <v>360</v>
      </c>
      <c r="AJ142" s="5" t="s">
        <v>360</v>
      </c>
      <c r="AK142" s="5" t="s">
        <v>360</v>
      </c>
      <c r="AL142" s="5" t="s">
        <v>360</v>
      </c>
      <c r="AM142" s="5" t="s">
        <v>360</v>
      </c>
      <c r="AN142" s="5" t="s">
        <v>360</v>
      </c>
      <c r="AO142" s="5" t="s">
        <v>360</v>
      </c>
      <c r="AP142" s="5" t="s">
        <v>360</v>
      </c>
      <c r="AQ142" s="5" t="s">
        <v>360</v>
      </c>
      <c r="AR142" s="43">
        <f t="shared" si="70"/>
        <v>0.98933901968352322</v>
      </c>
      <c r="AS142" s="44">
        <v>1347</v>
      </c>
      <c r="AT142" s="35">
        <f t="shared" si="62"/>
        <v>1102.090909090909</v>
      </c>
      <c r="AU142" s="35">
        <f t="shared" si="63"/>
        <v>1090.3</v>
      </c>
      <c r="AV142" s="35">
        <f t="shared" si="64"/>
        <v>-11.790909090909054</v>
      </c>
      <c r="AW142" s="35">
        <v>159.19999999999999</v>
      </c>
      <c r="AX142" s="35">
        <v>130.69999999999999</v>
      </c>
      <c r="AY142" s="35">
        <v>21.7</v>
      </c>
      <c r="AZ142" s="35">
        <v>66.8</v>
      </c>
      <c r="BA142" s="35">
        <v>159.19999999999999</v>
      </c>
      <c r="BB142" s="35">
        <v>246.5</v>
      </c>
      <c r="BC142" s="35">
        <v>32.5</v>
      </c>
      <c r="BD142" s="35">
        <v>87.8</v>
      </c>
      <c r="BE142" s="35"/>
      <c r="BF142" s="35">
        <f t="shared" si="65"/>
        <v>185.9</v>
      </c>
      <c r="BG142" s="35">
        <v>0</v>
      </c>
      <c r="BH142" s="35">
        <f t="shared" si="57"/>
        <v>185.9</v>
      </c>
      <c r="BI142" s="79"/>
      <c r="BJ142" s="35">
        <f t="shared" si="66"/>
        <v>185.9</v>
      </c>
      <c r="BK142" s="35"/>
      <c r="BL142" s="35">
        <f t="shared" si="67"/>
        <v>185.9</v>
      </c>
      <c r="BM142" s="79"/>
      <c r="BN142" s="79"/>
      <c r="BO142" s="79"/>
      <c r="BP142" s="79"/>
      <c r="BQ142" s="35">
        <f t="shared" si="68"/>
        <v>185.9</v>
      </c>
      <c r="BR142" s="35">
        <v>215.7</v>
      </c>
      <c r="BS142" s="35">
        <f t="shared" si="69"/>
        <v>-29.8</v>
      </c>
      <c r="BT142" s="1"/>
      <c r="BU142" s="1"/>
      <c r="BV142" s="69"/>
      <c r="BW142" s="1"/>
      <c r="BX142" s="1"/>
      <c r="BY142" s="1"/>
      <c r="BZ142" s="1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10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10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10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10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10"/>
      <c r="HG142" s="9"/>
      <c r="HH142" s="9"/>
    </row>
    <row r="143" spans="1:216" s="2" customFormat="1" ht="17.149999999999999" customHeight="1">
      <c r="A143" s="14" t="s">
        <v>130</v>
      </c>
      <c r="B143" s="63">
        <v>0</v>
      </c>
      <c r="C143" s="63">
        <v>0</v>
      </c>
      <c r="D143" s="4">
        <f t="shared" si="58"/>
        <v>0</v>
      </c>
      <c r="E143" s="11">
        <v>0</v>
      </c>
      <c r="F143" s="5" t="s">
        <v>360</v>
      </c>
      <c r="G143" s="5" t="s">
        <v>360</v>
      </c>
      <c r="H143" s="5" t="s">
        <v>360</v>
      </c>
      <c r="I143" s="5" t="s">
        <v>360</v>
      </c>
      <c r="J143" s="5" t="s">
        <v>360</v>
      </c>
      <c r="K143" s="5" t="s">
        <v>360</v>
      </c>
      <c r="L143" s="5" t="s">
        <v>360</v>
      </c>
      <c r="M143" s="5" t="s">
        <v>360</v>
      </c>
      <c r="N143" s="35">
        <v>543.4</v>
      </c>
      <c r="O143" s="35">
        <v>680.9</v>
      </c>
      <c r="P143" s="4">
        <f t="shared" si="59"/>
        <v>1.2053036437246962</v>
      </c>
      <c r="Q143" s="11">
        <v>20</v>
      </c>
      <c r="R143" s="5" t="s">
        <v>360</v>
      </c>
      <c r="S143" s="5" t="s">
        <v>360</v>
      </c>
      <c r="T143" s="5" t="s">
        <v>360</v>
      </c>
      <c r="U143" s="5" t="s">
        <v>360</v>
      </c>
      <c r="V143" s="5" t="s">
        <v>360</v>
      </c>
      <c r="W143" s="5" t="s">
        <v>360</v>
      </c>
      <c r="X143" s="35">
        <v>12544.8</v>
      </c>
      <c r="Y143" s="35">
        <v>10450.200000000001</v>
      </c>
      <c r="Z143" s="4">
        <f t="shared" si="60"/>
        <v>0.83303041897838159</v>
      </c>
      <c r="AA143" s="5">
        <v>5</v>
      </c>
      <c r="AB143" s="86">
        <v>350</v>
      </c>
      <c r="AC143" s="86">
        <v>367</v>
      </c>
      <c r="AD143" s="4">
        <f t="shared" si="61"/>
        <v>1.0485714285714285</v>
      </c>
      <c r="AE143" s="5">
        <v>20</v>
      </c>
      <c r="AF143" s="5" t="s">
        <v>360</v>
      </c>
      <c r="AG143" s="5" t="s">
        <v>360</v>
      </c>
      <c r="AH143" s="5" t="s">
        <v>360</v>
      </c>
      <c r="AI143" s="5" t="s">
        <v>360</v>
      </c>
      <c r="AJ143" s="5" t="s">
        <v>360</v>
      </c>
      <c r="AK143" s="5" t="s">
        <v>360</v>
      </c>
      <c r="AL143" s="5" t="s">
        <v>360</v>
      </c>
      <c r="AM143" s="5" t="s">
        <v>360</v>
      </c>
      <c r="AN143" s="5" t="s">
        <v>360</v>
      </c>
      <c r="AO143" s="5" t="s">
        <v>360</v>
      </c>
      <c r="AP143" s="5" t="s">
        <v>360</v>
      </c>
      <c r="AQ143" s="5" t="s">
        <v>360</v>
      </c>
      <c r="AR143" s="43">
        <f t="shared" si="70"/>
        <v>1.0942811897958755</v>
      </c>
      <c r="AS143" s="44">
        <v>1968</v>
      </c>
      <c r="AT143" s="35">
        <f t="shared" si="62"/>
        <v>1610.1818181818182</v>
      </c>
      <c r="AU143" s="35">
        <f t="shared" si="63"/>
        <v>1762</v>
      </c>
      <c r="AV143" s="35">
        <f t="shared" si="64"/>
        <v>151.81818181818176</v>
      </c>
      <c r="AW143" s="35">
        <v>221.5</v>
      </c>
      <c r="AX143" s="35">
        <v>166</v>
      </c>
      <c r="AY143" s="35">
        <v>185.2</v>
      </c>
      <c r="AZ143" s="35">
        <v>32.9</v>
      </c>
      <c r="BA143" s="35">
        <v>93.7</v>
      </c>
      <c r="BB143" s="35">
        <v>456.5</v>
      </c>
      <c r="BC143" s="35">
        <v>1.9</v>
      </c>
      <c r="BD143" s="35">
        <v>232.6</v>
      </c>
      <c r="BE143" s="35"/>
      <c r="BF143" s="35">
        <f t="shared" si="65"/>
        <v>371.7</v>
      </c>
      <c r="BG143" s="35">
        <v>0</v>
      </c>
      <c r="BH143" s="35">
        <f t="shared" si="57"/>
        <v>371.7</v>
      </c>
      <c r="BI143" s="79"/>
      <c r="BJ143" s="35">
        <f t="shared" si="66"/>
        <v>371.7</v>
      </c>
      <c r="BK143" s="35"/>
      <c r="BL143" s="35">
        <f t="shared" si="67"/>
        <v>371.7</v>
      </c>
      <c r="BM143" s="79"/>
      <c r="BN143" s="79"/>
      <c r="BO143" s="79"/>
      <c r="BP143" s="79"/>
      <c r="BQ143" s="35">
        <f t="shared" si="68"/>
        <v>371.7</v>
      </c>
      <c r="BR143" s="35">
        <v>424.3</v>
      </c>
      <c r="BS143" s="35">
        <f t="shared" si="69"/>
        <v>-52.6</v>
      </c>
      <c r="BT143" s="1"/>
      <c r="BU143" s="1"/>
      <c r="BV143" s="69"/>
      <c r="BW143" s="1"/>
      <c r="BX143" s="1"/>
      <c r="BY143" s="1"/>
      <c r="BZ143" s="1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10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10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10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10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10"/>
      <c r="HG143" s="9"/>
      <c r="HH143" s="9"/>
    </row>
    <row r="144" spans="1:216" s="2" customFormat="1" ht="17.149999999999999" customHeight="1">
      <c r="A144" s="14" t="s">
        <v>131</v>
      </c>
      <c r="B144" s="63">
        <v>4065</v>
      </c>
      <c r="C144" s="63">
        <v>5808</v>
      </c>
      <c r="D144" s="4">
        <f t="shared" si="58"/>
        <v>1.2228782287822877</v>
      </c>
      <c r="E144" s="11">
        <v>5</v>
      </c>
      <c r="F144" s="5" t="s">
        <v>360</v>
      </c>
      <c r="G144" s="5" t="s">
        <v>360</v>
      </c>
      <c r="H144" s="5" t="s">
        <v>360</v>
      </c>
      <c r="I144" s="5" t="s">
        <v>360</v>
      </c>
      <c r="J144" s="5" t="s">
        <v>360</v>
      </c>
      <c r="K144" s="5" t="s">
        <v>360</v>
      </c>
      <c r="L144" s="5" t="s">
        <v>360</v>
      </c>
      <c r="M144" s="5" t="s">
        <v>360</v>
      </c>
      <c r="N144" s="35">
        <v>1693.1</v>
      </c>
      <c r="O144" s="35">
        <v>1965.2</v>
      </c>
      <c r="P144" s="4">
        <f t="shared" si="59"/>
        <v>1.1607111216112458</v>
      </c>
      <c r="Q144" s="11">
        <v>20</v>
      </c>
      <c r="R144" s="5" t="s">
        <v>360</v>
      </c>
      <c r="S144" s="5" t="s">
        <v>360</v>
      </c>
      <c r="T144" s="5" t="s">
        <v>360</v>
      </c>
      <c r="U144" s="5" t="s">
        <v>360</v>
      </c>
      <c r="V144" s="5" t="s">
        <v>360</v>
      </c>
      <c r="W144" s="5" t="s">
        <v>360</v>
      </c>
      <c r="X144" s="35">
        <v>23159.7</v>
      </c>
      <c r="Y144" s="35">
        <v>21596</v>
      </c>
      <c r="Z144" s="4">
        <f t="shared" si="60"/>
        <v>0.93248185425545238</v>
      </c>
      <c r="AA144" s="5">
        <v>5</v>
      </c>
      <c r="AB144" s="86">
        <v>810</v>
      </c>
      <c r="AC144" s="86">
        <v>811</v>
      </c>
      <c r="AD144" s="4">
        <f t="shared" si="61"/>
        <v>1.0012345679012347</v>
      </c>
      <c r="AE144" s="5">
        <v>20</v>
      </c>
      <c r="AF144" s="5" t="s">
        <v>360</v>
      </c>
      <c r="AG144" s="5" t="s">
        <v>360</v>
      </c>
      <c r="AH144" s="5" t="s">
        <v>360</v>
      </c>
      <c r="AI144" s="5" t="s">
        <v>360</v>
      </c>
      <c r="AJ144" s="5" t="s">
        <v>360</v>
      </c>
      <c r="AK144" s="5" t="s">
        <v>360</v>
      </c>
      <c r="AL144" s="5" t="s">
        <v>360</v>
      </c>
      <c r="AM144" s="5" t="s">
        <v>360</v>
      </c>
      <c r="AN144" s="5" t="s">
        <v>360</v>
      </c>
      <c r="AO144" s="5" t="s">
        <v>360</v>
      </c>
      <c r="AP144" s="5" t="s">
        <v>360</v>
      </c>
      <c r="AQ144" s="5" t="s">
        <v>360</v>
      </c>
      <c r="AR144" s="43">
        <f t="shared" si="70"/>
        <v>1.0803142841087663</v>
      </c>
      <c r="AS144" s="44">
        <v>782</v>
      </c>
      <c r="AT144" s="35">
        <f t="shared" si="62"/>
        <v>639.81818181818187</v>
      </c>
      <c r="AU144" s="35">
        <f t="shared" si="63"/>
        <v>691.2</v>
      </c>
      <c r="AV144" s="35">
        <f t="shared" si="64"/>
        <v>51.381818181818176</v>
      </c>
      <c r="AW144" s="35">
        <v>86.9</v>
      </c>
      <c r="AX144" s="35">
        <v>68.7</v>
      </c>
      <c r="AY144" s="35">
        <v>58.4</v>
      </c>
      <c r="AZ144" s="35">
        <v>54.6</v>
      </c>
      <c r="BA144" s="35">
        <v>91.4</v>
      </c>
      <c r="BB144" s="35">
        <v>119.7</v>
      </c>
      <c r="BC144" s="35">
        <v>60.1</v>
      </c>
      <c r="BD144" s="35">
        <v>56.6</v>
      </c>
      <c r="BE144" s="35"/>
      <c r="BF144" s="35">
        <f t="shared" si="65"/>
        <v>94.8</v>
      </c>
      <c r="BG144" s="35">
        <v>0</v>
      </c>
      <c r="BH144" s="35">
        <f t="shared" si="57"/>
        <v>94.8</v>
      </c>
      <c r="BI144" s="79"/>
      <c r="BJ144" s="35">
        <f t="shared" si="66"/>
        <v>94.8</v>
      </c>
      <c r="BK144" s="35"/>
      <c r="BL144" s="35">
        <f t="shared" si="67"/>
        <v>94.8</v>
      </c>
      <c r="BM144" s="79"/>
      <c r="BN144" s="79"/>
      <c r="BO144" s="79"/>
      <c r="BP144" s="79"/>
      <c r="BQ144" s="35">
        <f t="shared" si="68"/>
        <v>94.8</v>
      </c>
      <c r="BR144" s="35">
        <v>105.3</v>
      </c>
      <c r="BS144" s="35">
        <f t="shared" si="69"/>
        <v>-10.5</v>
      </c>
      <c r="BT144" s="1"/>
      <c r="BU144" s="1"/>
      <c r="BV144" s="69"/>
      <c r="BW144" s="1"/>
      <c r="BX144" s="1"/>
      <c r="BY144" s="1"/>
      <c r="BZ144" s="1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10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10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10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10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10"/>
      <c r="HG144" s="9"/>
      <c r="HH144" s="9"/>
    </row>
    <row r="145" spans="1:216" s="2" customFormat="1" ht="17.149999999999999" customHeight="1">
      <c r="A145" s="14" t="s">
        <v>132</v>
      </c>
      <c r="B145" s="63">
        <v>0</v>
      </c>
      <c r="C145" s="63">
        <v>0</v>
      </c>
      <c r="D145" s="4">
        <f t="shared" si="58"/>
        <v>0</v>
      </c>
      <c r="E145" s="11">
        <v>0</v>
      </c>
      <c r="F145" s="5" t="s">
        <v>360</v>
      </c>
      <c r="G145" s="5" t="s">
        <v>360</v>
      </c>
      <c r="H145" s="5" t="s">
        <v>360</v>
      </c>
      <c r="I145" s="5" t="s">
        <v>360</v>
      </c>
      <c r="J145" s="5" t="s">
        <v>360</v>
      </c>
      <c r="K145" s="5" t="s">
        <v>360</v>
      </c>
      <c r="L145" s="5" t="s">
        <v>360</v>
      </c>
      <c r="M145" s="5" t="s">
        <v>360</v>
      </c>
      <c r="N145" s="35">
        <v>1983.5</v>
      </c>
      <c r="O145" s="35">
        <v>2142</v>
      </c>
      <c r="P145" s="4">
        <f t="shared" si="59"/>
        <v>1.0799092513234183</v>
      </c>
      <c r="Q145" s="11">
        <v>20</v>
      </c>
      <c r="R145" s="5" t="s">
        <v>360</v>
      </c>
      <c r="S145" s="5" t="s">
        <v>360</v>
      </c>
      <c r="T145" s="5" t="s">
        <v>360</v>
      </c>
      <c r="U145" s="5" t="s">
        <v>360</v>
      </c>
      <c r="V145" s="5" t="s">
        <v>360</v>
      </c>
      <c r="W145" s="5" t="s">
        <v>360</v>
      </c>
      <c r="X145" s="35">
        <v>16887.3</v>
      </c>
      <c r="Y145" s="35">
        <v>13609.5</v>
      </c>
      <c r="Z145" s="4">
        <f t="shared" si="60"/>
        <v>0.80590147625730579</v>
      </c>
      <c r="AA145" s="5">
        <v>5</v>
      </c>
      <c r="AB145" s="86">
        <v>1321</v>
      </c>
      <c r="AC145" s="86">
        <v>1292</v>
      </c>
      <c r="AD145" s="4">
        <f t="shared" si="61"/>
        <v>0.97804693414080246</v>
      </c>
      <c r="AE145" s="5">
        <v>20</v>
      </c>
      <c r="AF145" s="5" t="s">
        <v>360</v>
      </c>
      <c r="AG145" s="5" t="s">
        <v>360</v>
      </c>
      <c r="AH145" s="5" t="s">
        <v>360</v>
      </c>
      <c r="AI145" s="5" t="s">
        <v>360</v>
      </c>
      <c r="AJ145" s="5" t="s">
        <v>360</v>
      </c>
      <c r="AK145" s="5" t="s">
        <v>360</v>
      </c>
      <c r="AL145" s="5" t="s">
        <v>360</v>
      </c>
      <c r="AM145" s="5" t="s">
        <v>360</v>
      </c>
      <c r="AN145" s="5" t="s">
        <v>360</v>
      </c>
      <c r="AO145" s="5" t="s">
        <v>360</v>
      </c>
      <c r="AP145" s="5" t="s">
        <v>360</v>
      </c>
      <c r="AQ145" s="5" t="s">
        <v>360</v>
      </c>
      <c r="AR145" s="43">
        <f t="shared" si="70"/>
        <v>1.0041918020126877</v>
      </c>
      <c r="AS145" s="44">
        <v>1323</v>
      </c>
      <c r="AT145" s="35">
        <f t="shared" si="62"/>
        <v>1082.4545454545455</v>
      </c>
      <c r="AU145" s="35">
        <f t="shared" si="63"/>
        <v>1087</v>
      </c>
      <c r="AV145" s="35">
        <f t="shared" si="64"/>
        <v>4.5454545454545041</v>
      </c>
      <c r="AW145" s="35">
        <v>109.3</v>
      </c>
      <c r="AX145" s="35">
        <v>144.4</v>
      </c>
      <c r="AY145" s="35">
        <v>86.3</v>
      </c>
      <c r="AZ145" s="35">
        <v>55.3</v>
      </c>
      <c r="BA145" s="35">
        <v>108.9</v>
      </c>
      <c r="BB145" s="35">
        <v>270.10000000000002</v>
      </c>
      <c r="BC145" s="35">
        <v>106.4</v>
      </c>
      <c r="BD145" s="35">
        <v>84.8</v>
      </c>
      <c r="BE145" s="35"/>
      <c r="BF145" s="35">
        <f t="shared" si="65"/>
        <v>121.5</v>
      </c>
      <c r="BG145" s="35">
        <v>0</v>
      </c>
      <c r="BH145" s="35">
        <f t="shared" si="57"/>
        <v>121.5</v>
      </c>
      <c r="BI145" s="79"/>
      <c r="BJ145" s="35">
        <f t="shared" si="66"/>
        <v>121.5</v>
      </c>
      <c r="BK145" s="35"/>
      <c r="BL145" s="35">
        <f t="shared" si="67"/>
        <v>121.5</v>
      </c>
      <c r="BM145" s="79"/>
      <c r="BN145" s="79"/>
      <c r="BO145" s="79"/>
      <c r="BP145" s="79"/>
      <c r="BQ145" s="35">
        <f t="shared" si="68"/>
        <v>121.5</v>
      </c>
      <c r="BR145" s="35">
        <v>148.30000000000001</v>
      </c>
      <c r="BS145" s="35">
        <f t="shared" si="69"/>
        <v>-26.8</v>
      </c>
      <c r="BT145" s="1"/>
      <c r="BU145" s="1"/>
      <c r="BV145" s="69"/>
      <c r="BW145" s="1"/>
      <c r="BX145" s="1"/>
      <c r="BY145" s="1"/>
      <c r="BZ145" s="1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10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10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10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10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10"/>
      <c r="HG145" s="9"/>
      <c r="HH145" s="9"/>
    </row>
    <row r="146" spans="1:216" s="2" customFormat="1" ht="17.149999999999999" customHeight="1">
      <c r="A146" s="14" t="s">
        <v>133</v>
      </c>
      <c r="B146" s="63">
        <v>0</v>
      </c>
      <c r="C146" s="63">
        <v>0</v>
      </c>
      <c r="D146" s="4">
        <f t="shared" si="58"/>
        <v>0</v>
      </c>
      <c r="E146" s="11">
        <v>0</v>
      </c>
      <c r="F146" s="5" t="s">
        <v>360</v>
      </c>
      <c r="G146" s="5" t="s">
        <v>360</v>
      </c>
      <c r="H146" s="5" t="s">
        <v>360</v>
      </c>
      <c r="I146" s="5" t="s">
        <v>360</v>
      </c>
      <c r="J146" s="5" t="s">
        <v>360</v>
      </c>
      <c r="K146" s="5" t="s">
        <v>360</v>
      </c>
      <c r="L146" s="5" t="s">
        <v>360</v>
      </c>
      <c r="M146" s="5" t="s">
        <v>360</v>
      </c>
      <c r="N146" s="35">
        <v>1902.1</v>
      </c>
      <c r="O146" s="35">
        <v>1546.3</v>
      </c>
      <c r="P146" s="4">
        <f t="shared" si="59"/>
        <v>0.81294358866515959</v>
      </c>
      <c r="Q146" s="11">
        <v>20</v>
      </c>
      <c r="R146" s="5" t="s">
        <v>360</v>
      </c>
      <c r="S146" s="5" t="s">
        <v>360</v>
      </c>
      <c r="T146" s="5" t="s">
        <v>360</v>
      </c>
      <c r="U146" s="5" t="s">
        <v>360</v>
      </c>
      <c r="V146" s="5" t="s">
        <v>360</v>
      </c>
      <c r="W146" s="5" t="s">
        <v>360</v>
      </c>
      <c r="X146" s="35">
        <v>13509.8</v>
      </c>
      <c r="Y146" s="35">
        <v>10654.8</v>
      </c>
      <c r="Z146" s="4">
        <f t="shared" si="60"/>
        <v>0.78867192704555211</v>
      </c>
      <c r="AA146" s="5">
        <v>5</v>
      </c>
      <c r="AB146" s="86">
        <v>115</v>
      </c>
      <c r="AC146" s="86">
        <v>115</v>
      </c>
      <c r="AD146" s="4">
        <f t="shared" si="61"/>
        <v>1</v>
      </c>
      <c r="AE146" s="5">
        <v>20</v>
      </c>
      <c r="AF146" s="5" t="s">
        <v>360</v>
      </c>
      <c r="AG146" s="5" t="s">
        <v>360</v>
      </c>
      <c r="AH146" s="5" t="s">
        <v>360</v>
      </c>
      <c r="AI146" s="5" t="s">
        <v>360</v>
      </c>
      <c r="AJ146" s="5" t="s">
        <v>360</v>
      </c>
      <c r="AK146" s="5" t="s">
        <v>360</v>
      </c>
      <c r="AL146" s="5" t="s">
        <v>360</v>
      </c>
      <c r="AM146" s="5" t="s">
        <v>360</v>
      </c>
      <c r="AN146" s="5" t="s">
        <v>360</v>
      </c>
      <c r="AO146" s="5" t="s">
        <v>360</v>
      </c>
      <c r="AP146" s="5" t="s">
        <v>360</v>
      </c>
      <c r="AQ146" s="5" t="s">
        <v>360</v>
      </c>
      <c r="AR146" s="43">
        <f t="shared" si="70"/>
        <v>0.89338292018957666</v>
      </c>
      <c r="AS146" s="44">
        <v>1077</v>
      </c>
      <c r="AT146" s="35">
        <f t="shared" si="62"/>
        <v>881.18181818181813</v>
      </c>
      <c r="AU146" s="35">
        <f t="shared" si="63"/>
        <v>787.2</v>
      </c>
      <c r="AV146" s="35">
        <f t="shared" si="64"/>
        <v>-93.981818181818085</v>
      </c>
      <c r="AW146" s="35">
        <v>119</v>
      </c>
      <c r="AX146" s="35">
        <v>89.7</v>
      </c>
      <c r="AY146" s="35">
        <v>92.3</v>
      </c>
      <c r="AZ146" s="35">
        <v>116.6</v>
      </c>
      <c r="BA146" s="35">
        <v>119.6</v>
      </c>
      <c r="BB146" s="35">
        <v>9.5</v>
      </c>
      <c r="BC146" s="35">
        <v>55.7</v>
      </c>
      <c r="BD146" s="35">
        <v>76</v>
      </c>
      <c r="BE146" s="35"/>
      <c r="BF146" s="35">
        <f t="shared" si="65"/>
        <v>108.8</v>
      </c>
      <c r="BG146" s="35">
        <v>0</v>
      </c>
      <c r="BH146" s="35">
        <f t="shared" si="57"/>
        <v>108.8</v>
      </c>
      <c r="BI146" s="79"/>
      <c r="BJ146" s="35">
        <f t="shared" si="66"/>
        <v>108.8</v>
      </c>
      <c r="BK146" s="35"/>
      <c r="BL146" s="35">
        <f t="shared" si="67"/>
        <v>108.8</v>
      </c>
      <c r="BM146" s="79"/>
      <c r="BN146" s="79"/>
      <c r="BO146" s="79"/>
      <c r="BP146" s="79"/>
      <c r="BQ146" s="35">
        <f t="shared" si="68"/>
        <v>108.8</v>
      </c>
      <c r="BR146" s="35">
        <v>120.4</v>
      </c>
      <c r="BS146" s="35">
        <f t="shared" si="69"/>
        <v>-11.6</v>
      </c>
      <c r="BT146" s="1"/>
      <c r="BU146" s="1"/>
      <c r="BV146" s="69"/>
      <c r="BW146" s="1"/>
      <c r="BX146" s="1"/>
      <c r="BY146" s="1"/>
      <c r="BZ146" s="1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10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10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10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10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10"/>
      <c r="HG146" s="9"/>
      <c r="HH146" s="9"/>
    </row>
    <row r="147" spans="1:216" s="2" customFormat="1" ht="17.149999999999999" customHeight="1">
      <c r="A147" s="18" t="s">
        <v>134</v>
      </c>
      <c r="B147" s="59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87"/>
      <c r="AC147" s="87"/>
      <c r="AD147" s="11"/>
      <c r="AE147" s="11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35"/>
      <c r="BL147" s="35"/>
      <c r="BM147" s="79"/>
      <c r="BN147" s="79"/>
      <c r="BO147" s="79"/>
      <c r="BP147" s="79"/>
      <c r="BQ147" s="35"/>
      <c r="BR147" s="35"/>
      <c r="BS147" s="35"/>
      <c r="BT147" s="1"/>
      <c r="BU147" s="1"/>
      <c r="BV147" s="69"/>
      <c r="BW147" s="1"/>
      <c r="BX147" s="1"/>
      <c r="BY147" s="1"/>
      <c r="BZ147" s="1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10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10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10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10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10"/>
      <c r="HG147" s="9"/>
      <c r="HH147" s="9"/>
    </row>
    <row r="148" spans="1:216" s="2" customFormat="1" ht="17.149999999999999" customHeight="1">
      <c r="A148" s="14" t="s">
        <v>135</v>
      </c>
      <c r="B148" s="63">
        <v>0</v>
      </c>
      <c r="C148" s="63">
        <v>0</v>
      </c>
      <c r="D148" s="4">
        <f t="shared" si="58"/>
        <v>0</v>
      </c>
      <c r="E148" s="11">
        <v>0</v>
      </c>
      <c r="F148" s="5" t="s">
        <v>360</v>
      </c>
      <c r="G148" s="5" t="s">
        <v>360</v>
      </c>
      <c r="H148" s="5" t="s">
        <v>360</v>
      </c>
      <c r="I148" s="5" t="s">
        <v>360</v>
      </c>
      <c r="J148" s="5" t="s">
        <v>360</v>
      </c>
      <c r="K148" s="5" t="s">
        <v>360</v>
      </c>
      <c r="L148" s="5" t="s">
        <v>360</v>
      </c>
      <c r="M148" s="5" t="s">
        <v>360</v>
      </c>
      <c r="N148" s="35">
        <v>1135.2</v>
      </c>
      <c r="O148" s="35">
        <v>816</v>
      </c>
      <c r="P148" s="4">
        <f t="shared" si="59"/>
        <v>0.71881606765327688</v>
      </c>
      <c r="Q148" s="11">
        <v>20</v>
      </c>
      <c r="R148" s="5" t="s">
        <v>360</v>
      </c>
      <c r="S148" s="5" t="s">
        <v>360</v>
      </c>
      <c r="T148" s="5" t="s">
        <v>360</v>
      </c>
      <c r="U148" s="5" t="s">
        <v>360</v>
      </c>
      <c r="V148" s="5" t="s">
        <v>360</v>
      </c>
      <c r="W148" s="5" t="s">
        <v>360</v>
      </c>
      <c r="X148" s="35">
        <v>13680</v>
      </c>
      <c r="Y148" s="35">
        <v>12845.4</v>
      </c>
      <c r="Z148" s="4">
        <f t="shared" si="60"/>
        <v>0.93899122807017543</v>
      </c>
      <c r="AA148" s="5">
        <v>5</v>
      </c>
      <c r="AB148" s="86">
        <v>90</v>
      </c>
      <c r="AC148" s="86">
        <v>92</v>
      </c>
      <c r="AD148" s="4">
        <f t="shared" si="61"/>
        <v>1.0222222222222221</v>
      </c>
      <c r="AE148" s="5">
        <v>20</v>
      </c>
      <c r="AF148" s="5" t="s">
        <v>360</v>
      </c>
      <c r="AG148" s="5" t="s">
        <v>360</v>
      </c>
      <c r="AH148" s="5" t="s">
        <v>360</v>
      </c>
      <c r="AI148" s="5" t="s">
        <v>360</v>
      </c>
      <c r="AJ148" s="5" t="s">
        <v>360</v>
      </c>
      <c r="AK148" s="5" t="s">
        <v>360</v>
      </c>
      <c r="AL148" s="5" t="s">
        <v>360</v>
      </c>
      <c r="AM148" s="5" t="s">
        <v>360</v>
      </c>
      <c r="AN148" s="5" t="s">
        <v>360</v>
      </c>
      <c r="AO148" s="5" t="s">
        <v>360</v>
      </c>
      <c r="AP148" s="5" t="s">
        <v>360</v>
      </c>
      <c r="AQ148" s="5" t="s">
        <v>360</v>
      </c>
      <c r="AR148" s="43">
        <f t="shared" si="70"/>
        <v>0.87812715417468579</v>
      </c>
      <c r="AS148" s="44">
        <v>853</v>
      </c>
      <c r="AT148" s="35">
        <f t="shared" si="62"/>
        <v>697.90909090909088</v>
      </c>
      <c r="AU148" s="35">
        <f t="shared" si="63"/>
        <v>612.9</v>
      </c>
      <c r="AV148" s="35">
        <f t="shared" si="64"/>
        <v>-85.009090909090901</v>
      </c>
      <c r="AW148" s="35">
        <v>100.8</v>
      </c>
      <c r="AX148" s="35">
        <v>100.8</v>
      </c>
      <c r="AY148" s="35">
        <v>0</v>
      </c>
      <c r="AZ148" s="35">
        <v>100.8</v>
      </c>
      <c r="BA148" s="35">
        <v>100.8</v>
      </c>
      <c r="BB148" s="35">
        <v>116.5</v>
      </c>
      <c r="BC148" s="35">
        <v>50.6</v>
      </c>
      <c r="BD148" s="35">
        <v>21.9</v>
      </c>
      <c r="BE148" s="35"/>
      <c r="BF148" s="35">
        <f t="shared" si="65"/>
        <v>20.7</v>
      </c>
      <c r="BG148" s="35">
        <v>0</v>
      </c>
      <c r="BH148" s="35">
        <f t="shared" si="57"/>
        <v>20.7</v>
      </c>
      <c r="BI148" s="79"/>
      <c r="BJ148" s="35">
        <f t="shared" si="66"/>
        <v>20.7</v>
      </c>
      <c r="BK148" s="35"/>
      <c r="BL148" s="35">
        <f t="shared" si="67"/>
        <v>20.7</v>
      </c>
      <c r="BM148" s="79"/>
      <c r="BN148" s="79"/>
      <c r="BO148" s="79"/>
      <c r="BP148" s="79"/>
      <c r="BQ148" s="35">
        <f t="shared" si="68"/>
        <v>20.7</v>
      </c>
      <c r="BR148" s="35">
        <v>15.3</v>
      </c>
      <c r="BS148" s="35">
        <f t="shared" si="69"/>
        <v>5.4</v>
      </c>
      <c r="BT148" s="1"/>
      <c r="BU148" s="1"/>
      <c r="BV148" s="69"/>
      <c r="BW148" s="1"/>
      <c r="BX148" s="1"/>
      <c r="BY148" s="1"/>
      <c r="BZ148" s="1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10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10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10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10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10"/>
      <c r="HG148" s="9"/>
      <c r="HH148" s="9"/>
    </row>
    <row r="149" spans="1:216" s="2" customFormat="1" ht="17.149999999999999" customHeight="1">
      <c r="A149" s="14" t="s">
        <v>136</v>
      </c>
      <c r="B149" s="63">
        <v>0</v>
      </c>
      <c r="C149" s="63">
        <v>0</v>
      </c>
      <c r="D149" s="4">
        <f t="shared" si="58"/>
        <v>0</v>
      </c>
      <c r="E149" s="11">
        <v>0</v>
      </c>
      <c r="F149" s="5" t="s">
        <v>360</v>
      </c>
      <c r="G149" s="5" t="s">
        <v>360</v>
      </c>
      <c r="H149" s="5" t="s">
        <v>360</v>
      </c>
      <c r="I149" s="5" t="s">
        <v>360</v>
      </c>
      <c r="J149" s="5" t="s">
        <v>360</v>
      </c>
      <c r="K149" s="5" t="s">
        <v>360</v>
      </c>
      <c r="L149" s="5" t="s">
        <v>360</v>
      </c>
      <c r="M149" s="5" t="s">
        <v>360</v>
      </c>
      <c r="N149" s="35">
        <v>377.5</v>
      </c>
      <c r="O149" s="35">
        <v>229.9</v>
      </c>
      <c r="P149" s="4">
        <f t="shared" si="59"/>
        <v>0.60900662251655635</v>
      </c>
      <c r="Q149" s="11">
        <v>20</v>
      </c>
      <c r="R149" s="5" t="s">
        <v>360</v>
      </c>
      <c r="S149" s="5" t="s">
        <v>360</v>
      </c>
      <c r="T149" s="5" t="s">
        <v>360</v>
      </c>
      <c r="U149" s="5" t="s">
        <v>360</v>
      </c>
      <c r="V149" s="5" t="s">
        <v>360</v>
      </c>
      <c r="W149" s="5" t="s">
        <v>360</v>
      </c>
      <c r="X149" s="35">
        <v>18016.5</v>
      </c>
      <c r="Y149" s="35">
        <v>15777.3</v>
      </c>
      <c r="Z149" s="4">
        <f t="shared" si="60"/>
        <v>0.87571392889850963</v>
      </c>
      <c r="AA149" s="5">
        <v>5</v>
      </c>
      <c r="AB149" s="86">
        <v>90</v>
      </c>
      <c r="AC149" s="86">
        <v>105</v>
      </c>
      <c r="AD149" s="4">
        <f t="shared" si="61"/>
        <v>1.1666666666666667</v>
      </c>
      <c r="AE149" s="5">
        <v>20</v>
      </c>
      <c r="AF149" s="5" t="s">
        <v>360</v>
      </c>
      <c r="AG149" s="5" t="s">
        <v>360</v>
      </c>
      <c r="AH149" s="5" t="s">
        <v>360</v>
      </c>
      <c r="AI149" s="5" t="s">
        <v>360</v>
      </c>
      <c r="AJ149" s="5" t="s">
        <v>360</v>
      </c>
      <c r="AK149" s="5" t="s">
        <v>360</v>
      </c>
      <c r="AL149" s="5" t="s">
        <v>360</v>
      </c>
      <c r="AM149" s="5" t="s">
        <v>360</v>
      </c>
      <c r="AN149" s="5" t="s">
        <v>360</v>
      </c>
      <c r="AO149" s="5" t="s">
        <v>360</v>
      </c>
      <c r="AP149" s="5" t="s">
        <v>360</v>
      </c>
      <c r="AQ149" s="5" t="s">
        <v>360</v>
      </c>
      <c r="AR149" s="43">
        <f t="shared" si="70"/>
        <v>0.88648967618126706</v>
      </c>
      <c r="AS149" s="44">
        <v>1245</v>
      </c>
      <c r="AT149" s="35">
        <f t="shared" si="62"/>
        <v>1018.6363636363637</v>
      </c>
      <c r="AU149" s="35">
        <f t="shared" si="63"/>
        <v>903</v>
      </c>
      <c r="AV149" s="35">
        <f t="shared" si="64"/>
        <v>-115.63636363636374</v>
      </c>
      <c r="AW149" s="35">
        <v>143.19999999999999</v>
      </c>
      <c r="AX149" s="35">
        <v>137</v>
      </c>
      <c r="AY149" s="35">
        <v>97.3</v>
      </c>
      <c r="AZ149" s="35">
        <v>63.5</v>
      </c>
      <c r="BA149" s="35">
        <v>86.5</v>
      </c>
      <c r="BB149" s="35">
        <v>186.5</v>
      </c>
      <c r="BC149" s="35">
        <v>25.1</v>
      </c>
      <c r="BD149" s="35">
        <v>55.3</v>
      </c>
      <c r="BE149" s="35"/>
      <c r="BF149" s="35">
        <f t="shared" si="65"/>
        <v>108.6</v>
      </c>
      <c r="BG149" s="35">
        <v>0</v>
      </c>
      <c r="BH149" s="35">
        <f t="shared" si="57"/>
        <v>108.6</v>
      </c>
      <c r="BI149" s="79"/>
      <c r="BJ149" s="35">
        <f t="shared" si="66"/>
        <v>108.6</v>
      </c>
      <c r="BK149" s="35"/>
      <c r="BL149" s="35">
        <f t="shared" si="67"/>
        <v>108.6</v>
      </c>
      <c r="BM149" s="79"/>
      <c r="BN149" s="79"/>
      <c r="BO149" s="79"/>
      <c r="BP149" s="79"/>
      <c r="BQ149" s="35">
        <f t="shared" si="68"/>
        <v>108.6</v>
      </c>
      <c r="BR149" s="35">
        <v>110</v>
      </c>
      <c r="BS149" s="35">
        <f t="shared" si="69"/>
        <v>-1.4</v>
      </c>
      <c r="BT149" s="1"/>
      <c r="BU149" s="1"/>
      <c r="BV149" s="69"/>
      <c r="BW149" s="1"/>
      <c r="BX149" s="1"/>
      <c r="BY149" s="1"/>
      <c r="BZ149" s="1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10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10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10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10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10"/>
      <c r="HG149" s="9"/>
      <c r="HH149" s="9"/>
    </row>
    <row r="150" spans="1:216" s="2" customFormat="1" ht="17.149999999999999" customHeight="1">
      <c r="A150" s="14" t="s">
        <v>137</v>
      </c>
      <c r="B150" s="63">
        <v>0</v>
      </c>
      <c r="C150" s="63">
        <v>0</v>
      </c>
      <c r="D150" s="4">
        <f t="shared" si="58"/>
        <v>0</v>
      </c>
      <c r="E150" s="11">
        <v>0</v>
      </c>
      <c r="F150" s="5" t="s">
        <v>360</v>
      </c>
      <c r="G150" s="5" t="s">
        <v>360</v>
      </c>
      <c r="H150" s="5" t="s">
        <v>360</v>
      </c>
      <c r="I150" s="5" t="s">
        <v>360</v>
      </c>
      <c r="J150" s="5" t="s">
        <v>360</v>
      </c>
      <c r="K150" s="5" t="s">
        <v>360</v>
      </c>
      <c r="L150" s="5" t="s">
        <v>360</v>
      </c>
      <c r="M150" s="5" t="s">
        <v>360</v>
      </c>
      <c r="N150" s="35">
        <v>964</v>
      </c>
      <c r="O150" s="35">
        <v>374.1</v>
      </c>
      <c r="P150" s="4">
        <f t="shared" si="59"/>
        <v>0.38807053941908715</v>
      </c>
      <c r="Q150" s="11">
        <v>20</v>
      </c>
      <c r="R150" s="5" t="s">
        <v>360</v>
      </c>
      <c r="S150" s="5" t="s">
        <v>360</v>
      </c>
      <c r="T150" s="5" t="s">
        <v>360</v>
      </c>
      <c r="U150" s="5" t="s">
        <v>360</v>
      </c>
      <c r="V150" s="5" t="s">
        <v>360</v>
      </c>
      <c r="W150" s="5" t="s">
        <v>360</v>
      </c>
      <c r="X150" s="35">
        <v>25750.5</v>
      </c>
      <c r="Y150" s="35">
        <v>24354.3</v>
      </c>
      <c r="Z150" s="4">
        <f t="shared" si="60"/>
        <v>0.94577969359818248</v>
      </c>
      <c r="AA150" s="5">
        <v>5</v>
      </c>
      <c r="AB150" s="86">
        <v>420</v>
      </c>
      <c r="AC150" s="86">
        <v>420</v>
      </c>
      <c r="AD150" s="4">
        <f t="shared" si="61"/>
        <v>1</v>
      </c>
      <c r="AE150" s="5">
        <v>20</v>
      </c>
      <c r="AF150" s="5" t="s">
        <v>360</v>
      </c>
      <c r="AG150" s="5" t="s">
        <v>360</v>
      </c>
      <c r="AH150" s="5" t="s">
        <v>360</v>
      </c>
      <c r="AI150" s="5" t="s">
        <v>360</v>
      </c>
      <c r="AJ150" s="5" t="s">
        <v>360</v>
      </c>
      <c r="AK150" s="5" t="s">
        <v>360</v>
      </c>
      <c r="AL150" s="5" t="s">
        <v>360</v>
      </c>
      <c r="AM150" s="5" t="s">
        <v>360</v>
      </c>
      <c r="AN150" s="5" t="s">
        <v>360</v>
      </c>
      <c r="AO150" s="5" t="s">
        <v>360</v>
      </c>
      <c r="AP150" s="5" t="s">
        <v>360</v>
      </c>
      <c r="AQ150" s="5" t="s">
        <v>360</v>
      </c>
      <c r="AR150" s="43">
        <f t="shared" si="70"/>
        <v>0.72200687236383676</v>
      </c>
      <c r="AS150" s="44">
        <v>1732</v>
      </c>
      <c r="AT150" s="35">
        <f t="shared" si="62"/>
        <v>1417.0909090909092</v>
      </c>
      <c r="AU150" s="35">
        <f t="shared" si="63"/>
        <v>1023.1</v>
      </c>
      <c r="AV150" s="35">
        <f t="shared" si="64"/>
        <v>-393.99090909090921</v>
      </c>
      <c r="AW150" s="35">
        <v>63.4</v>
      </c>
      <c r="AX150" s="35">
        <v>116.4</v>
      </c>
      <c r="AY150" s="35">
        <v>226</v>
      </c>
      <c r="AZ150" s="35">
        <v>173.3</v>
      </c>
      <c r="BA150" s="35">
        <v>189.2</v>
      </c>
      <c r="BB150" s="35">
        <v>75.3</v>
      </c>
      <c r="BC150" s="35">
        <v>54.9</v>
      </c>
      <c r="BD150" s="35">
        <v>21.9</v>
      </c>
      <c r="BE150" s="35"/>
      <c r="BF150" s="35">
        <f t="shared" si="65"/>
        <v>102.7</v>
      </c>
      <c r="BG150" s="35">
        <v>0</v>
      </c>
      <c r="BH150" s="35">
        <f t="shared" si="57"/>
        <v>102.7</v>
      </c>
      <c r="BI150" s="79"/>
      <c r="BJ150" s="35">
        <f t="shared" si="66"/>
        <v>102.7</v>
      </c>
      <c r="BK150" s="35"/>
      <c r="BL150" s="35">
        <f t="shared" si="67"/>
        <v>102.7</v>
      </c>
      <c r="BM150" s="79"/>
      <c r="BN150" s="79"/>
      <c r="BO150" s="79"/>
      <c r="BP150" s="79"/>
      <c r="BQ150" s="35">
        <f t="shared" si="68"/>
        <v>102.7</v>
      </c>
      <c r="BR150" s="35">
        <v>63.1</v>
      </c>
      <c r="BS150" s="35">
        <f t="shared" si="69"/>
        <v>39.6</v>
      </c>
      <c r="BT150" s="1"/>
      <c r="BU150" s="1"/>
      <c r="BV150" s="69"/>
      <c r="BW150" s="1"/>
      <c r="BX150" s="1"/>
      <c r="BY150" s="1"/>
      <c r="BZ150" s="1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10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10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10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10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10"/>
      <c r="HG150" s="9"/>
      <c r="HH150" s="9"/>
    </row>
    <row r="151" spans="1:216" s="2" customFormat="1" ht="17.149999999999999" customHeight="1">
      <c r="A151" s="14" t="s">
        <v>138</v>
      </c>
      <c r="B151" s="63">
        <v>25579</v>
      </c>
      <c r="C151" s="63">
        <v>24949.3</v>
      </c>
      <c r="D151" s="4">
        <f t="shared" si="58"/>
        <v>0.97538214941944557</v>
      </c>
      <c r="E151" s="11">
        <v>5</v>
      </c>
      <c r="F151" s="5" t="s">
        <v>360</v>
      </c>
      <c r="G151" s="5" t="s">
        <v>360</v>
      </c>
      <c r="H151" s="5" t="s">
        <v>360</v>
      </c>
      <c r="I151" s="5" t="s">
        <v>360</v>
      </c>
      <c r="J151" s="5" t="s">
        <v>360</v>
      </c>
      <c r="K151" s="5" t="s">
        <v>360</v>
      </c>
      <c r="L151" s="5" t="s">
        <v>360</v>
      </c>
      <c r="M151" s="5" t="s">
        <v>360</v>
      </c>
      <c r="N151" s="35">
        <v>4719.7</v>
      </c>
      <c r="O151" s="35">
        <v>3775.8</v>
      </c>
      <c r="P151" s="4">
        <f t="shared" si="59"/>
        <v>0.80000847511494377</v>
      </c>
      <c r="Q151" s="11">
        <v>20</v>
      </c>
      <c r="R151" s="5" t="s">
        <v>360</v>
      </c>
      <c r="S151" s="5" t="s">
        <v>360</v>
      </c>
      <c r="T151" s="5" t="s">
        <v>360</v>
      </c>
      <c r="U151" s="5" t="s">
        <v>360</v>
      </c>
      <c r="V151" s="5" t="s">
        <v>360</v>
      </c>
      <c r="W151" s="5" t="s">
        <v>360</v>
      </c>
      <c r="X151" s="35">
        <v>325500</v>
      </c>
      <c r="Y151" s="35">
        <v>366985.7</v>
      </c>
      <c r="Z151" s="4">
        <f t="shared" si="60"/>
        <v>1.12745222734255</v>
      </c>
      <c r="AA151" s="5">
        <v>5</v>
      </c>
      <c r="AB151" s="86">
        <v>115</v>
      </c>
      <c r="AC151" s="86">
        <v>135</v>
      </c>
      <c r="AD151" s="4">
        <f t="shared" si="61"/>
        <v>1.173913043478261</v>
      </c>
      <c r="AE151" s="5">
        <v>20</v>
      </c>
      <c r="AF151" s="5" t="s">
        <v>360</v>
      </c>
      <c r="AG151" s="5" t="s">
        <v>360</v>
      </c>
      <c r="AH151" s="5" t="s">
        <v>360</v>
      </c>
      <c r="AI151" s="5" t="s">
        <v>360</v>
      </c>
      <c r="AJ151" s="5" t="s">
        <v>360</v>
      </c>
      <c r="AK151" s="5" t="s">
        <v>360</v>
      </c>
      <c r="AL151" s="5" t="s">
        <v>360</v>
      </c>
      <c r="AM151" s="5" t="s">
        <v>360</v>
      </c>
      <c r="AN151" s="5" t="s">
        <v>360</v>
      </c>
      <c r="AO151" s="5" t="s">
        <v>360</v>
      </c>
      <c r="AP151" s="5" t="s">
        <v>360</v>
      </c>
      <c r="AQ151" s="5" t="s">
        <v>360</v>
      </c>
      <c r="AR151" s="43">
        <f t="shared" si="70"/>
        <v>0.99985204511348147</v>
      </c>
      <c r="AS151" s="44">
        <v>1983</v>
      </c>
      <c r="AT151" s="35">
        <f t="shared" si="62"/>
        <v>1622.4545454545455</v>
      </c>
      <c r="AU151" s="35">
        <f t="shared" si="63"/>
        <v>1622.2</v>
      </c>
      <c r="AV151" s="35">
        <f t="shared" si="64"/>
        <v>-0.25454545454545041</v>
      </c>
      <c r="AW151" s="35">
        <v>144.9</v>
      </c>
      <c r="AX151" s="35">
        <v>215.6</v>
      </c>
      <c r="AY151" s="35">
        <v>189</v>
      </c>
      <c r="AZ151" s="35">
        <v>142.1</v>
      </c>
      <c r="BA151" s="35">
        <v>183.2</v>
      </c>
      <c r="BB151" s="35">
        <v>288.3</v>
      </c>
      <c r="BC151" s="35">
        <v>99.9</v>
      </c>
      <c r="BD151" s="35">
        <v>161.30000000000001</v>
      </c>
      <c r="BE151" s="35"/>
      <c r="BF151" s="35">
        <f t="shared" si="65"/>
        <v>197.9</v>
      </c>
      <c r="BG151" s="35">
        <v>0</v>
      </c>
      <c r="BH151" s="35">
        <f t="shared" si="57"/>
        <v>197.9</v>
      </c>
      <c r="BI151" s="79"/>
      <c r="BJ151" s="35">
        <f t="shared" si="66"/>
        <v>197.9</v>
      </c>
      <c r="BK151" s="35"/>
      <c r="BL151" s="35">
        <f t="shared" si="67"/>
        <v>197.9</v>
      </c>
      <c r="BM151" s="79"/>
      <c r="BN151" s="79"/>
      <c r="BO151" s="79"/>
      <c r="BP151" s="79"/>
      <c r="BQ151" s="35">
        <f t="shared" si="68"/>
        <v>197.9</v>
      </c>
      <c r="BR151" s="35">
        <v>174.9</v>
      </c>
      <c r="BS151" s="35">
        <f t="shared" si="69"/>
        <v>23</v>
      </c>
      <c r="BT151" s="1"/>
      <c r="BU151" s="1"/>
      <c r="BV151" s="69"/>
      <c r="BW151" s="1"/>
      <c r="BX151" s="1"/>
      <c r="BY151" s="1"/>
      <c r="BZ151" s="1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10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10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10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10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10"/>
      <c r="HG151" s="9"/>
      <c r="HH151" s="9"/>
    </row>
    <row r="152" spans="1:216" s="2" customFormat="1" ht="17.149999999999999" customHeight="1">
      <c r="A152" s="14" t="s">
        <v>139</v>
      </c>
      <c r="B152" s="63">
        <v>781</v>
      </c>
      <c r="C152" s="63">
        <v>781.5</v>
      </c>
      <c r="D152" s="4">
        <f t="shared" si="58"/>
        <v>1.0006402048655569</v>
      </c>
      <c r="E152" s="11">
        <v>5</v>
      </c>
      <c r="F152" s="5" t="s">
        <v>360</v>
      </c>
      <c r="G152" s="5" t="s">
        <v>360</v>
      </c>
      <c r="H152" s="5" t="s">
        <v>360</v>
      </c>
      <c r="I152" s="5" t="s">
        <v>360</v>
      </c>
      <c r="J152" s="5" t="s">
        <v>360</v>
      </c>
      <c r="K152" s="5" t="s">
        <v>360</v>
      </c>
      <c r="L152" s="5" t="s">
        <v>360</v>
      </c>
      <c r="M152" s="5" t="s">
        <v>360</v>
      </c>
      <c r="N152" s="35">
        <v>5710.9</v>
      </c>
      <c r="O152" s="35">
        <v>4928.2</v>
      </c>
      <c r="P152" s="4">
        <f t="shared" si="59"/>
        <v>0.86294629568019054</v>
      </c>
      <c r="Q152" s="11">
        <v>20</v>
      </c>
      <c r="R152" s="5" t="s">
        <v>360</v>
      </c>
      <c r="S152" s="5" t="s">
        <v>360</v>
      </c>
      <c r="T152" s="5" t="s">
        <v>360</v>
      </c>
      <c r="U152" s="5" t="s">
        <v>360</v>
      </c>
      <c r="V152" s="5" t="s">
        <v>360</v>
      </c>
      <c r="W152" s="5" t="s">
        <v>360</v>
      </c>
      <c r="X152" s="35">
        <v>32285.3</v>
      </c>
      <c r="Y152" s="35">
        <v>28984.1</v>
      </c>
      <c r="Z152" s="4">
        <f t="shared" si="60"/>
        <v>0.89774913040919546</v>
      </c>
      <c r="AA152" s="5">
        <v>5</v>
      </c>
      <c r="AB152" s="86">
        <v>68</v>
      </c>
      <c r="AC152" s="86">
        <v>68</v>
      </c>
      <c r="AD152" s="4">
        <f t="shared" si="61"/>
        <v>1</v>
      </c>
      <c r="AE152" s="5">
        <v>20</v>
      </c>
      <c r="AF152" s="5" t="s">
        <v>360</v>
      </c>
      <c r="AG152" s="5" t="s">
        <v>360</v>
      </c>
      <c r="AH152" s="5" t="s">
        <v>360</v>
      </c>
      <c r="AI152" s="5" t="s">
        <v>360</v>
      </c>
      <c r="AJ152" s="5" t="s">
        <v>360</v>
      </c>
      <c r="AK152" s="5" t="s">
        <v>360</v>
      </c>
      <c r="AL152" s="5" t="s">
        <v>360</v>
      </c>
      <c r="AM152" s="5" t="s">
        <v>360</v>
      </c>
      <c r="AN152" s="5" t="s">
        <v>360</v>
      </c>
      <c r="AO152" s="5" t="s">
        <v>360</v>
      </c>
      <c r="AP152" s="5" t="s">
        <v>360</v>
      </c>
      <c r="AQ152" s="5" t="s">
        <v>360</v>
      </c>
      <c r="AR152" s="43">
        <f t="shared" si="70"/>
        <v>0.93501745179955154</v>
      </c>
      <c r="AS152" s="44">
        <v>73</v>
      </c>
      <c r="AT152" s="35">
        <f t="shared" si="62"/>
        <v>59.727272727272734</v>
      </c>
      <c r="AU152" s="35">
        <f t="shared" si="63"/>
        <v>55.8</v>
      </c>
      <c r="AV152" s="35">
        <f t="shared" si="64"/>
        <v>-3.9272727272727366</v>
      </c>
      <c r="AW152" s="35">
        <v>7.7</v>
      </c>
      <c r="AX152" s="35">
        <v>7.7</v>
      </c>
      <c r="AY152" s="35">
        <v>5.0999999999999996</v>
      </c>
      <c r="AZ152" s="35">
        <v>7.6</v>
      </c>
      <c r="BA152" s="35">
        <v>6</v>
      </c>
      <c r="BB152" s="35">
        <v>3.3</v>
      </c>
      <c r="BC152" s="35">
        <v>7</v>
      </c>
      <c r="BD152" s="35">
        <v>5.2</v>
      </c>
      <c r="BE152" s="35"/>
      <c r="BF152" s="35">
        <f t="shared" si="65"/>
        <v>6.2</v>
      </c>
      <c r="BG152" s="35">
        <v>0</v>
      </c>
      <c r="BH152" s="35">
        <f t="shared" si="57"/>
        <v>6.2</v>
      </c>
      <c r="BI152" s="79"/>
      <c r="BJ152" s="35">
        <f t="shared" si="66"/>
        <v>6.2</v>
      </c>
      <c r="BK152" s="35"/>
      <c r="BL152" s="35">
        <f t="shared" si="67"/>
        <v>6.2</v>
      </c>
      <c r="BM152" s="79"/>
      <c r="BN152" s="79"/>
      <c r="BO152" s="79"/>
      <c r="BP152" s="79"/>
      <c r="BQ152" s="35">
        <f t="shared" si="68"/>
        <v>6.2</v>
      </c>
      <c r="BR152" s="35">
        <v>6.5</v>
      </c>
      <c r="BS152" s="35">
        <f t="shared" si="69"/>
        <v>-0.3</v>
      </c>
      <c r="BT152" s="1"/>
      <c r="BU152" s="1"/>
      <c r="BV152" s="69"/>
      <c r="BW152" s="1"/>
      <c r="BX152" s="1"/>
      <c r="BY152" s="1"/>
      <c r="BZ152" s="1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10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10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10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10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10"/>
      <c r="HG152" s="9"/>
      <c r="HH152" s="9"/>
    </row>
    <row r="153" spans="1:216" s="2" customFormat="1" ht="17.149999999999999" customHeight="1">
      <c r="A153" s="14" t="s">
        <v>140</v>
      </c>
      <c r="B153" s="63">
        <v>0</v>
      </c>
      <c r="C153" s="63">
        <v>0</v>
      </c>
      <c r="D153" s="4">
        <f t="shared" si="58"/>
        <v>0</v>
      </c>
      <c r="E153" s="11">
        <v>0</v>
      </c>
      <c r="F153" s="5" t="s">
        <v>360</v>
      </c>
      <c r="G153" s="5" t="s">
        <v>360</v>
      </c>
      <c r="H153" s="5" t="s">
        <v>360</v>
      </c>
      <c r="I153" s="5" t="s">
        <v>360</v>
      </c>
      <c r="J153" s="5" t="s">
        <v>360</v>
      </c>
      <c r="K153" s="5" t="s">
        <v>360</v>
      </c>
      <c r="L153" s="5" t="s">
        <v>360</v>
      </c>
      <c r="M153" s="5" t="s">
        <v>360</v>
      </c>
      <c r="N153" s="35">
        <v>329.9</v>
      </c>
      <c r="O153" s="35">
        <v>167</v>
      </c>
      <c r="P153" s="4">
        <f t="shared" si="59"/>
        <v>0.50621400424371021</v>
      </c>
      <c r="Q153" s="11">
        <v>20</v>
      </c>
      <c r="R153" s="5" t="s">
        <v>360</v>
      </c>
      <c r="S153" s="5" t="s">
        <v>360</v>
      </c>
      <c r="T153" s="5" t="s">
        <v>360</v>
      </c>
      <c r="U153" s="5" t="s">
        <v>360</v>
      </c>
      <c r="V153" s="5" t="s">
        <v>360</v>
      </c>
      <c r="W153" s="5" t="s">
        <v>360</v>
      </c>
      <c r="X153" s="35">
        <v>6825</v>
      </c>
      <c r="Y153" s="35">
        <v>5974.1</v>
      </c>
      <c r="Z153" s="4">
        <f t="shared" si="60"/>
        <v>0.8753260073260074</v>
      </c>
      <c r="AA153" s="5">
        <v>5</v>
      </c>
      <c r="AB153" s="86">
        <v>140</v>
      </c>
      <c r="AC153" s="86">
        <v>142</v>
      </c>
      <c r="AD153" s="4">
        <f t="shared" si="61"/>
        <v>1.0142857142857142</v>
      </c>
      <c r="AE153" s="5">
        <v>20</v>
      </c>
      <c r="AF153" s="5" t="s">
        <v>360</v>
      </c>
      <c r="AG153" s="5" t="s">
        <v>360</v>
      </c>
      <c r="AH153" s="5" t="s">
        <v>360</v>
      </c>
      <c r="AI153" s="5" t="s">
        <v>360</v>
      </c>
      <c r="AJ153" s="5" t="s">
        <v>360</v>
      </c>
      <c r="AK153" s="5" t="s">
        <v>360</v>
      </c>
      <c r="AL153" s="5" t="s">
        <v>360</v>
      </c>
      <c r="AM153" s="5" t="s">
        <v>360</v>
      </c>
      <c r="AN153" s="5" t="s">
        <v>360</v>
      </c>
      <c r="AO153" s="5" t="s">
        <v>360</v>
      </c>
      <c r="AP153" s="5" t="s">
        <v>360</v>
      </c>
      <c r="AQ153" s="5" t="s">
        <v>360</v>
      </c>
      <c r="AR153" s="43">
        <f t="shared" si="70"/>
        <v>0.7730360979381895</v>
      </c>
      <c r="AS153" s="44">
        <v>1088</v>
      </c>
      <c r="AT153" s="35">
        <f t="shared" si="62"/>
        <v>890.18181818181813</v>
      </c>
      <c r="AU153" s="35">
        <f t="shared" si="63"/>
        <v>688.1</v>
      </c>
      <c r="AV153" s="35">
        <f t="shared" si="64"/>
        <v>-202.08181818181811</v>
      </c>
      <c r="AW153" s="35">
        <v>107.1</v>
      </c>
      <c r="AX153" s="35">
        <v>119.6</v>
      </c>
      <c r="AY153" s="35">
        <v>94.5</v>
      </c>
      <c r="AZ153" s="35">
        <v>83.7</v>
      </c>
      <c r="BA153" s="35">
        <v>52.2</v>
      </c>
      <c r="BB153" s="35">
        <v>127.4</v>
      </c>
      <c r="BC153" s="35">
        <v>79.900000000000006</v>
      </c>
      <c r="BD153" s="35">
        <v>8.1</v>
      </c>
      <c r="BE153" s="35"/>
      <c r="BF153" s="35">
        <f t="shared" si="65"/>
        <v>15.6</v>
      </c>
      <c r="BG153" s="35">
        <v>0</v>
      </c>
      <c r="BH153" s="35">
        <f t="shared" si="57"/>
        <v>15.6</v>
      </c>
      <c r="BI153" s="79"/>
      <c r="BJ153" s="35">
        <f t="shared" si="66"/>
        <v>15.6</v>
      </c>
      <c r="BK153" s="35"/>
      <c r="BL153" s="35">
        <f t="shared" si="67"/>
        <v>15.6</v>
      </c>
      <c r="BM153" s="79"/>
      <c r="BN153" s="79"/>
      <c r="BO153" s="79"/>
      <c r="BP153" s="79"/>
      <c r="BQ153" s="35">
        <f t="shared" si="68"/>
        <v>15.6</v>
      </c>
      <c r="BR153" s="35">
        <v>4.3</v>
      </c>
      <c r="BS153" s="35">
        <f t="shared" si="69"/>
        <v>11.3</v>
      </c>
      <c r="BT153" s="1"/>
      <c r="BU153" s="1"/>
      <c r="BV153" s="69"/>
      <c r="BW153" s="1"/>
      <c r="BX153" s="1"/>
      <c r="BY153" s="1"/>
      <c r="BZ153" s="1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10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10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10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10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10"/>
      <c r="HG153" s="9"/>
      <c r="HH153" s="9"/>
    </row>
    <row r="154" spans="1:216" s="2" customFormat="1" ht="17.149999999999999" customHeight="1">
      <c r="A154" s="18" t="s">
        <v>141</v>
      </c>
      <c r="B154" s="59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87"/>
      <c r="AC154" s="87"/>
      <c r="AD154" s="11"/>
      <c r="AE154" s="11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35"/>
      <c r="BL154" s="35"/>
      <c r="BM154" s="79"/>
      <c r="BN154" s="79"/>
      <c r="BO154" s="79"/>
      <c r="BP154" s="79"/>
      <c r="BQ154" s="35"/>
      <c r="BR154" s="35"/>
      <c r="BS154" s="35"/>
      <c r="BT154" s="1"/>
      <c r="BU154" s="1"/>
      <c r="BV154" s="69"/>
      <c r="BW154" s="1"/>
      <c r="BX154" s="1"/>
      <c r="BY154" s="1"/>
      <c r="BZ154" s="1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10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10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10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10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10"/>
      <c r="HG154" s="9"/>
      <c r="HH154" s="9"/>
    </row>
    <row r="155" spans="1:216" s="2" customFormat="1" ht="17.149999999999999" customHeight="1">
      <c r="A155" s="14" t="s">
        <v>142</v>
      </c>
      <c r="B155" s="63">
        <v>5545</v>
      </c>
      <c r="C155" s="63">
        <v>5640</v>
      </c>
      <c r="D155" s="4">
        <f t="shared" si="58"/>
        <v>1.0171325518485121</v>
      </c>
      <c r="E155" s="11">
        <v>5</v>
      </c>
      <c r="F155" s="5" t="s">
        <v>360</v>
      </c>
      <c r="G155" s="5" t="s">
        <v>360</v>
      </c>
      <c r="H155" s="5" t="s">
        <v>360</v>
      </c>
      <c r="I155" s="5" t="s">
        <v>360</v>
      </c>
      <c r="J155" s="5" t="s">
        <v>360</v>
      </c>
      <c r="K155" s="5" t="s">
        <v>360</v>
      </c>
      <c r="L155" s="5" t="s">
        <v>360</v>
      </c>
      <c r="M155" s="5" t="s">
        <v>360</v>
      </c>
      <c r="N155" s="35">
        <v>1407.4</v>
      </c>
      <c r="O155" s="35">
        <v>1492.2</v>
      </c>
      <c r="P155" s="4">
        <f t="shared" si="59"/>
        <v>1.0602529486997299</v>
      </c>
      <c r="Q155" s="11">
        <v>20</v>
      </c>
      <c r="R155" s="5" t="s">
        <v>360</v>
      </c>
      <c r="S155" s="5" t="s">
        <v>360</v>
      </c>
      <c r="T155" s="5" t="s">
        <v>360</v>
      </c>
      <c r="U155" s="5" t="s">
        <v>360</v>
      </c>
      <c r="V155" s="5" t="s">
        <v>360</v>
      </c>
      <c r="W155" s="5" t="s">
        <v>360</v>
      </c>
      <c r="X155" s="35">
        <v>10415</v>
      </c>
      <c r="Y155" s="35">
        <v>10618</v>
      </c>
      <c r="Z155" s="4">
        <f t="shared" si="60"/>
        <v>1.0194911185789726</v>
      </c>
      <c r="AA155" s="5">
        <v>5</v>
      </c>
      <c r="AB155" s="86">
        <v>25</v>
      </c>
      <c r="AC155" s="86">
        <v>25</v>
      </c>
      <c r="AD155" s="4">
        <f t="shared" si="61"/>
        <v>1</v>
      </c>
      <c r="AE155" s="5">
        <v>20</v>
      </c>
      <c r="AF155" s="5" t="s">
        <v>360</v>
      </c>
      <c r="AG155" s="5" t="s">
        <v>360</v>
      </c>
      <c r="AH155" s="5" t="s">
        <v>360</v>
      </c>
      <c r="AI155" s="5" t="s">
        <v>360</v>
      </c>
      <c r="AJ155" s="5" t="s">
        <v>360</v>
      </c>
      <c r="AK155" s="5" t="s">
        <v>360</v>
      </c>
      <c r="AL155" s="5" t="s">
        <v>360</v>
      </c>
      <c r="AM155" s="5" t="s">
        <v>360</v>
      </c>
      <c r="AN155" s="5" t="s">
        <v>360</v>
      </c>
      <c r="AO155" s="5" t="s">
        <v>360</v>
      </c>
      <c r="AP155" s="5" t="s">
        <v>360</v>
      </c>
      <c r="AQ155" s="5" t="s">
        <v>360</v>
      </c>
      <c r="AR155" s="43">
        <f t="shared" si="70"/>
        <v>1.0277635465226405</v>
      </c>
      <c r="AS155" s="44">
        <v>1460</v>
      </c>
      <c r="AT155" s="35">
        <f t="shared" si="62"/>
        <v>1194.5454545454545</v>
      </c>
      <c r="AU155" s="35">
        <f t="shared" si="63"/>
        <v>1227.7</v>
      </c>
      <c r="AV155" s="35">
        <f t="shared" si="64"/>
        <v>33.154545454545541</v>
      </c>
      <c r="AW155" s="35">
        <v>155.30000000000001</v>
      </c>
      <c r="AX155" s="35">
        <v>158.6</v>
      </c>
      <c r="AY155" s="35">
        <v>125.4</v>
      </c>
      <c r="AZ155" s="35">
        <v>154.30000000000001</v>
      </c>
      <c r="BA155" s="35">
        <v>163.30000000000001</v>
      </c>
      <c r="BB155" s="35">
        <v>142.4</v>
      </c>
      <c r="BC155" s="35">
        <v>92</v>
      </c>
      <c r="BD155" s="35">
        <v>156.4</v>
      </c>
      <c r="BE155" s="35"/>
      <c r="BF155" s="35">
        <f t="shared" si="65"/>
        <v>80</v>
      </c>
      <c r="BG155" s="35">
        <v>0</v>
      </c>
      <c r="BH155" s="35">
        <f t="shared" si="57"/>
        <v>80</v>
      </c>
      <c r="BI155" s="79"/>
      <c r="BJ155" s="35">
        <f t="shared" si="66"/>
        <v>80</v>
      </c>
      <c r="BK155" s="35"/>
      <c r="BL155" s="35">
        <f t="shared" si="67"/>
        <v>80</v>
      </c>
      <c r="BM155" s="79"/>
      <c r="BN155" s="79"/>
      <c r="BO155" s="79"/>
      <c r="BP155" s="79"/>
      <c r="BQ155" s="35">
        <f t="shared" si="68"/>
        <v>80</v>
      </c>
      <c r="BR155" s="35">
        <v>81.099999999999994</v>
      </c>
      <c r="BS155" s="35">
        <f t="shared" si="69"/>
        <v>-1.1000000000000001</v>
      </c>
      <c r="BT155" s="1"/>
      <c r="BU155" s="1"/>
      <c r="BV155" s="69"/>
      <c r="BW155" s="1"/>
      <c r="BX155" s="1"/>
      <c r="BY155" s="1"/>
      <c r="BZ155" s="1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10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10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10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10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10"/>
      <c r="HG155" s="9"/>
      <c r="HH155" s="9"/>
    </row>
    <row r="156" spans="1:216" s="2" customFormat="1" ht="17.149999999999999" customHeight="1">
      <c r="A156" s="14" t="s">
        <v>143</v>
      </c>
      <c r="B156" s="63">
        <v>1721</v>
      </c>
      <c r="C156" s="63">
        <v>1536.9</v>
      </c>
      <c r="D156" s="4">
        <f t="shared" si="58"/>
        <v>0.89302730970366073</v>
      </c>
      <c r="E156" s="11">
        <v>5</v>
      </c>
      <c r="F156" s="5" t="s">
        <v>360</v>
      </c>
      <c r="G156" s="5" t="s">
        <v>360</v>
      </c>
      <c r="H156" s="5" t="s">
        <v>360</v>
      </c>
      <c r="I156" s="5" t="s">
        <v>360</v>
      </c>
      <c r="J156" s="5" t="s">
        <v>360</v>
      </c>
      <c r="K156" s="5" t="s">
        <v>360</v>
      </c>
      <c r="L156" s="5" t="s">
        <v>360</v>
      </c>
      <c r="M156" s="5" t="s">
        <v>360</v>
      </c>
      <c r="N156" s="35">
        <v>3535.9</v>
      </c>
      <c r="O156" s="35">
        <v>2300</v>
      </c>
      <c r="P156" s="4">
        <f t="shared" si="59"/>
        <v>0.65047088435758926</v>
      </c>
      <c r="Q156" s="11">
        <v>20</v>
      </c>
      <c r="R156" s="5" t="s">
        <v>360</v>
      </c>
      <c r="S156" s="5" t="s">
        <v>360</v>
      </c>
      <c r="T156" s="5" t="s">
        <v>360</v>
      </c>
      <c r="U156" s="5" t="s">
        <v>360</v>
      </c>
      <c r="V156" s="5" t="s">
        <v>360</v>
      </c>
      <c r="W156" s="5" t="s">
        <v>360</v>
      </c>
      <c r="X156" s="35">
        <v>33410</v>
      </c>
      <c r="Y156" s="35">
        <v>35318.5</v>
      </c>
      <c r="Z156" s="4">
        <f t="shared" si="60"/>
        <v>1.057123615683927</v>
      </c>
      <c r="AA156" s="5">
        <v>5</v>
      </c>
      <c r="AB156" s="86">
        <v>25</v>
      </c>
      <c r="AC156" s="86">
        <v>27</v>
      </c>
      <c r="AD156" s="4">
        <f t="shared" si="61"/>
        <v>1.08</v>
      </c>
      <c r="AE156" s="5">
        <v>20</v>
      </c>
      <c r="AF156" s="5" t="s">
        <v>360</v>
      </c>
      <c r="AG156" s="5" t="s">
        <v>360</v>
      </c>
      <c r="AH156" s="5" t="s">
        <v>360</v>
      </c>
      <c r="AI156" s="5" t="s">
        <v>360</v>
      </c>
      <c r="AJ156" s="5" t="s">
        <v>360</v>
      </c>
      <c r="AK156" s="5" t="s">
        <v>360</v>
      </c>
      <c r="AL156" s="5" t="s">
        <v>360</v>
      </c>
      <c r="AM156" s="5" t="s">
        <v>360</v>
      </c>
      <c r="AN156" s="5" t="s">
        <v>360</v>
      </c>
      <c r="AO156" s="5" t="s">
        <v>360</v>
      </c>
      <c r="AP156" s="5" t="s">
        <v>360</v>
      </c>
      <c r="AQ156" s="5" t="s">
        <v>360</v>
      </c>
      <c r="AR156" s="43">
        <f t="shared" si="70"/>
        <v>0.88720344628179448</v>
      </c>
      <c r="AS156" s="44">
        <v>793</v>
      </c>
      <c r="AT156" s="35">
        <f t="shared" si="62"/>
        <v>648.81818181818187</v>
      </c>
      <c r="AU156" s="35">
        <f t="shared" si="63"/>
        <v>575.6</v>
      </c>
      <c r="AV156" s="35">
        <f t="shared" si="64"/>
        <v>-73.218181818181847</v>
      </c>
      <c r="AW156" s="35">
        <v>89.6</v>
      </c>
      <c r="AX156" s="35">
        <v>82.3</v>
      </c>
      <c r="AY156" s="35">
        <v>69.3</v>
      </c>
      <c r="AZ156" s="35">
        <v>77.3</v>
      </c>
      <c r="BA156" s="35">
        <v>33.4</v>
      </c>
      <c r="BB156" s="35">
        <v>53.4</v>
      </c>
      <c r="BC156" s="35">
        <v>46</v>
      </c>
      <c r="BD156" s="35">
        <v>35.700000000000003</v>
      </c>
      <c r="BE156" s="35"/>
      <c r="BF156" s="35">
        <f t="shared" si="65"/>
        <v>88.6</v>
      </c>
      <c r="BG156" s="35">
        <v>0</v>
      </c>
      <c r="BH156" s="35">
        <f t="shared" si="57"/>
        <v>88.6</v>
      </c>
      <c r="BI156" s="79"/>
      <c r="BJ156" s="35">
        <f t="shared" si="66"/>
        <v>88.6</v>
      </c>
      <c r="BK156" s="35"/>
      <c r="BL156" s="35">
        <f t="shared" si="67"/>
        <v>88.6</v>
      </c>
      <c r="BM156" s="79"/>
      <c r="BN156" s="79"/>
      <c r="BO156" s="79"/>
      <c r="BP156" s="79"/>
      <c r="BQ156" s="35">
        <f t="shared" si="68"/>
        <v>88.6</v>
      </c>
      <c r="BR156" s="35">
        <v>76.400000000000006</v>
      </c>
      <c r="BS156" s="35">
        <f t="shared" si="69"/>
        <v>12.2</v>
      </c>
      <c r="BT156" s="1"/>
      <c r="BU156" s="1"/>
      <c r="BV156" s="69"/>
      <c r="BW156" s="1"/>
      <c r="BX156" s="1"/>
      <c r="BY156" s="1"/>
      <c r="BZ156" s="1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10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10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10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10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10"/>
      <c r="HG156" s="9"/>
      <c r="HH156" s="9"/>
    </row>
    <row r="157" spans="1:216" s="2" customFormat="1" ht="17.149999999999999" customHeight="1">
      <c r="A157" s="14" t="s">
        <v>144</v>
      </c>
      <c r="B157" s="63">
        <v>10785</v>
      </c>
      <c r="C157" s="63">
        <v>10656</v>
      </c>
      <c r="D157" s="4">
        <f t="shared" si="58"/>
        <v>0.98803894297635608</v>
      </c>
      <c r="E157" s="11">
        <v>5</v>
      </c>
      <c r="F157" s="5" t="s">
        <v>360</v>
      </c>
      <c r="G157" s="5" t="s">
        <v>360</v>
      </c>
      <c r="H157" s="5" t="s">
        <v>360</v>
      </c>
      <c r="I157" s="5" t="s">
        <v>360</v>
      </c>
      <c r="J157" s="5" t="s">
        <v>360</v>
      </c>
      <c r="K157" s="5" t="s">
        <v>360</v>
      </c>
      <c r="L157" s="5" t="s">
        <v>360</v>
      </c>
      <c r="M157" s="5" t="s">
        <v>360</v>
      </c>
      <c r="N157" s="35">
        <v>4131</v>
      </c>
      <c r="O157" s="35">
        <v>2703.9</v>
      </c>
      <c r="P157" s="4">
        <f t="shared" si="59"/>
        <v>0.65453885257806832</v>
      </c>
      <c r="Q157" s="11">
        <v>20</v>
      </c>
      <c r="R157" s="5" t="s">
        <v>360</v>
      </c>
      <c r="S157" s="5" t="s">
        <v>360</v>
      </c>
      <c r="T157" s="5" t="s">
        <v>360</v>
      </c>
      <c r="U157" s="5" t="s">
        <v>360</v>
      </c>
      <c r="V157" s="5" t="s">
        <v>360</v>
      </c>
      <c r="W157" s="5" t="s">
        <v>360</v>
      </c>
      <c r="X157" s="35">
        <v>30360</v>
      </c>
      <c r="Y157" s="35">
        <v>30470.7</v>
      </c>
      <c r="Z157" s="4">
        <f t="shared" si="60"/>
        <v>1.0036462450592885</v>
      </c>
      <c r="AA157" s="5">
        <v>5</v>
      </c>
      <c r="AB157" s="86">
        <v>1120</v>
      </c>
      <c r="AC157" s="86">
        <v>1199</v>
      </c>
      <c r="AD157" s="4">
        <f t="shared" si="61"/>
        <v>1.0705357142857144</v>
      </c>
      <c r="AE157" s="5">
        <v>20</v>
      </c>
      <c r="AF157" s="5" t="s">
        <v>360</v>
      </c>
      <c r="AG157" s="5" t="s">
        <v>360</v>
      </c>
      <c r="AH157" s="5" t="s">
        <v>360</v>
      </c>
      <c r="AI157" s="5" t="s">
        <v>360</v>
      </c>
      <c r="AJ157" s="5" t="s">
        <v>360</v>
      </c>
      <c r="AK157" s="5" t="s">
        <v>360</v>
      </c>
      <c r="AL157" s="5" t="s">
        <v>360</v>
      </c>
      <c r="AM157" s="5" t="s">
        <v>360</v>
      </c>
      <c r="AN157" s="5" t="s">
        <v>360</v>
      </c>
      <c r="AO157" s="5" t="s">
        <v>360</v>
      </c>
      <c r="AP157" s="5" t="s">
        <v>360</v>
      </c>
      <c r="AQ157" s="5" t="s">
        <v>360</v>
      </c>
      <c r="AR157" s="43">
        <f t="shared" si="70"/>
        <v>0.88919834554907751</v>
      </c>
      <c r="AS157" s="44">
        <v>2285</v>
      </c>
      <c r="AT157" s="35">
        <f t="shared" si="62"/>
        <v>1869.5454545454545</v>
      </c>
      <c r="AU157" s="35">
        <f t="shared" si="63"/>
        <v>1662.4</v>
      </c>
      <c r="AV157" s="35">
        <f t="shared" si="64"/>
        <v>-207.14545454545441</v>
      </c>
      <c r="AW157" s="35">
        <v>145</v>
      </c>
      <c r="AX157" s="35">
        <v>170</v>
      </c>
      <c r="AY157" s="35">
        <v>323.39999999999998</v>
      </c>
      <c r="AZ157" s="35">
        <v>155</v>
      </c>
      <c r="BA157" s="35">
        <v>176.6</v>
      </c>
      <c r="BB157" s="35">
        <v>224.3</v>
      </c>
      <c r="BC157" s="35">
        <v>97.3</v>
      </c>
      <c r="BD157" s="35">
        <v>157.6</v>
      </c>
      <c r="BE157" s="35"/>
      <c r="BF157" s="35">
        <f t="shared" si="65"/>
        <v>213.2</v>
      </c>
      <c r="BG157" s="35">
        <v>0</v>
      </c>
      <c r="BH157" s="35">
        <f t="shared" si="57"/>
        <v>213.2</v>
      </c>
      <c r="BI157" s="79"/>
      <c r="BJ157" s="35">
        <f t="shared" si="66"/>
        <v>213.2</v>
      </c>
      <c r="BK157" s="35"/>
      <c r="BL157" s="35">
        <f t="shared" si="67"/>
        <v>213.2</v>
      </c>
      <c r="BM157" s="79"/>
      <c r="BN157" s="79"/>
      <c r="BO157" s="79"/>
      <c r="BP157" s="79"/>
      <c r="BQ157" s="35">
        <f t="shared" si="68"/>
        <v>213.2</v>
      </c>
      <c r="BR157" s="35">
        <v>189.4</v>
      </c>
      <c r="BS157" s="35">
        <f t="shared" si="69"/>
        <v>23.8</v>
      </c>
      <c r="BT157" s="1"/>
      <c r="BU157" s="1"/>
      <c r="BV157" s="69"/>
      <c r="BW157" s="1"/>
      <c r="BX157" s="1"/>
      <c r="BY157" s="1"/>
      <c r="BZ157" s="1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10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10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10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10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10"/>
      <c r="HG157" s="9"/>
      <c r="HH157" s="9"/>
    </row>
    <row r="158" spans="1:216" s="2" customFormat="1" ht="17.149999999999999" customHeight="1">
      <c r="A158" s="14" t="s">
        <v>145</v>
      </c>
      <c r="B158" s="63">
        <v>67620</v>
      </c>
      <c r="C158" s="63">
        <v>66701.7</v>
      </c>
      <c r="D158" s="4">
        <f t="shared" si="58"/>
        <v>0.98641969831410825</v>
      </c>
      <c r="E158" s="11">
        <v>5</v>
      </c>
      <c r="F158" s="5" t="s">
        <v>360</v>
      </c>
      <c r="G158" s="5" t="s">
        <v>360</v>
      </c>
      <c r="H158" s="5" t="s">
        <v>360</v>
      </c>
      <c r="I158" s="5" t="s">
        <v>360</v>
      </c>
      <c r="J158" s="5" t="s">
        <v>360</v>
      </c>
      <c r="K158" s="5" t="s">
        <v>360</v>
      </c>
      <c r="L158" s="5" t="s">
        <v>360</v>
      </c>
      <c r="M158" s="5" t="s">
        <v>360</v>
      </c>
      <c r="N158" s="35">
        <v>4266.6000000000004</v>
      </c>
      <c r="O158" s="35">
        <v>3426.4</v>
      </c>
      <c r="P158" s="4">
        <f t="shared" si="59"/>
        <v>0.80307504804762575</v>
      </c>
      <c r="Q158" s="11">
        <v>20</v>
      </c>
      <c r="R158" s="5" t="s">
        <v>360</v>
      </c>
      <c r="S158" s="5" t="s">
        <v>360</v>
      </c>
      <c r="T158" s="5" t="s">
        <v>360</v>
      </c>
      <c r="U158" s="5" t="s">
        <v>360</v>
      </c>
      <c r="V158" s="5" t="s">
        <v>360</v>
      </c>
      <c r="W158" s="5" t="s">
        <v>360</v>
      </c>
      <c r="X158" s="35">
        <v>272980</v>
      </c>
      <c r="Y158" s="35">
        <v>268897.40000000002</v>
      </c>
      <c r="Z158" s="4">
        <f t="shared" si="60"/>
        <v>0.98504432559161847</v>
      </c>
      <c r="AA158" s="5">
        <v>5</v>
      </c>
      <c r="AB158" s="86">
        <v>250</v>
      </c>
      <c r="AC158" s="86">
        <v>319</v>
      </c>
      <c r="AD158" s="4">
        <f t="shared" si="61"/>
        <v>1.2076</v>
      </c>
      <c r="AE158" s="5">
        <v>20</v>
      </c>
      <c r="AF158" s="5" t="s">
        <v>360</v>
      </c>
      <c r="AG158" s="5" t="s">
        <v>360</v>
      </c>
      <c r="AH158" s="5" t="s">
        <v>360</v>
      </c>
      <c r="AI158" s="5" t="s">
        <v>360</v>
      </c>
      <c r="AJ158" s="5" t="s">
        <v>360</v>
      </c>
      <c r="AK158" s="5" t="s">
        <v>360</v>
      </c>
      <c r="AL158" s="5" t="s">
        <v>360</v>
      </c>
      <c r="AM158" s="5" t="s">
        <v>360</v>
      </c>
      <c r="AN158" s="5" t="s">
        <v>360</v>
      </c>
      <c r="AO158" s="5" t="s">
        <v>360</v>
      </c>
      <c r="AP158" s="5" t="s">
        <v>360</v>
      </c>
      <c r="AQ158" s="5" t="s">
        <v>360</v>
      </c>
      <c r="AR158" s="43">
        <f t="shared" si="70"/>
        <v>1.0014164216096231</v>
      </c>
      <c r="AS158" s="44">
        <v>4556</v>
      </c>
      <c r="AT158" s="35">
        <f t="shared" si="62"/>
        <v>3727.6363636363635</v>
      </c>
      <c r="AU158" s="35">
        <f t="shared" si="63"/>
        <v>3732.9</v>
      </c>
      <c r="AV158" s="35">
        <f t="shared" si="64"/>
        <v>5.2636363636365786</v>
      </c>
      <c r="AW158" s="35">
        <v>270.10000000000002</v>
      </c>
      <c r="AX158" s="35">
        <v>329.4</v>
      </c>
      <c r="AY158" s="35">
        <v>716.1</v>
      </c>
      <c r="AZ158" s="35">
        <v>329.8</v>
      </c>
      <c r="BA158" s="35">
        <v>475.1</v>
      </c>
      <c r="BB158" s="35">
        <v>429</v>
      </c>
      <c r="BC158" s="35">
        <v>262.39999999999998</v>
      </c>
      <c r="BD158" s="35">
        <v>283.2</v>
      </c>
      <c r="BE158" s="35"/>
      <c r="BF158" s="35">
        <f t="shared" si="65"/>
        <v>637.79999999999995</v>
      </c>
      <c r="BG158" s="35">
        <v>0</v>
      </c>
      <c r="BH158" s="35">
        <f t="shared" ref="BH158:BH221" si="71">ROUND(BF158+BG158,1)</f>
        <v>637.79999999999995</v>
      </c>
      <c r="BI158" s="79"/>
      <c r="BJ158" s="35">
        <f t="shared" si="66"/>
        <v>637.79999999999995</v>
      </c>
      <c r="BK158" s="35"/>
      <c r="BL158" s="35">
        <f t="shared" si="67"/>
        <v>637.79999999999995</v>
      </c>
      <c r="BM158" s="79"/>
      <c r="BN158" s="79"/>
      <c r="BO158" s="79"/>
      <c r="BP158" s="79"/>
      <c r="BQ158" s="35">
        <f t="shared" si="68"/>
        <v>637.79999999999995</v>
      </c>
      <c r="BR158" s="35">
        <v>644.6</v>
      </c>
      <c r="BS158" s="35">
        <f t="shared" si="69"/>
        <v>-6.8</v>
      </c>
      <c r="BT158" s="1"/>
      <c r="BU158" s="1"/>
      <c r="BV158" s="69"/>
      <c r="BW158" s="1"/>
      <c r="BX158" s="1"/>
      <c r="BY158" s="1"/>
      <c r="BZ158" s="1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10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10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10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10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10"/>
      <c r="HG158" s="9"/>
      <c r="HH158" s="9"/>
    </row>
    <row r="159" spans="1:216" s="2" customFormat="1" ht="17.149999999999999" customHeight="1">
      <c r="A159" s="14" t="s">
        <v>146</v>
      </c>
      <c r="B159" s="63">
        <v>1817</v>
      </c>
      <c r="C159" s="63">
        <v>1709</v>
      </c>
      <c r="D159" s="4">
        <f t="shared" si="58"/>
        <v>0.94056136488717668</v>
      </c>
      <c r="E159" s="11">
        <v>5</v>
      </c>
      <c r="F159" s="5" t="s">
        <v>360</v>
      </c>
      <c r="G159" s="5" t="s">
        <v>360</v>
      </c>
      <c r="H159" s="5" t="s">
        <v>360</v>
      </c>
      <c r="I159" s="5" t="s">
        <v>360</v>
      </c>
      <c r="J159" s="5" t="s">
        <v>360</v>
      </c>
      <c r="K159" s="5" t="s">
        <v>360</v>
      </c>
      <c r="L159" s="5" t="s">
        <v>360</v>
      </c>
      <c r="M159" s="5" t="s">
        <v>360</v>
      </c>
      <c r="N159" s="35">
        <v>8312</v>
      </c>
      <c r="O159" s="35">
        <v>7955.3</v>
      </c>
      <c r="P159" s="4">
        <f t="shared" si="59"/>
        <v>0.95708614051973051</v>
      </c>
      <c r="Q159" s="11">
        <v>20</v>
      </c>
      <c r="R159" s="5" t="s">
        <v>360</v>
      </c>
      <c r="S159" s="5" t="s">
        <v>360</v>
      </c>
      <c r="T159" s="5" t="s">
        <v>360</v>
      </c>
      <c r="U159" s="5" t="s">
        <v>360</v>
      </c>
      <c r="V159" s="5" t="s">
        <v>360</v>
      </c>
      <c r="W159" s="5" t="s">
        <v>360</v>
      </c>
      <c r="X159" s="35">
        <v>27455</v>
      </c>
      <c r="Y159" s="35">
        <v>27708.7</v>
      </c>
      <c r="Z159" s="4">
        <f t="shared" si="60"/>
        <v>1.0092405754871607</v>
      </c>
      <c r="AA159" s="5">
        <v>5</v>
      </c>
      <c r="AB159" s="86">
        <v>220</v>
      </c>
      <c r="AC159" s="86">
        <v>251</v>
      </c>
      <c r="AD159" s="4">
        <f t="shared" si="61"/>
        <v>1.1409090909090909</v>
      </c>
      <c r="AE159" s="5">
        <v>20</v>
      </c>
      <c r="AF159" s="5" t="s">
        <v>360</v>
      </c>
      <c r="AG159" s="5" t="s">
        <v>360</v>
      </c>
      <c r="AH159" s="5" t="s">
        <v>360</v>
      </c>
      <c r="AI159" s="5" t="s">
        <v>360</v>
      </c>
      <c r="AJ159" s="5" t="s">
        <v>360</v>
      </c>
      <c r="AK159" s="5" t="s">
        <v>360</v>
      </c>
      <c r="AL159" s="5" t="s">
        <v>360</v>
      </c>
      <c r="AM159" s="5" t="s">
        <v>360</v>
      </c>
      <c r="AN159" s="5" t="s">
        <v>360</v>
      </c>
      <c r="AO159" s="5" t="s">
        <v>360</v>
      </c>
      <c r="AP159" s="5" t="s">
        <v>360</v>
      </c>
      <c r="AQ159" s="5" t="s">
        <v>360</v>
      </c>
      <c r="AR159" s="43">
        <f t="shared" si="70"/>
        <v>1.0341782866089622</v>
      </c>
      <c r="AS159" s="44">
        <v>1687</v>
      </c>
      <c r="AT159" s="35">
        <f t="shared" si="62"/>
        <v>1380.2727272727275</v>
      </c>
      <c r="AU159" s="35">
        <f t="shared" si="63"/>
        <v>1427.4</v>
      </c>
      <c r="AV159" s="35">
        <f t="shared" si="64"/>
        <v>47.127272727272612</v>
      </c>
      <c r="AW159" s="35">
        <v>166.3</v>
      </c>
      <c r="AX159" s="35">
        <v>87</v>
      </c>
      <c r="AY159" s="35">
        <v>62.5</v>
      </c>
      <c r="AZ159" s="35">
        <v>124.8</v>
      </c>
      <c r="BA159" s="35">
        <v>181.2</v>
      </c>
      <c r="BB159" s="35">
        <v>0</v>
      </c>
      <c r="BC159" s="35">
        <v>134.6</v>
      </c>
      <c r="BD159" s="35">
        <v>159.69999999999999</v>
      </c>
      <c r="BE159" s="35">
        <v>104.4</v>
      </c>
      <c r="BF159" s="35">
        <f t="shared" si="65"/>
        <v>406.9</v>
      </c>
      <c r="BG159" s="35">
        <v>0</v>
      </c>
      <c r="BH159" s="35">
        <f t="shared" si="71"/>
        <v>406.9</v>
      </c>
      <c r="BI159" s="79"/>
      <c r="BJ159" s="35">
        <f t="shared" si="66"/>
        <v>406.9</v>
      </c>
      <c r="BK159" s="35"/>
      <c r="BL159" s="35">
        <f t="shared" si="67"/>
        <v>406.9</v>
      </c>
      <c r="BM159" s="79"/>
      <c r="BN159" s="79"/>
      <c r="BO159" s="79"/>
      <c r="BP159" s="79"/>
      <c r="BQ159" s="35">
        <f t="shared" si="68"/>
        <v>406.9</v>
      </c>
      <c r="BR159" s="35">
        <v>410.8</v>
      </c>
      <c r="BS159" s="35">
        <f t="shared" si="69"/>
        <v>-3.9</v>
      </c>
      <c r="BT159" s="1"/>
      <c r="BU159" s="1"/>
      <c r="BV159" s="69"/>
      <c r="BW159" s="1"/>
      <c r="BX159" s="1"/>
      <c r="BY159" s="1"/>
      <c r="BZ159" s="1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10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10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10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10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10"/>
      <c r="HG159" s="9"/>
      <c r="HH159" s="9"/>
    </row>
    <row r="160" spans="1:216" s="2" customFormat="1" ht="17.149999999999999" customHeight="1">
      <c r="A160" s="14" t="s">
        <v>147</v>
      </c>
      <c r="B160" s="63">
        <v>3592</v>
      </c>
      <c r="C160" s="63">
        <v>3387.6</v>
      </c>
      <c r="D160" s="4">
        <f t="shared" si="58"/>
        <v>0.94309576837416476</v>
      </c>
      <c r="E160" s="11">
        <v>5</v>
      </c>
      <c r="F160" s="5" t="s">
        <v>360</v>
      </c>
      <c r="G160" s="5" t="s">
        <v>360</v>
      </c>
      <c r="H160" s="5" t="s">
        <v>360</v>
      </c>
      <c r="I160" s="5" t="s">
        <v>360</v>
      </c>
      <c r="J160" s="5" t="s">
        <v>360</v>
      </c>
      <c r="K160" s="5" t="s">
        <v>360</v>
      </c>
      <c r="L160" s="5" t="s">
        <v>360</v>
      </c>
      <c r="M160" s="5" t="s">
        <v>360</v>
      </c>
      <c r="N160" s="35">
        <v>2649.7</v>
      </c>
      <c r="O160" s="35">
        <v>2656.9</v>
      </c>
      <c r="P160" s="4">
        <f t="shared" si="59"/>
        <v>1.0027172887496698</v>
      </c>
      <c r="Q160" s="11">
        <v>20</v>
      </c>
      <c r="R160" s="5" t="s">
        <v>360</v>
      </c>
      <c r="S160" s="5" t="s">
        <v>360</v>
      </c>
      <c r="T160" s="5" t="s">
        <v>360</v>
      </c>
      <c r="U160" s="5" t="s">
        <v>360</v>
      </c>
      <c r="V160" s="5" t="s">
        <v>360</v>
      </c>
      <c r="W160" s="5" t="s">
        <v>360</v>
      </c>
      <c r="X160" s="35">
        <v>35045</v>
      </c>
      <c r="Y160" s="35">
        <v>58855.6</v>
      </c>
      <c r="Z160" s="4">
        <f t="shared" si="60"/>
        <v>1.2479429305179055</v>
      </c>
      <c r="AA160" s="5">
        <v>5</v>
      </c>
      <c r="AB160" s="86">
        <v>758</v>
      </c>
      <c r="AC160" s="86">
        <v>868</v>
      </c>
      <c r="AD160" s="4">
        <f t="shared" si="61"/>
        <v>1.1451187335092348</v>
      </c>
      <c r="AE160" s="5">
        <v>20</v>
      </c>
      <c r="AF160" s="5" t="s">
        <v>360</v>
      </c>
      <c r="AG160" s="5" t="s">
        <v>360</v>
      </c>
      <c r="AH160" s="5" t="s">
        <v>360</v>
      </c>
      <c r="AI160" s="5" t="s">
        <v>360</v>
      </c>
      <c r="AJ160" s="5" t="s">
        <v>360</v>
      </c>
      <c r="AK160" s="5" t="s">
        <v>360</v>
      </c>
      <c r="AL160" s="5" t="s">
        <v>360</v>
      </c>
      <c r="AM160" s="5" t="s">
        <v>360</v>
      </c>
      <c r="AN160" s="5" t="s">
        <v>360</v>
      </c>
      <c r="AO160" s="5" t="s">
        <v>360</v>
      </c>
      <c r="AP160" s="5" t="s">
        <v>360</v>
      </c>
      <c r="AQ160" s="5" t="s">
        <v>360</v>
      </c>
      <c r="AR160" s="43">
        <f t="shared" si="70"/>
        <v>1.0782382787927687</v>
      </c>
      <c r="AS160" s="44">
        <v>843</v>
      </c>
      <c r="AT160" s="35">
        <f t="shared" si="62"/>
        <v>689.72727272727275</v>
      </c>
      <c r="AU160" s="35">
        <f t="shared" si="63"/>
        <v>743.7</v>
      </c>
      <c r="AV160" s="35">
        <f t="shared" si="64"/>
        <v>53.972727272727298</v>
      </c>
      <c r="AW160" s="35">
        <v>60.4</v>
      </c>
      <c r="AX160" s="35">
        <v>93.1</v>
      </c>
      <c r="AY160" s="35">
        <v>92.8</v>
      </c>
      <c r="AZ160" s="35">
        <v>86.8</v>
      </c>
      <c r="BA160" s="35">
        <v>77.599999999999994</v>
      </c>
      <c r="BB160" s="35">
        <v>116.9</v>
      </c>
      <c r="BC160" s="35">
        <v>54.1</v>
      </c>
      <c r="BD160" s="35">
        <v>85.3</v>
      </c>
      <c r="BE160" s="35"/>
      <c r="BF160" s="35">
        <f t="shared" si="65"/>
        <v>76.7</v>
      </c>
      <c r="BG160" s="35">
        <v>0</v>
      </c>
      <c r="BH160" s="35">
        <f t="shared" si="71"/>
        <v>76.7</v>
      </c>
      <c r="BI160" s="79"/>
      <c r="BJ160" s="35">
        <f t="shared" si="66"/>
        <v>76.7</v>
      </c>
      <c r="BK160" s="35"/>
      <c r="BL160" s="35">
        <f t="shared" si="67"/>
        <v>76.7</v>
      </c>
      <c r="BM160" s="79"/>
      <c r="BN160" s="79"/>
      <c r="BO160" s="79"/>
      <c r="BP160" s="79"/>
      <c r="BQ160" s="35">
        <f t="shared" si="68"/>
        <v>76.7</v>
      </c>
      <c r="BR160" s="35">
        <v>63.7</v>
      </c>
      <c r="BS160" s="35">
        <f t="shared" si="69"/>
        <v>13</v>
      </c>
      <c r="BT160" s="1"/>
      <c r="BU160" s="1"/>
      <c r="BV160" s="69"/>
      <c r="BW160" s="1"/>
      <c r="BX160" s="1"/>
      <c r="BY160" s="1"/>
      <c r="BZ160" s="1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10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10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10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10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10"/>
      <c r="HG160" s="9"/>
      <c r="HH160" s="9"/>
    </row>
    <row r="161" spans="1:216" s="2" customFormat="1" ht="17.149999999999999" customHeight="1">
      <c r="A161" s="14" t="s">
        <v>148</v>
      </c>
      <c r="B161" s="63">
        <v>194849</v>
      </c>
      <c r="C161" s="63">
        <v>206218.4</v>
      </c>
      <c r="D161" s="4">
        <f t="shared" si="58"/>
        <v>1.0583497990751813</v>
      </c>
      <c r="E161" s="11">
        <v>5</v>
      </c>
      <c r="F161" s="5" t="s">
        <v>360</v>
      </c>
      <c r="G161" s="5" t="s">
        <v>360</v>
      </c>
      <c r="H161" s="5" t="s">
        <v>360</v>
      </c>
      <c r="I161" s="5" t="s">
        <v>360</v>
      </c>
      <c r="J161" s="5" t="s">
        <v>360</v>
      </c>
      <c r="K161" s="5" t="s">
        <v>360</v>
      </c>
      <c r="L161" s="5" t="s">
        <v>360</v>
      </c>
      <c r="M161" s="5" t="s">
        <v>360</v>
      </c>
      <c r="N161" s="35">
        <v>7641.8</v>
      </c>
      <c r="O161" s="35">
        <v>5553.7</v>
      </c>
      <c r="P161" s="4">
        <f t="shared" si="59"/>
        <v>0.72675285927399302</v>
      </c>
      <c r="Q161" s="11">
        <v>20</v>
      </c>
      <c r="R161" s="5" t="s">
        <v>360</v>
      </c>
      <c r="S161" s="5" t="s">
        <v>360</v>
      </c>
      <c r="T161" s="5" t="s">
        <v>360</v>
      </c>
      <c r="U161" s="5" t="s">
        <v>360</v>
      </c>
      <c r="V161" s="5" t="s">
        <v>360</v>
      </c>
      <c r="W161" s="5" t="s">
        <v>360</v>
      </c>
      <c r="X161" s="35">
        <v>114215</v>
      </c>
      <c r="Y161" s="35">
        <v>105412.9</v>
      </c>
      <c r="Z161" s="4">
        <f t="shared" si="60"/>
        <v>0.92293394037560739</v>
      </c>
      <c r="AA161" s="5">
        <v>5</v>
      </c>
      <c r="AB161" s="86">
        <v>140</v>
      </c>
      <c r="AC161" s="86">
        <v>180</v>
      </c>
      <c r="AD161" s="4">
        <f t="shared" si="61"/>
        <v>1.2085714285714286</v>
      </c>
      <c r="AE161" s="5">
        <v>20</v>
      </c>
      <c r="AF161" s="5" t="s">
        <v>360</v>
      </c>
      <c r="AG161" s="5" t="s">
        <v>360</v>
      </c>
      <c r="AH161" s="5" t="s">
        <v>360</v>
      </c>
      <c r="AI161" s="5" t="s">
        <v>360</v>
      </c>
      <c r="AJ161" s="5" t="s">
        <v>360</v>
      </c>
      <c r="AK161" s="5" t="s">
        <v>360</v>
      </c>
      <c r="AL161" s="5" t="s">
        <v>360</v>
      </c>
      <c r="AM161" s="5" t="s">
        <v>360</v>
      </c>
      <c r="AN161" s="5" t="s">
        <v>360</v>
      </c>
      <c r="AO161" s="5" t="s">
        <v>360</v>
      </c>
      <c r="AP161" s="5" t="s">
        <v>360</v>
      </c>
      <c r="AQ161" s="5" t="s">
        <v>360</v>
      </c>
      <c r="AR161" s="43">
        <f t="shared" si="70"/>
        <v>0.97225808908324751</v>
      </c>
      <c r="AS161" s="44">
        <v>2625</v>
      </c>
      <c r="AT161" s="35">
        <f t="shared" si="62"/>
        <v>2147.7272727272725</v>
      </c>
      <c r="AU161" s="35">
        <f t="shared" si="63"/>
        <v>2088.1</v>
      </c>
      <c r="AV161" s="35">
        <f t="shared" si="64"/>
        <v>-59.627272727272612</v>
      </c>
      <c r="AW161" s="35">
        <v>128.30000000000001</v>
      </c>
      <c r="AX161" s="35">
        <v>255.7</v>
      </c>
      <c r="AY161" s="35">
        <v>334.4</v>
      </c>
      <c r="AZ161" s="35">
        <v>140.5</v>
      </c>
      <c r="BA161" s="35">
        <v>227.7</v>
      </c>
      <c r="BB161" s="35">
        <v>390.6</v>
      </c>
      <c r="BC161" s="35">
        <v>98</v>
      </c>
      <c r="BD161" s="35">
        <v>220.5</v>
      </c>
      <c r="BE161" s="35"/>
      <c r="BF161" s="35">
        <f t="shared" si="65"/>
        <v>292.39999999999998</v>
      </c>
      <c r="BG161" s="35">
        <v>0</v>
      </c>
      <c r="BH161" s="35">
        <f t="shared" si="71"/>
        <v>292.39999999999998</v>
      </c>
      <c r="BI161" s="79"/>
      <c r="BJ161" s="35">
        <f t="shared" si="66"/>
        <v>292.39999999999998</v>
      </c>
      <c r="BK161" s="35"/>
      <c r="BL161" s="35">
        <f t="shared" si="67"/>
        <v>292.39999999999998</v>
      </c>
      <c r="BM161" s="79"/>
      <c r="BN161" s="79"/>
      <c r="BO161" s="79"/>
      <c r="BP161" s="79"/>
      <c r="BQ161" s="35">
        <f t="shared" si="68"/>
        <v>292.39999999999998</v>
      </c>
      <c r="BR161" s="35">
        <v>304.2</v>
      </c>
      <c r="BS161" s="35">
        <f t="shared" si="69"/>
        <v>-11.8</v>
      </c>
      <c r="BT161" s="1"/>
      <c r="BU161" s="1"/>
      <c r="BV161" s="69"/>
      <c r="BW161" s="1"/>
      <c r="BX161" s="1"/>
      <c r="BY161" s="1"/>
      <c r="BZ161" s="1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10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10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10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10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10"/>
      <c r="HG161" s="9"/>
      <c r="HH161" s="9"/>
    </row>
    <row r="162" spans="1:216" s="2" customFormat="1" ht="17.149999999999999" customHeight="1">
      <c r="A162" s="14" t="s">
        <v>149</v>
      </c>
      <c r="B162" s="63">
        <v>1441</v>
      </c>
      <c r="C162" s="63">
        <v>1441.5</v>
      </c>
      <c r="D162" s="4">
        <f t="shared" si="58"/>
        <v>1.0003469812630117</v>
      </c>
      <c r="E162" s="11">
        <v>5</v>
      </c>
      <c r="F162" s="5" t="s">
        <v>360</v>
      </c>
      <c r="G162" s="5" t="s">
        <v>360</v>
      </c>
      <c r="H162" s="5" t="s">
        <v>360</v>
      </c>
      <c r="I162" s="5" t="s">
        <v>360</v>
      </c>
      <c r="J162" s="5" t="s">
        <v>360</v>
      </c>
      <c r="K162" s="5" t="s">
        <v>360</v>
      </c>
      <c r="L162" s="5" t="s">
        <v>360</v>
      </c>
      <c r="M162" s="5" t="s">
        <v>360</v>
      </c>
      <c r="N162" s="35">
        <v>3022</v>
      </c>
      <c r="O162" s="35">
        <v>2397.4</v>
      </c>
      <c r="P162" s="4">
        <f t="shared" si="59"/>
        <v>0.79331568497683658</v>
      </c>
      <c r="Q162" s="11">
        <v>20</v>
      </c>
      <c r="R162" s="5" t="s">
        <v>360</v>
      </c>
      <c r="S162" s="5" t="s">
        <v>360</v>
      </c>
      <c r="T162" s="5" t="s">
        <v>360</v>
      </c>
      <c r="U162" s="5" t="s">
        <v>360</v>
      </c>
      <c r="V162" s="5" t="s">
        <v>360</v>
      </c>
      <c r="W162" s="5" t="s">
        <v>360</v>
      </c>
      <c r="X162" s="35">
        <v>21650</v>
      </c>
      <c r="Y162" s="35">
        <v>22220.2</v>
      </c>
      <c r="Z162" s="4">
        <f t="shared" si="60"/>
        <v>1.026337182448037</v>
      </c>
      <c r="AA162" s="5">
        <v>5</v>
      </c>
      <c r="AB162" s="86">
        <v>820</v>
      </c>
      <c r="AC162" s="86">
        <v>833</v>
      </c>
      <c r="AD162" s="4">
        <f t="shared" si="61"/>
        <v>1.0158536585365854</v>
      </c>
      <c r="AE162" s="5">
        <v>20</v>
      </c>
      <c r="AF162" s="5" t="s">
        <v>360</v>
      </c>
      <c r="AG162" s="5" t="s">
        <v>360</v>
      </c>
      <c r="AH162" s="5" t="s">
        <v>360</v>
      </c>
      <c r="AI162" s="5" t="s">
        <v>360</v>
      </c>
      <c r="AJ162" s="5" t="s">
        <v>360</v>
      </c>
      <c r="AK162" s="5" t="s">
        <v>360</v>
      </c>
      <c r="AL162" s="5" t="s">
        <v>360</v>
      </c>
      <c r="AM162" s="5" t="s">
        <v>360</v>
      </c>
      <c r="AN162" s="5" t="s">
        <v>360</v>
      </c>
      <c r="AO162" s="5" t="s">
        <v>360</v>
      </c>
      <c r="AP162" s="5" t="s">
        <v>360</v>
      </c>
      <c r="AQ162" s="5" t="s">
        <v>360</v>
      </c>
      <c r="AR162" s="43">
        <f t="shared" si="70"/>
        <v>0.92633615377647371</v>
      </c>
      <c r="AS162" s="44">
        <v>1966</v>
      </c>
      <c r="AT162" s="35">
        <f t="shared" si="62"/>
        <v>1608.5454545454545</v>
      </c>
      <c r="AU162" s="35">
        <f t="shared" si="63"/>
        <v>1490.1</v>
      </c>
      <c r="AV162" s="35">
        <f t="shared" si="64"/>
        <v>-118.4454545454546</v>
      </c>
      <c r="AW162" s="35">
        <v>216.9</v>
      </c>
      <c r="AX162" s="35">
        <v>216</v>
      </c>
      <c r="AY162" s="35">
        <v>166.9</v>
      </c>
      <c r="AZ162" s="35">
        <v>152.6</v>
      </c>
      <c r="BA162" s="35">
        <v>212.9</v>
      </c>
      <c r="BB162" s="35">
        <v>132.4</v>
      </c>
      <c r="BC162" s="35">
        <v>105.6</v>
      </c>
      <c r="BD162" s="35">
        <v>112.3</v>
      </c>
      <c r="BE162" s="35"/>
      <c r="BF162" s="35">
        <f t="shared" si="65"/>
        <v>174.5</v>
      </c>
      <c r="BG162" s="35">
        <v>0</v>
      </c>
      <c r="BH162" s="35">
        <f t="shared" si="71"/>
        <v>174.5</v>
      </c>
      <c r="BI162" s="79"/>
      <c r="BJ162" s="35">
        <f t="shared" si="66"/>
        <v>174.5</v>
      </c>
      <c r="BK162" s="35"/>
      <c r="BL162" s="35">
        <f t="shared" si="67"/>
        <v>174.5</v>
      </c>
      <c r="BM162" s="79"/>
      <c r="BN162" s="79"/>
      <c r="BO162" s="79"/>
      <c r="BP162" s="79"/>
      <c r="BQ162" s="35">
        <f t="shared" si="68"/>
        <v>174.5</v>
      </c>
      <c r="BR162" s="35">
        <v>156.6</v>
      </c>
      <c r="BS162" s="35">
        <f t="shared" si="69"/>
        <v>17.899999999999999</v>
      </c>
      <c r="BT162" s="1"/>
      <c r="BU162" s="1"/>
      <c r="BV162" s="69"/>
      <c r="BW162" s="1"/>
      <c r="BX162" s="1"/>
      <c r="BY162" s="1"/>
      <c r="BZ162" s="1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10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10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10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10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10"/>
      <c r="HG162" s="9"/>
      <c r="HH162" s="9"/>
    </row>
    <row r="163" spans="1:216" s="2" customFormat="1" ht="17.149999999999999" customHeight="1">
      <c r="A163" s="14" t="s">
        <v>150</v>
      </c>
      <c r="B163" s="63">
        <v>55379</v>
      </c>
      <c r="C163" s="63">
        <v>55484.2</v>
      </c>
      <c r="D163" s="4">
        <f t="shared" si="58"/>
        <v>1.0018996370465338</v>
      </c>
      <c r="E163" s="11">
        <v>5</v>
      </c>
      <c r="F163" s="5" t="s">
        <v>360</v>
      </c>
      <c r="G163" s="5" t="s">
        <v>360</v>
      </c>
      <c r="H163" s="5" t="s">
        <v>360</v>
      </c>
      <c r="I163" s="5" t="s">
        <v>360</v>
      </c>
      <c r="J163" s="5" t="s">
        <v>360</v>
      </c>
      <c r="K163" s="5" t="s">
        <v>360</v>
      </c>
      <c r="L163" s="5" t="s">
        <v>360</v>
      </c>
      <c r="M163" s="5" t="s">
        <v>360</v>
      </c>
      <c r="N163" s="35">
        <v>2044.6</v>
      </c>
      <c r="O163" s="35">
        <v>2054.9</v>
      </c>
      <c r="P163" s="4">
        <f t="shared" si="59"/>
        <v>1.00503766017803</v>
      </c>
      <c r="Q163" s="11">
        <v>20</v>
      </c>
      <c r="R163" s="5" t="s">
        <v>360</v>
      </c>
      <c r="S163" s="5" t="s">
        <v>360</v>
      </c>
      <c r="T163" s="5" t="s">
        <v>360</v>
      </c>
      <c r="U163" s="5" t="s">
        <v>360</v>
      </c>
      <c r="V163" s="5" t="s">
        <v>360</v>
      </c>
      <c r="W163" s="5" t="s">
        <v>360</v>
      </c>
      <c r="X163" s="35">
        <v>35340</v>
      </c>
      <c r="Y163" s="35">
        <v>37376.800000000003</v>
      </c>
      <c r="Z163" s="4">
        <f t="shared" si="60"/>
        <v>1.0576344086021505</v>
      </c>
      <c r="AA163" s="5">
        <v>5</v>
      </c>
      <c r="AB163" s="86">
        <v>90</v>
      </c>
      <c r="AC163" s="86">
        <v>112</v>
      </c>
      <c r="AD163" s="4">
        <f t="shared" si="61"/>
        <v>1.2044444444444444</v>
      </c>
      <c r="AE163" s="5">
        <v>20</v>
      </c>
      <c r="AF163" s="5" t="s">
        <v>360</v>
      </c>
      <c r="AG163" s="5" t="s">
        <v>360</v>
      </c>
      <c r="AH163" s="5" t="s">
        <v>360</v>
      </c>
      <c r="AI163" s="5" t="s">
        <v>360</v>
      </c>
      <c r="AJ163" s="5" t="s">
        <v>360</v>
      </c>
      <c r="AK163" s="5" t="s">
        <v>360</v>
      </c>
      <c r="AL163" s="5" t="s">
        <v>360</v>
      </c>
      <c r="AM163" s="5" t="s">
        <v>360</v>
      </c>
      <c r="AN163" s="5" t="s">
        <v>360</v>
      </c>
      <c r="AO163" s="5" t="s">
        <v>360</v>
      </c>
      <c r="AP163" s="5" t="s">
        <v>360</v>
      </c>
      <c r="AQ163" s="5" t="s">
        <v>360</v>
      </c>
      <c r="AR163" s="43">
        <f t="shared" si="70"/>
        <v>1.0897462464138581</v>
      </c>
      <c r="AS163" s="44">
        <v>3024</v>
      </c>
      <c r="AT163" s="35">
        <f t="shared" si="62"/>
        <v>2474.1818181818185</v>
      </c>
      <c r="AU163" s="35">
        <f t="shared" si="63"/>
        <v>2696.2</v>
      </c>
      <c r="AV163" s="35">
        <f t="shared" si="64"/>
        <v>222.01818181818135</v>
      </c>
      <c r="AW163" s="35">
        <v>344.2</v>
      </c>
      <c r="AX163" s="35">
        <v>346.8</v>
      </c>
      <c r="AY163" s="35">
        <v>305</v>
      </c>
      <c r="AZ163" s="35">
        <v>199.6</v>
      </c>
      <c r="BA163" s="35">
        <v>305.7</v>
      </c>
      <c r="BB163" s="35">
        <v>429.3</v>
      </c>
      <c r="BC163" s="35">
        <v>188.5</v>
      </c>
      <c r="BD163" s="35">
        <v>173.7</v>
      </c>
      <c r="BE163" s="35"/>
      <c r="BF163" s="35">
        <f t="shared" si="65"/>
        <v>403.4</v>
      </c>
      <c r="BG163" s="35">
        <v>0</v>
      </c>
      <c r="BH163" s="35">
        <f t="shared" si="71"/>
        <v>403.4</v>
      </c>
      <c r="BI163" s="79"/>
      <c r="BJ163" s="35">
        <f t="shared" si="66"/>
        <v>403.4</v>
      </c>
      <c r="BK163" s="35"/>
      <c r="BL163" s="35">
        <f t="shared" si="67"/>
        <v>403.4</v>
      </c>
      <c r="BM163" s="79"/>
      <c r="BN163" s="79"/>
      <c r="BO163" s="79"/>
      <c r="BP163" s="79"/>
      <c r="BQ163" s="35">
        <f t="shared" si="68"/>
        <v>403.4</v>
      </c>
      <c r="BR163" s="35">
        <v>412.3</v>
      </c>
      <c r="BS163" s="35">
        <f t="shared" si="69"/>
        <v>-8.9</v>
      </c>
      <c r="BT163" s="1"/>
      <c r="BU163" s="1"/>
      <c r="BV163" s="69"/>
      <c r="BW163" s="1"/>
      <c r="BX163" s="1"/>
      <c r="BY163" s="1"/>
      <c r="BZ163" s="1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10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10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10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10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10"/>
      <c r="HG163" s="9"/>
      <c r="HH163" s="9"/>
    </row>
    <row r="164" spans="1:216" s="2" customFormat="1" ht="17.149999999999999" customHeight="1">
      <c r="A164" s="14" t="s">
        <v>151</v>
      </c>
      <c r="B164" s="63">
        <v>761</v>
      </c>
      <c r="C164" s="63">
        <v>1231.2</v>
      </c>
      <c r="D164" s="4">
        <f t="shared" si="58"/>
        <v>1.2417871222076216</v>
      </c>
      <c r="E164" s="11">
        <v>5</v>
      </c>
      <c r="F164" s="5" t="s">
        <v>360</v>
      </c>
      <c r="G164" s="5" t="s">
        <v>360</v>
      </c>
      <c r="H164" s="5" t="s">
        <v>360</v>
      </c>
      <c r="I164" s="5" t="s">
        <v>360</v>
      </c>
      <c r="J164" s="5" t="s">
        <v>360</v>
      </c>
      <c r="K164" s="5" t="s">
        <v>360</v>
      </c>
      <c r="L164" s="5" t="s">
        <v>360</v>
      </c>
      <c r="M164" s="5" t="s">
        <v>360</v>
      </c>
      <c r="N164" s="35">
        <v>1138</v>
      </c>
      <c r="O164" s="35">
        <v>967.4</v>
      </c>
      <c r="P164" s="4">
        <f t="shared" si="59"/>
        <v>0.85008787346221437</v>
      </c>
      <c r="Q164" s="11">
        <v>20</v>
      </c>
      <c r="R164" s="5" t="s">
        <v>360</v>
      </c>
      <c r="S164" s="5" t="s">
        <v>360</v>
      </c>
      <c r="T164" s="5" t="s">
        <v>360</v>
      </c>
      <c r="U164" s="5" t="s">
        <v>360</v>
      </c>
      <c r="V164" s="5" t="s">
        <v>360</v>
      </c>
      <c r="W164" s="5" t="s">
        <v>360</v>
      </c>
      <c r="X164" s="35">
        <v>17040</v>
      </c>
      <c r="Y164" s="35">
        <v>16083.4</v>
      </c>
      <c r="Z164" s="4">
        <f t="shared" si="60"/>
        <v>0.94386150234741784</v>
      </c>
      <c r="AA164" s="5">
        <v>5</v>
      </c>
      <c r="AB164" s="86">
        <v>530</v>
      </c>
      <c r="AC164" s="86">
        <v>549</v>
      </c>
      <c r="AD164" s="4">
        <f t="shared" si="61"/>
        <v>1.0358490566037737</v>
      </c>
      <c r="AE164" s="5">
        <v>20</v>
      </c>
      <c r="AF164" s="5" t="s">
        <v>360</v>
      </c>
      <c r="AG164" s="5" t="s">
        <v>360</v>
      </c>
      <c r="AH164" s="5" t="s">
        <v>360</v>
      </c>
      <c r="AI164" s="5" t="s">
        <v>360</v>
      </c>
      <c r="AJ164" s="5" t="s">
        <v>360</v>
      </c>
      <c r="AK164" s="5" t="s">
        <v>360</v>
      </c>
      <c r="AL164" s="5" t="s">
        <v>360</v>
      </c>
      <c r="AM164" s="5" t="s">
        <v>360</v>
      </c>
      <c r="AN164" s="5" t="s">
        <v>360</v>
      </c>
      <c r="AO164" s="5" t="s">
        <v>360</v>
      </c>
      <c r="AP164" s="5" t="s">
        <v>360</v>
      </c>
      <c r="AQ164" s="5" t="s">
        <v>360</v>
      </c>
      <c r="AR164" s="43">
        <f t="shared" si="70"/>
        <v>0.97293963448189913</v>
      </c>
      <c r="AS164" s="44">
        <v>2271</v>
      </c>
      <c r="AT164" s="35">
        <f t="shared" si="62"/>
        <v>1858.0909090909092</v>
      </c>
      <c r="AU164" s="35">
        <f t="shared" si="63"/>
        <v>1807.8</v>
      </c>
      <c r="AV164" s="35">
        <f t="shared" si="64"/>
        <v>-50.290909090909281</v>
      </c>
      <c r="AW164" s="35">
        <v>231.5</v>
      </c>
      <c r="AX164" s="35">
        <v>164.1</v>
      </c>
      <c r="AY164" s="35">
        <v>249</v>
      </c>
      <c r="AZ164" s="35">
        <v>226.4</v>
      </c>
      <c r="BA164" s="35">
        <v>198.1</v>
      </c>
      <c r="BB164" s="35">
        <v>132.9</v>
      </c>
      <c r="BC164" s="35">
        <v>222.7</v>
      </c>
      <c r="BD164" s="35">
        <v>155.1</v>
      </c>
      <c r="BE164" s="35"/>
      <c r="BF164" s="35">
        <f t="shared" si="65"/>
        <v>228</v>
      </c>
      <c r="BG164" s="35">
        <v>0</v>
      </c>
      <c r="BH164" s="35">
        <f t="shared" si="71"/>
        <v>228</v>
      </c>
      <c r="BI164" s="79"/>
      <c r="BJ164" s="35">
        <f t="shared" si="66"/>
        <v>228</v>
      </c>
      <c r="BK164" s="35"/>
      <c r="BL164" s="35">
        <f t="shared" si="67"/>
        <v>228</v>
      </c>
      <c r="BM164" s="79"/>
      <c r="BN164" s="79"/>
      <c r="BO164" s="79"/>
      <c r="BP164" s="79"/>
      <c r="BQ164" s="35">
        <f t="shared" si="68"/>
        <v>228</v>
      </c>
      <c r="BR164" s="35">
        <v>234</v>
      </c>
      <c r="BS164" s="35">
        <f t="shared" si="69"/>
        <v>-6</v>
      </c>
      <c r="BT164" s="1"/>
      <c r="BU164" s="1"/>
      <c r="BV164" s="69"/>
      <c r="BW164" s="1"/>
      <c r="BX164" s="1"/>
      <c r="BY164" s="1"/>
      <c r="BZ164" s="1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10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10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10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10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10"/>
      <c r="HG164" s="9"/>
      <c r="HH164" s="9"/>
    </row>
    <row r="165" spans="1:216" s="2" customFormat="1" ht="17.149999999999999" customHeight="1">
      <c r="A165" s="14" t="s">
        <v>152</v>
      </c>
      <c r="B165" s="63">
        <v>2512</v>
      </c>
      <c r="C165" s="63">
        <v>2735.6</v>
      </c>
      <c r="D165" s="4">
        <f t="shared" si="58"/>
        <v>1.0890127388535031</v>
      </c>
      <c r="E165" s="11">
        <v>5</v>
      </c>
      <c r="F165" s="5" t="s">
        <v>360</v>
      </c>
      <c r="G165" s="5" t="s">
        <v>360</v>
      </c>
      <c r="H165" s="5" t="s">
        <v>360</v>
      </c>
      <c r="I165" s="5" t="s">
        <v>360</v>
      </c>
      <c r="J165" s="5" t="s">
        <v>360</v>
      </c>
      <c r="K165" s="5" t="s">
        <v>360</v>
      </c>
      <c r="L165" s="5" t="s">
        <v>360</v>
      </c>
      <c r="M165" s="5" t="s">
        <v>360</v>
      </c>
      <c r="N165" s="35">
        <v>1169</v>
      </c>
      <c r="O165" s="35">
        <v>1414.9</v>
      </c>
      <c r="P165" s="4">
        <f t="shared" si="59"/>
        <v>1.2010350727117194</v>
      </c>
      <c r="Q165" s="11">
        <v>20</v>
      </c>
      <c r="R165" s="5" t="s">
        <v>360</v>
      </c>
      <c r="S165" s="5" t="s">
        <v>360</v>
      </c>
      <c r="T165" s="5" t="s">
        <v>360</v>
      </c>
      <c r="U165" s="5" t="s">
        <v>360</v>
      </c>
      <c r="V165" s="5" t="s">
        <v>360</v>
      </c>
      <c r="W165" s="5" t="s">
        <v>360</v>
      </c>
      <c r="X165" s="35">
        <v>35045</v>
      </c>
      <c r="Y165" s="35">
        <v>20476.599999999999</v>
      </c>
      <c r="Z165" s="4">
        <f t="shared" si="60"/>
        <v>0.5842944785276073</v>
      </c>
      <c r="AA165" s="5">
        <v>5</v>
      </c>
      <c r="AB165" s="86">
        <v>190</v>
      </c>
      <c r="AC165" s="86">
        <v>218</v>
      </c>
      <c r="AD165" s="4">
        <f t="shared" si="61"/>
        <v>1.1473684210526316</v>
      </c>
      <c r="AE165" s="5">
        <v>20</v>
      </c>
      <c r="AF165" s="5" t="s">
        <v>360</v>
      </c>
      <c r="AG165" s="5" t="s">
        <v>360</v>
      </c>
      <c r="AH165" s="5" t="s">
        <v>360</v>
      </c>
      <c r="AI165" s="5" t="s">
        <v>360</v>
      </c>
      <c r="AJ165" s="5" t="s">
        <v>360</v>
      </c>
      <c r="AK165" s="5" t="s">
        <v>360</v>
      </c>
      <c r="AL165" s="5" t="s">
        <v>360</v>
      </c>
      <c r="AM165" s="5" t="s">
        <v>360</v>
      </c>
      <c r="AN165" s="5" t="s">
        <v>360</v>
      </c>
      <c r="AO165" s="5" t="s">
        <v>360</v>
      </c>
      <c r="AP165" s="5" t="s">
        <v>360</v>
      </c>
      <c r="AQ165" s="5" t="s">
        <v>360</v>
      </c>
      <c r="AR165" s="43">
        <f t="shared" si="70"/>
        <v>1.1066921192438515</v>
      </c>
      <c r="AS165" s="44">
        <v>1517</v>
      </c>
      <c r="AT165" s="35">
        <f t="shared" si="62"/>
        <v>1241.1818181818182</v>
      </c>
      <c r="AU165" s="35">
        <f t="shared" si="63"/>
        <v>1373.6</v>
      </c>
      <c r="AV165" s="35">
        <f t="shared" si="64"/>
        <v>132.41818181818167</v>
      </c>
      <c r="AW165" s="35">
        <v>171</v>
      </c>
      <c r="AX165" s="35">
        <v>111.2</v>
      </c>
      <c r="AY165" s="35">
        <v>200.7</v>
      </c>
      <c r="AZ165" s="35">
        <v>166.2</v>
      </c>
      <c r="BA165" s="35">
        <v>85.6</v>
      </c>
      <c r="BB165" s="35">
        <v>238</v>
      </c>
      <c r="BC165" s="35">
        <v>147.6</v>
      </c>
      <c r="BD165" s="35">
        <v>78.7</v>
      </c>
      <c r="BE165" s="35"/>
      <c r="BF165" s="35">
        <f t="shared" si="65"/>
        <v>174.6</v>
      </c>
      <c r="BG165" s="35">
        <v>0</v>
      </c>
      <c r="BH165" s="35">
        <f t="shared" si="71"/>
        <v>174.6</v>
      </c>
      <c r="BI165" s="79"/>
      <c r="BJ165" s="35">
        <f t="shared" si="66"/>
        <v>174.6</v>
      </c>
      <c r="BK165" s="35"/>
      <c r="BL165" s="35">
        <f t="shared" si="67"/>
        <v>174.6</v>
      </c>
      <c r="BM165" s="79"/>
      <c r="BN165" s="79"/>
      <c r="BO165" s="79"/>
      <c r="BP165" s="79"/>
      <c r="BQ165" s="35">
        <f t="shared" si="68"/>
        <v>174.6</v>
      </c>
      <c r="BR165" s="35">
        <v>246.6</v>
      </c>
      <c r="BS165" s="35">
        <f t="shared" si="69"/>
        <v>-72</v>
      </c>
      <c r="BT165" s="1"/>
      <c r="BU165" s="1"/>
      <c r="BV165" s="69"/>
      <c r="BW165" s="1"/>
      <c r="BX165" s="1"/>
      <c r="BY165" s="1"/>
      <c r="BZ165" s="1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10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10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10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10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10"/>
      <c r="HG165" s="9"/>
      <c r="HH165" s="9"/>
    </row>
    <row r="166" spans="1:216" s="2" customFormat="1" ht="17.149999999999999" customHeight="1">
      <c r="A166" s="14" t="s">
        <v>153</v>
      </c>
      <c r="B166" s="63">
        <v>11206955</v>
      </c>
      <c r="C166" s="63">
        <v>11199916.699999999</v>
      </c>
      <c r="D166" s="4">
        <f t="shared" si="58"/>
        <v>0.99937197035233916</v>
      </c>
      <c r="E166" s="11">
        <v>5</v>
      </c>
      <c r="F166" s="5" t="s">
        <v>360</v>
      </c>
      <c r="G166" s="5" t="s">
        <v>360</v>
      </c>
      <c r="H166" s="5" t="s">
        <v>360</v>
      </c>
      <c r="I166" s="5" t="s">
        <v>360</v>
      </c>
      <c r="J166" s="5" t="s">
        <v>360</v>
      </c>
      <c r="K166" s="5" t="s">
        <v>360</v>
      </c>
      <c r="L166" s="5" t="s">
        <v>360</v>
      </c>
      <c r="M166" s="5" t="s">
        <v>360</v>
      </c>
      <c r="N166" s="35">
        <v>20708.3</v>
      </c>
      <c r="O166" s="35">
        <v>14973.2</v>
      </c>
      <c r="P166" s="4">
        <f t="shared" si="59"/>
        <v>0.7230530753369423</v>
      </c>
      <c r="Q166" s="11">
        <v>20</v>
      </c>
      <c r="R166" s="5" t="s">
        <v>360</v>
      </c>
      <c r="S166" s="5" t="s">
        <v>360</v>
      </c>
      <c r="T166" s="5" t="s">
        <v>360</v>
      </c>
      <c r="U166" s="5" t="s">
        <v>360</v>
      </c>
      <c r="V166" s="5" t="s">
        <v>360</v>
      </c>
      <c r="W166" s="5" t="s">
        <v>360</v>
      </c>
      <c r="X166" s="35">
        <v>111090</v>
      </c>
      <c r="Y166" s="35">
        <v>122511.2</v>
      </c>
      <c r="Z166" s="4">
        <f t="shared" si="60"/>
        <v>1.102810333963453</v>
      </c>
      <c r="AA166" s="5">
        <v>5</v>
      </c>
      <c r="AB166" s="86">
        <v>380</v>
      </c>
      <c r="AC166" s="86">
        <v>405</v>
      </c>
      <c r="AD166" s="4">
        <f t="shared" si="61"/>
        <v>1.0657894736842106</v>
      </c>
      <c r="AE166" s="5">
        <v>20</v>
      </c>
      <c r="AF166" s="5" t="s">
        <v>360</v>
      </c>
      <c r="AG166" s="5" t="s">
        <v>360</v>
      </c>
      <c r="AH166" s="5" t="s">
        <v>360</v>
      </c>
      <c r="AI166" s="5" t="s">
        <v>360</v>
      </c>
      <c r="AJ166" s="5" t="s">
        <v>360</v>
      </c>
      <c r="AK166" s="5" t="s">
        <v>360</v>
      </c>
      <c r="AL166" s="5" t="s">
        <v>360</v>
      </c>
      <c r="AM166" s="5" t="s">
        <v>360</v>
      </c>
      <c r="AN166" s="5" t="s">
        <v>360</v>
      </c>
      <c r="AO166" s="5" t="s">
        <v>360</v>
      </c>
      <c r="AP166" s="5" t="s">
        <v>360</v>
      </c>
      <c r="AQ166" s="5" t="s">
        <v>360</v>
      </c>
      <c r="AR166" s="43">
        <f t="shared" si="70"/>
        <v>0.92575525004004033</v>
      </c>
      <c r="AS166" s="44">
        <v>1671</v>
      </c>
      <c r="AT166" s="35">
        <f t="shared" si="62"/>
        <v>1367.1818181818182</v>
      </c>
      <c r="AU166" s="35">
        <f t="shared" si="63"/>
        <v>1265.7</v>
      </c>
      <c r="AV166" s="35">
        <f t="shared" si="64"/>
        <v>-101.4818181818182</v>
      </c>
      <c r="AW166" s="35">
        <v>131.6</v>
      </c>
      <c r="AX166" s="35">
        <v>151.5</v>
      </c>
      <c r="AY166" s="35">
        <v>207.9</v>
      </c>
      <c r="AZ166" s="35">
        <v>152.5</v>
      </c>
      <c r="BA166" s="35">
        <v>172.1</v>
      </c>
      <c r="BB166" s="35">
        <v>79.5</v>
      </c>
      <c r="BC166" s="35">
        <v>89.7</v>
      </c>
      <c r="BD166" s="35">
        <v>126.7</v>
      </c>
      <c r="BE166" s="35"/>
      <c r="BF166" s="35">
        <f t="shared" si="65"/>
        <v>154.19999999999999</v>
      </c>
      <c r="BG166" s="35">
        <v>0</v>
      </c>
      <c r="BH166" s="35">
        <f t="shared" si="71"/>
        <v>154.19999999999999</v>
      </c>
      <c r="BI166" s="79"/>
      <c r="BJ166" s="35">
        <f t="shared" si="66"/>
        <v>154.19999999999999</v>
      </c>
      <c r="BK166" s="35"/>
      <c r="BL166" s="35">
        <f t="shared" si="67"/>
        <v>154.19999999999999</v>
      </c>
      <c r="BM166" s="79"/>
      <c r="BN166" s="79"/>
      <c r="BO166" s="79"/>
      <c r="BP166" s="79"/>
      <c r="BQ166" s="35">
        <f t="shared" si="68"/>
        <v>154.19999999999999</v>
      </c>
      <c r="BR166" s="35">
        <v>127.3</v>
      </c>
      <c r="BS166" s="35">
        <f t="shared" si="69"/>
        <v>26.9</v>
      </c>
      <c r="BT166" s="1"/>
      <c r="BU166" s="1"/>
      <c r="BV166" s="69"/>
      <c r="BW166" s="1"/>
      <c r="BX166" s="1"/>
      <c r="BY166" s="1"/>
      <c r="BZ166" s="1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10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10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10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10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10"/>
      <c r="HG166" s="9"/>
      <c r="HH166" s="9"/>
    </row>
    <row r="167" spans="1:216" s="2" customFormat="1" ht="17.149999999999999" customHeight="1">
      <c r="A167" s="18" t="s">
        <v>154</v>
      </c>
      <c r="B167" s="59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87"/>
      <c r="AC167" s="87"/>
      <c r="AD167" s="11"/>
      <c r="AE167" s="11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35"/>
      <c r="BL167" s="35"/>
      <c r="BM167" s="79"/>
      <c r="BN167" s="79"/>
      <c r="BO167" s="79"/>
      <c r="BP167" s="79"/>
      <c r="BQ167" s="35"/>
      <c r="BR167" s="35"/>
      <c r="BS167" s="35"/>
      <c r="BT167" s="1"/>
      <c r="BU167" s="1"/>
      <c r="BV167" s="69"/>
      <c r="BW167" s="1"/>
      <c r="BX167" s="1"/>
      <c r="BY167" s="1"/>
      <c r="BZ167" s="1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10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10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10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10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10"/>
      <c r="HG167" s="9"/>
      <c r="HH167" s="9"/>
    </row>
    <row r="168" spans="1:216" s="2" customFormat="1" ht="17.149999999999999" customHeight="1">
      <c r="A168" s="14" t="s">
        <v>69</v>
      </c>
      <c r="B168" s="63">
        <v>0</v>
      </c>
      <c r="C168" s="63">
        <v>0</v>
      </c>
      <c r="D168" s="4">
        <f t="shared" si="58"/>
        <v>0</v>
      </c>
      <c r="E168" s="11">
        <v>0</v>
      </c>
      <c r="F168" s="5" t="s">
        <v>360</v>
      </c>
      <c r="G168" s="5" t="s">
        <v>360</v>
      </c>
      <c r="H168" s="5" t="s">
        <v>360</v>
      </c>
      <c r="I168" s="5" t="s">
        <v>360</v>
      </c>
      <c r="J168" s="5" t="s">
        <v>360</v>
      </c>
      <c r="K168" s="5" t="s">
        <v>360</v>
      </c>
      <c r="L168" s="5" t="s">
        <v>360</v>
      </c>
      <c r="M168" s="5" t="s">
        <v>360</v>
      </c>
      <c r="N168" s="35">
        <v>1143.9000000000001</v>
      </c>
      <c r="O168" s="35">
        <v>634.9</v>
      </c>
      <c r="P168" s="4">
        <f t="shared" si="59"/>
        <v>0.5550310341813095</v>
      </c>
      <c r="Q168" s="11">
        <v>20</v>
      </c>
      <c r="R168" s="5" t="s">
        <v>360</v>
      </c>
      <c r="S168" s="5" t="s">
        <v>360</v>
      </c>
      <c r="T168" s="5" t="s">
        <v>360</v>
      </c>
      <c r="U168" s="5" t="s">
        <v>360</v>
      </c>
      <c r="V168" s="5" t="s">
        <v>360</v>
      </c>
      <c r="W168" s="5" t="s">
        <v>360</v>
      </c>
      <c r="X168" s="35">
        <v>7300</v>
      </c>
      <c r="Y168" s="35">
        <v>7513.3</v>
      </c>
      <c r="Z168" s="4">
        <f t="shared" si="60"/>
        <v>1.0292191780821918</v>
      </c>
      <c r="AA168" s="5">
        <v>5</v>
      </c>
      <c r="AB168" s="86">
        <v>595</v>
      </c>
      <c r="AC168" s="86">
        <v>639</v>
      </c>
      <c r="AD168" s="4">
        <f t="shared" si="61"/>
        <v>1.0739495798319327</v>
      </c>
      <c r="AE168" s="5">
        <v>20</v>
      </c>
      <c r="AF168" s="5" t="s">
        <v>360</v>
      </c>
      <c r="AG168" s="5" t="s">
        <v>360</v>
      </c>
      <c r="AH168" s="5" t="s">
        <v>360</v>
      </c>
      <c r="AI168" s="5" t="s">
        <v>360</v>
      </c>
      <c r="AJ168" s="5" t="s">
        <v>360</v>
      </c>
      <c r="AK168" s="5" t="s">
        <v>360</v>
      </c>
      <c r="AL168" s="5" t="s">
        <v>360</v>
      </c>
      <c r="AM168" s="5" t="s">
        <v>360</v>
      </c>
      <c r="AN168" s="5" t="s">
        <v>360</v>
      </c>
      <c r="AO168" s="5" t="s">
        <v>360</v>
      </c>
      <c r="AP168" s="5" t="s">
        <v>360</v>
      </c>
      <c r="AQ168" s="5" t="s">
        <v>360</v>
      </c>
      <c r="AR168" s="43">
        <f t="shared" si="70"/>
        <v>0.83834907045946228</v>
      </c>
      <c r="AS168" s="44">
        <v>2131</v>
      </c>
      <c r="AT168" s="35">
        <f t="shared" si="62"/>
        <v>1743.5454545454545</v>
      </c>
      <c r="AU168" s="35">
        <f t="shared" si="63"/>
        <v>1461.7</v>
      </c>
      <c r="AV168" s="35">
        <f t="shared" si="64"/>
        <v>-281.84545454545446</v>
      </c>
      <c r="AW168" s="35">
        <v>200.9</v>
      </c>
      <c r="AX168" s="35">
        <v>187.4</v>
      </c>
      <c r="AY168" s="35">
        <v>142.19999999999999</v>
      </c>
      <c r="AZ168" s="35">
        <v>88.1</v>
      </c>
      <c r="BA168" s="35">
        <v>78.8</v>
      </c>
      <c r="BB168" s="35">
        <v>264.3</v>
      </c>
      <c r="BC168" s="35">
        <v>164.1</v>
      </c>
      <c r="BD168" s="35">
        <v>251.8</v>
      </c>
      <c r="BE168" s="35"/>
      <c r="BF168" s="35">
        <f t="shared" si="65"/>
        <v>84.1</v>
      </c>
      <c r="BG168" s="35">
        <v>0</v>
      </c>
      <c r="BH168" s="35">
        <f t="shared" si="71"/>
        <v>84.1</v>
      </c>
      <c r="BI168" s="79"/>
      <c r="BJ168" s="35">
        <f t="shared" si="66"/>
        <v>84.1</v>
      </c>
      <c r="BK168" s="35"/>
      <c r="BL168" s="35">
        <f t="shared" si="67"/>
        <v>84.1</v>
      </c>
      <c r="BM168" s="79"/>
      <c r="BN168" s="79"/>
      <c r="BO168" s="79"/>
      <c r="BP168" s="79"/>
      <c r="BQ168" s="35">
        <f t="shared" si="68"/>
        <v>84.1</v>
      </c>
      <c r="BR168" s="35">
        <v>42.5</v>
      </c>
      <c r="BS168" s="35">
        <f t="shared" si="69"/>
        <v>41.6</v>
      </c>
      <c r="BT168" s="1"/>
      <c r="BU168" s="1"/>
      <c r="BV168" s="69"/>
      <c r="BW168" s="1"/>
      <c r="BX168" s="1"/>
      <c r="BY168" s="1"/>
      <c r="BZ168" s="1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10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10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10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10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10"/>
      <c r="HG168" s="9"/>
      <c r="HH168" s="9"/>
    </row>
    <row r="169" spans="1:216" s="2" customFormat="1" ht="17.149999999999999" customHeight="1">
      <c r="A169" s="14" t="s">
        <v>155</v>
      </c>
      <c r="B169" s="63">
        <v>0</v>
      </c>
      <c r="C169" s="63">
        <v>0</v>
      </c>
      <c r="D169" s="4">
        <f t="shared" si="58"/>
        <v>0</v>
      </c>
      <c r="E169" s="11">
        <v>0</v>
      </c>
      <c r="F169" s="5" t="s">
        <v>360</v>
      </c>
      <c r="G169" s="5" t="s">
        <v>360</v>
      </c>
      <c r="H169" s="5" t="s">
        <v>360</v>
      </c>
      <c r="I169" s="5" t="s">
        <v>360</v>
      </c>
      <c r="J169" s="5" t="s">
        <v>360</v>
      </c>
      <c r="K169" s="5" t="s">
        <v>360</v>
      </c>
      <c r="L169" s="5" t="s">
        <v>360</v>
      </c>
      <c r="M169" s="5" t="s">
        <v>360</v>
      </c>
      <c r="N169" s="35">
        <v>1495.5</v>
      </c>
      <c r="O169" s="35">
        <v>645.79999999999995</v>
      </c>
      <c r="P169" s="4">
        <f t="shared" si="59"/>
        <v>0.43182881979271143</v>
      </c>
      <c r="Q169" s="11">
        <v>20</v>
      </c>
      <c r="R169" s="5" t="s">
        <v>360</v>
      </c>
      <c r="S169" s="5" t="s">
        <v>360</v>
      </c>
      <c r="T169" s="5" t="s">
        <v>360</v>
      </c>
      <c r="U169" s="5" t="s">
        <v>360</v>
      </c>
      <c r="V169" s="5" t="s">
        <v>360</v>
      </c>
      <c r="W169" s="5" t="s">
        <v>360</v>
      </c>
      <c r="X169" s="35">
        <v>12610</v>
      </c>
      <c r="Y169" s="35">
        <v>10808.2</v>
      </c>
      <c r="Z169" s="4">
        <f t="shared" si="60"/>
        <v>0.85711340206185571</v>
      </c>
      <c r="AA169" s="5">
        <v>5</v>
      </c>
      <c r="AB169" s="86">
        <v>100</v>
      </c>
      <c r="AC169" s="86">
        <v>100</v>
      </c>
      <c r="AD169" s="4">
        <f t="shared" si="61"/>
        <v>1</v>
      </c>
      <c r="AE169" s="5">
        <v>20</v>
      </c>
      <c r="AF169" s="5" t="s">
        <v>360</v>
      </c>
      <c r="AG169" s="5" t="s">
        <v>360</v>
      </c>
      <c r="AH169" s="5" t="s">
        <v>360</v>
      </c>
      <c r="AI169" s="5" t="s">
        <v>360</v>
      </c>
      <c r="AJ169" s="5" t="s">
        <v>360</v>
      </c>
      <c r="AK169" s="5" t="s">
        <v>360</v>
      </c>
      <c r="AL169" s="5" t="s">
        <v>360</v>
      </c>
      <c r="AM169" s="5" t="s">
        <v>360</v>
      </c>
      <c r="AN169" s="5" t="s">
        <v>360</v>
      </c>
      <c r="AO169" s="5" t="s">
        <v>360</v>
      </c>
      <c r="AP169" s="5" t="s">
        <v>360</v>
      </c>
      <c r="AQ169" s="5" t="s">
        <v>360</v>
      </c>
      <c r="AR169" s="43">
        <f t="shared" si="70"/>
        <v>0.73160318680363345</v>
      </c>
      <c r="AS169" s="44">
        <v>1749</v>
      </c>
      <c r="AT169" s="35">
        <f t="shared" si="62"/>
        <v>1431</v>
      </c>
      <c r="AU169" s="35">
        <f t="shared" si="63"/>
        <v>1046.9000000000001</v>
      </c>
      <c r="AV169" s="35">
        <f t="shared" si="64"/>
        <v>-384.09999999999991</v>
      </c>
      <c r="AW169" s="35">
        <v>201.9</v>
      </c>
      <c r="AX169" s="35">
        <v>36.9</v>
      </c>
      <c r="AY169" s="35">
        <v>120.9</v>
      </c>
      <c r="AZ169" s="35">
        <v>106.9</v>
      </c>
      <c r="BA169" s="35">
        <v>10.199999999999999</v>
      </c>
      <c r="BB169" s="35">
        <v>188.2</v>
      </c>
      <c r="BC169" s="35">
        <v>160.30000000000001</v>
      </c>
      <c r="BD169" s="35">
        <v>31.6</v>
      </c>
      <c r="BE169" s="35"/>
      <c r="BF169" s="35">
        <f t="shared" si="65"/>
        <v>190</v>
      </c>
      <c r="BG169" s="35">
        <v>0</v>
      </c>
      <c r="BH169" s="35">
        <f t="shared" si="71"/>
        <v>190</v>
      </c>
      <c r="BI169" s="79"/>
      <c r="BJ169" s="35">
        <f t="shared" si="66"/>
        <v>190</v>
      </c>
      <c r="BK169" s="35"/>
      <c r="BL169" s="35">
        <f t="shared" si="67"/>
        <v>190</v>
      </c>
      <c r="BM169" s="79"/>
      <c r="BN169" s="79"/>
      <c r="BO169" s="79"/>
      <c r="BP169" s="79"/>
      <c r="BQ169" s="35">
        <f t="shared" si="68"/>
        <v>190</v>
      </c>
      <c r="BR169" s="35">
        <v>167.6</v>
      </c>
      <c r="BS169" s="35">
        <f t="shared" si="69"/>
        <v>22.4</v>
      </c>
      <c r="BT169" s="1"/>
      <c r="BU169" s="1"/>
      <c r="BV169" s="69"/>
      <c r="BW169" s="1"/>
      <c r="BX169" s="1"/>
      <c r="BY169" s="1"/>
      <c r="BZ169" s="1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10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10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10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10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10"/>
      <c r="HG169" s="9"/>
      <c r="HH169" s="9"/>
    </row>
    <row r="170" spans="1:216" s="2" customFormat="1" ht="17.149999999999999" customHeight="1">
      <c r="A170" s="14" t="s">
        <v>156</v>
      </c>
      <c r="B170" s="63">
        <v>0</v>
      </c>
      <c r="C170" s="63">
        <v>0</v>
      </c>
      <c r="D170" s="4">
        <f t="shared" si="58"/>
        <v>0</v>
      </c>
      <c r="E170" s="11">
        <v>0</v>
      </c>
      <c r="F170" s="5" t="s">
        <v>360</v>
      </c>
      <c r="G170" s="5" t="s">
        <v>360</v>
      </c>
      <c r="H170" s="5" t="s">
        <v>360</v>
      </c>
      <c r="I170" s="5" t="s">
        <v>360</v>
      </c>
      <c r="J170" s="5" t="s">
        <v>360</v>
      </c>
      <c r="K170" s="5" t="s">
        <v>360</v>
      </c>
      <c r="L170" s="5" t="s">
        <v>360</v>
      </c>
      <c r="M170" s="5" t="s">
        <v>360</v>
      </c>
      <c r="N170" s="35">
        <v>1580.2</v>
      </c>
      <c r="O170" s="35">
        <v>752.5</v>
      </c>
      <c r="P170" s="4">
        <f t="shared" si="59"/>
        <v>0.47620554360207568</v>
      </c>
      <c r="Q170" s="11">
        <v>20</v>
      </c>
      <c r="R170" s="5" t="s">
        <v>360</v>
      </c>
      <c r="S170" s="5" t="s">
        <v>360</v>
      </c>
      <c r="T170" s="5" t="s">
        <v>360</v>
      </c>
      <c r="U170" s="5" t="s">
        <v>360</v>
      </c>
      <c r="V170" s="5" t="s">
        <v>360</v>
      </c>
      <c r="W170" s="5" t="s">
        <v>360</v>
      </c>
      <c r="X170" s="35">
        <v>16620</v>
      </c>
      <c r="Y170" s="35">
        <v>16513.3</v>
      </c>
      <c r="Z170" s="4">
        <f t="shared" si="60"/>
        <v>0.99358002406738866</v>
      </c>
      <c r="AA170" s="5">
        <v>5</v>
      </c>
      <c r="AB170" s="86">
        <v>270</v>
      </c>
      <c r="AC170" s="86">
        <v>302</v>
      </c>
      <c r="AD170" s="4">
        <f t="shared" si="61"/>
        <v>1.1185185185185185</v>
      </c>
      <c r="AE170" s="5">
        <v>20</v>
      </c>
      <c r="AF170" s="5" t="s">
        <v>360</v>
      </c>
      <c r="AG170" s="5" t="s">
        <v>360</v>
      </c>
      <c r="AH170" s="5" t="s">
        <v>360</v>
      </c>
      <c r="AI170" s="5" t="s">
        <v>360</v>
      </c>
      <c r="AJ170" s="5" t="s">
        <v>360</v>
      </c>
      <c r="AK170" s="5" t="s">
        <v>360</v>
      </c>
      <c r="AL170" s="5" t="s">
        <v>360</v>
      </c>
      <c r="AM170" s="5" t="s">
        <v>360</v>
      </c>
      <c r="AN170" s="5" t="s">
        <v>360</v>
      </c>
      <c r="AO170" s="5" t="s">
        <v>360</v>
      </c>
      <c r="AP170" s="5" t="s">
        <v>360</v>
      </c>
      <c r="AQ170" s="5" t="s">
        <v>360</v>
      </c>
      <c r="AR170" s="43">
        <f t="shared" si="70"/>
        <v>0.81916403028330731</v>
      </c>
      <c r="AS170" s="44">
        <v>2594</v>
      </c>
      <c r="AT170" s="35">
        <f t="shared" si="62"/>
        <v>2122.3636363636365</v>
      </c>
      <c r="AU170" s="35">
        <f t="shared" si="63"/>
        <v>1738.6</v>
      </c>
      <c r="AV170" s="35">
        <f t="shared" si="64"/>
        <v>-383.76363636363658</v>
      </c>
      <c r="AW170" s="35">
        <v>163.5</v>
      </c>
      <c r="AX170" s="35">
        <v>112</v>
      </c>
      <c r="AY170" s="35">
        <v>281.5</v>
      </c>
      <c r="AZ170" s="35">
        <v>67</v>
      </c>
      <c r="BA170" s="35">
        <v>122.8</v>
      </c>
      <c r="BB170" s="35">
        <v>526.1</v>
      </c>
      <c r="BC170" s="35">
        <v>134.6</v>
      </c>
      <c r="BD170" s="35">
        <v>21.4</v>
      </c>
      <c r="BE170" s="35"/>
      <c r="BF170" s="35">
        <f t="shared" si="65"/>
        <v>309.7</v>
      </c>
      <c r="BG170" s="35">
        <v>0</v>
      </c>
      <c r="BH170" s="35">
        <f t="shared" si="71"/>
        <v>309.7</v>
      </c>
      <c r="BI170" s="79"/>
      <c r="BJ170" s="35">
        <f t="shared" si="66"/>
        <v>309.7</v>
      </c>
      <c r="BK170" s="35"/>
      <c r="BL170" s="35">
        <f t="shared" si="67"/>
        <v>309.7</v>
      </c>
      <c r="BM170" s="79"/>
      <c r="BN170" s="79"/>
      <c r="BO170" s="79"/>
      <c r="BP170" s="79"/>
      <c r="BQ170" s="35">
        <f t="shared" si="68"/>
        <v>309.7</v>
      </c>
      <c r="BR170" s="35">
        <v>263.39999999999998</v>
      </c>
      <c r="BS170" s="35">
        <f t="shared" si="69"/>
        <v>46.3</v>
      </c>
      <c r="BT170" s="1"/>
      <c r="BU170" s="1"/>
      <c r="BV170" s="69"/>
      <c r="BW170" s="1"/>
      <c r="BX170" s="1"/>
      <c r="BY170" s="1"/>
      <c r="BZ170" s="1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10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10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10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10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10"/>
      <c r="HG170" s="9"/>
      <c r="HH170" s="9"/>
    </row>
    <row r="171" spans="1:216" s="2" customFormat="1" ht="17.149999999999999" customHeight="1">
      <c r="A171" s="14" t="s">
        <v>157</v>
      </c>
      <c r="B171" s="63">
        <v>0</v>
      </c>
      <c r="C171" s="63">
        <v>0</v>
      </c>
      <c r="D171" s="4">
        <f t="shared" si="58"/>
        <v>0</v>
      </c>
      <c r="E171" s="11">
        <v>0</v>
      </c>
      <c r="F171" s="5" t="s">
        <v>360</v>
      </c>
      <c r="G171" s="5" t="s">
        <v>360</v>
      </c>
      <c r="H171" s="5" t="s">
        <v>360</v>
      </c>
      <c r="I171" s="5" t="s">
        <v>360</v>
      </c>
      <c r="J171" s="5" t="s">
        <v>360</v>
      </c>
      <c r="K171" s="5" t="s">
        <v>360</v>
      </c>
      <c r="L171" s="5" t="s">
        <v>360</v>
      </c>
      <c r="M171" s="5" t="s">
        <v>360</v>
      </c>
      <c r="N171" s="35">
        <v>4271.2</v>
      </c>
      <c r="O171" s="35">
        <v>2362.3000000000002</v>
      </c>
      <c r="P171" s="4">
        <f t="shared" si="59"/>
        <v>0.55307641880501979</v>
      </c>
      <c r="Q171" s="11">
        <v>20</v>
      </c>
      <c r="R171" s="5" t="s">
        <v>360</v>
      </c>
      <c r="S171" s="5" t="s">
        <v>360</v>
      </c>
      <c r="T171" s="5" t="s">
        <v>360</v>
      </c>
      <c r="U171" s="5" t="s">
        <v>360</v>
      </c>
      <c r="V171" s="5" t="s">
        <v>360</v>
      </c>
      <c r="W171" s="5" t="s">
        <v>360</v>
      </c>
      <c r="X171" s="35">
        <v>28200</v>
      </c>
      <c r="Y171" s="35">
        <v>27169.4</v>
      </c>
      <c r="Z171" s="4">
        <f t="shared" si="60"/>
        <v>0.96345390070921988</v>
      </c>
      <c r="AA171" s="5">
        <v>5</v>
      </c>
      <c r="AB171" s="86">
        <v>210</v>
      </c>
      <c r="AC171" s="86">
        <v>211</v>
      </c>
      <c r="AD171" s="4">
        <f t="shared" si="61"/>
        <v>1.0047619047619047</v>
      </c>
      <c r="AE171" s="5">
        <v>20</v>
      </c>
      <c r="AF171" s="5" t="s">
        <v>360</v>
      </c>
      <c r="AG171" s="5" t="s">
        <v>360</v>
      </c>
      <c r="AH171" s="5" t="s">
        <v>360</v>
      </c>
      <c r="AI171" s="5" t="s">
        <v>360</v>
      </c>
      <c r="AJ171" s="5" t="s">
        <v>360</v>
      </c>
      <c r="AK171" s="5" t="s">
        <v>360</v>
      </c>
      <c r="AL171" s="5" t="s">
        <v>360</v>
      </c>
      <c r="AM171" s="5" t="s">
        <v>360</v>
      </c>
      <c r="AN171" s="5" t="s">
        <v>360</v>
      </c>
      <c r="AO171" s="5" t="s">
        <v>360</v>
      </c>
      <c r="AP171" s="5" t="s">
        <v>360</v>
      </c>
      <c r="AQ171" s="5" t="s">
        <v>360</v>
      </c>
      <c r="AR171" s="43">
        <f t="shared" si="70"/>
        <v>0.79942302166410195</v>
      </c>
      <c r="AS171" s="44">
        <v>2749</v>
      </c>
      <c r="AT171" s="35">
        <f t="shared" si="62"/>
        <v>2249.181818181818</v>
      </c>
      <c r="AU171" s="35">
        <f t="shared" si="63"/>
        <v>1798</v>
      </c>
      <c r="AV171" s="35">
        <f t="shared" si="64"/>
        <v>-451.18181818181802</v>
      </c>
      <c r="AW171" s="35">
        <v>303.5</v>
      </c>
      <c r="AX171" s="35">
        <v>138.19999999999999</v>
      </c>
      <c r="AY171" s="35">
        <v>333.1</v>
      </c>
      <c r="AZ171" s="35">
        <v>154.30000000000001</v>
      </c>
      <c r="BA171" s="35">
        <v>254.9</v>
      </c>
      <c r="BB171" s="35">
        <v>179.8</v>
      </c>
      <c r="BC171" s="35">
        <v>130.1</v>
      </c>
      <c r="BD171" s="35">
        <v>59.8</v>
      </c>
      <c r="BE171" s="35"/>
      <c r="BF171" s="35">
        <f t="shared" si="65"/>
        <v>244.3</v>
      </c>
      <c r="BG171" s="35">
        <v>0</v>
      </c>
      <c r="BH171" s="35">
        <f t="shared" si="71"/>
        <v>244.3</v>
      </c>
      <c r="BI171" s="79"/>
      <c r="BJ171" s="35">
        <f t="shared" si="66"/>
        <v>244.3</v>
      </c>
      <c r="BK171" s="35"/>
      <c r="BL171" s="35">
        <f t="shared" si="67"/>
        <v>244.3</v>
      </c>
      <c r="BM171" s="79"/>
      <c r="BN171" s="79"/>
      <c r="BO171" s="79"/>
      <c r="BP171" s="79"/>
      <c r="BQ171" s="35">
        <f t="shared" si="68"/>
        <v>244.3</v>
      </c>
      <c r="BR171" s="35">
        <v>198.2</v>
      </c>
      <c r="BS171" s="35">
        <f t="shared" si="69"/>
        <v>46.1</v>
      </c>
      <c r="BT171" s="1"/>
      <c r="BU171" s="1"/>
      <c r="BV171" s="69"/>
      <c r="BW171" s="1"/>
      <c r="BX171" s="1"/>
      <c r="BY171" s="1"/>
      <c r="BZ171" s="1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10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10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10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10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10"/>
      <c r="HG171" s="9"/>
      <c r="HH171" s="9"/>
    </row>
    <row r="172" spans="1:216" s="2" customFormat="1" ht="17.149999999999999" customHeight="1">
      <c r="A172" s="14" t="s">
        <v>158</v>
      </c>
      <c r="B172" s="63">
        <v>967649</v>
      </c>
      <c r="C172" s="63">
        <v>812487.5</v>
      </c>
      <c r="D172" s="4">
        <f t="shared" si="58"/>
        <v>0.83965105115594596</v>
      </c>
      <c r="E172" s="11">
        <v>5</v>
      </c>
      <c r="F172" s="5" t="s">
        <v>360</v>
      </c>
      <c r="G172" s="5" t="s">
        <v>360</v>
      </c>
      <c r="H172" s="5" t="s">
        <v>360</v>
      </c>
      <c r="I172" s="5" t="s">
        <v>360</v>
      </c>
      <c r="J172" s="5" t="s">
        <v>360</v>
      </c>
      <c r="K172" s="5" t="s">
        <v>360</v>
      </c>
      <c r="L172" s="5" t="s">
        <v>360</v>
      </c>
      <c r="M172" s="5" t="s">
        <v>360</v>
      </c>
      <c r="N172" s="35">
        <v>25302.3</v>
      </c>
      <c r="O172" s="35">
        <v>19557.400000000001</v>
      </c>
      <c r="P172" s="4">
        <f t="shared" si="59"/>
        <v>0.77294949470996721</v>
      </c>
      <c r="Q172" s="11">
        <v>20</v>
      </c>
      <c r="R172" s="5" t="s">
        <v>360</v>
      </c>
      <c r="S172" s="5" t="s">
        <v>360</v>
      </c>
      <c r="T172" s="5" t="s">
        <v>360</v>
      </c>
      <c r="U172" s="5" t="s">
        <v>360</v>
      </c>
      <c r="V172" s="5" t="s">
        <v>360</v>
      </c>
      <c r="W172" s="5" t="s">
        <v>360</v>
      </c>
      <c r="X172" s="35">
        <v>1072600</v>
      </c>
      <c r="Y172" s="35">
        <v>1033088</v>
      </c>
      <c r="Z172" s="4">
        <f t="shared" si="60"/>
        <v>0.96316240909938466</v>
      </c>
      <c r="AA172" s="5">
        <v>5</v>
      </c>
      <c r="AB172" s="86">
        <v>1153</v>
      </c>
      <c r="AC172" s="86">
        <v>1161</v>
      </c>
      <c r="AD172" s="4">
        <f t="shared" si="61"/>
        <v>1.0069384215091066</v>
      </c>
      <c r="AE172" s="5">
        <v>20</v>
      </c>
      <c r="AF172" s="5" t="s">
        <v>360</v>
      </c>
      <c r="AG172" s="5" t="s">
        <v>360</v>
      </c>
      <c r="AH172" s="5" t="s">
        <v>360</v>
      </c>
      <c r="AI172" s="5" t="s">
        <v>360</v>
      </c>
      <c r="AJ172" s="5" t="s">
        <v>360</v>
      </c>
      <c r="AK172" s="5" t="s">
        <v>360</v>
      </c>
      <c r="AL172" s="5" t="s">
        <v>360</v>
      </c>
      <c r="AM172" s="5" t="s">
        <v>360</v>
      </c>
      <c r="AN172" s="5" t="s">
        <v>360</v>
      </c>
      <c r="AO172" s="5" t="s">
        <v>360</v>
      </c>
      <c r="AP172" s="5" t="s">
        <v>360</v>
      </c>
      <c r="AQ172" s="5" t="s">
        <v>360</v>
      </c>
      <c r="AR172" s="43">
        <f t="shared" si="70"/>
        <v>0.89223651251316261</v>
      </c>
      <c r="AS172" s="44">
        <v>4290</v>
      </c>
      <c r="AT172" s="35">
        <f t="shared" si="62"/>
        <v>3510</v>
      </c>
      <c r="AU172" s="35">
        <f t="shared" si="63"/>
        <v>3131.8</v>
      </c>
      <c r="AV172" s="35">
        <f t="shared" si="64"/>
        <v>-378.19999999999982</v>
      </c>
      <c r="AW172" s="35">
        <v>464.1</v>
      </c>
      <c r="AX172" s="35">
        <v>337.9</v>
      </c>
      <c r="AY172" s="35">
        <v>306.60000000000002</v>
      </c>
      <c r="AZ172" s="35">
        <v>339.4</v>
      </c>
      <c r="BA172" s="35">
        <v>392</v>
      </c>
      <c r="BB172" s="35">
        <v>342.4</v>
      </c>
      <c r="BC172" s="35">
        <v>252.1</v>
      </c>
      <c r="BD172" s="35">
        <v>240.1</v>
      </c>
      <c r="BE172" s="35"/>
      <c r="BF172" s="35">
        <f t="shared" si="65"/>
        <v>457.2</v>
      </c>
      <c r="BG172" s="35">
        <v>0</v>
      </c>
      <c r="BH172" s="35">
        <f t="shared" si="71"/>
        <v>457.2</v>
      </c>
      <c r="BI172" s="79"/>
      <c r="BJ172" s="35">
        <f t="shared" si="66"/>
        <v>457.2</v>
      </c>
      <c r="BK172" s="35"/>
      <c r="BL172" s="35">
        <f t="shared" si="67"/>
        <v>457.2</v>
      </c>
      <c r="BM172" s="79"/>
      <c r="BN172" s="79"/>
      <c r="BO172" s="79"/>
      <c r="BP172" s="79"/>
      <c r="BQ172" s="35">
        <f t="shared" si="68"/>
        <v>457.2</v>
      </c>
      <c r="BR172" s="35">
        <v>429.5</v>
      </c>
      <c r="BS172" s="35">
        <f t="shared" si="69"/>
        <v>27.7</v>
      </c>
      <c r="BT172" s="1"/>
      <c r="BU172" s="1"/>
      <c r="BV172" s="69"/>
      <c r="BW172" s="1"/>
      <c r="BX172" s="1"/>
      <c r="BY172" s="1"/>
      <c r="BZ172" s="1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10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10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10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10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10"/>
      <c r="HG172" s="9"/>
      <c r="HH172" s="9"/>
    </row>
    <row r="173" spans="1:216" s="2" customFormat="1" ht="17.149999999999999" customHeight="1">
      <c r="A173" s="14" t="s">
        <v>159</v>
      </c>
      <c r="B173" s="63">
        <v>0</v>
      </c>
      <c r="C173" s="63">
        <v>0</v>
      </c>
      <c r="D173" s="4">
        <f t="shared" si="58"/>
        <v>0</v>
      </c>
      <c r="E173" s="11">
        <v>0</v>
      </c>
      <c r="F173" s="5" t="s">
        <v>360</v>
      </c>
      <c r="G173" s="5" t="s">
        <v>360</v>
      </c>
      <c r="H173" s="5" t="s">
        <v>360</v>
      </c>
      <c r="I173" s="5" t="s">
        <v>360</v>
      </c>
      <c r="J173" s="5" t="s">
        <v>360</v>
      </c>
      <c r="K173" s="5" t="s">
        <v>360</v>
      </c>
      <c r="L173" s="5" t="s">
        <v>360</v>
      </c>
      <c r="M173" s="5" t="s">
        <v>360</v>
      </c>
      <c r="N173" s="35">
        <v>1698</v>
      </c>
      <c r="O173" s="35">
        <v>1380.3</v>
      </c>
      <c r="P173" s="4">
        <f t="shared" si="59"/>
        <v>0.81289752650176672</v>
      </c>
      <c r="Q173" s="11">
        <v>20</v>
      </c>
      <c r="R173" s="5" t="s">
        <v>360</v>
      </c>
      <c r="S173" s="5" t="s">
        <v>360</v>
      </c>
      <c r="T173" s="5" t="s">
        <v>360</v>
      </c>
      <c r="U173" s="5" t="s">
        <v>360</v>
      </c>
      <c r="V173" s="5" t="s">
        <v>360</v>
      </c>
      <c r="W173" s="5" t="s">
        <v>360</v>
      </c>
      <c r="X173" s="35">
        <v>15950</v>
      </c>
      <c r="Y173" s="35">
        <v>15040.3</v>
      </c>
      <c r="Z173" s="4">
        <f t="shared" si="60"/>
        <v>0.94296551724137923</v>
      </c>
      <c r="AA173" s="5">
        <v>5</v>
      </c>
      <c r="AB173" s="86">
        <v>140</v>
      </c>
      <c r="AC173" s="86">
        <v>149</v>
      </c>
      <c r="AD173" s="4">
        <f t="shared" si="61"/>
        <v>1.0642857142857143</v>
      </c>
      <c r="AE173" s="5">
        <v>20</v>
      </c>
      <c r="AF173" s="5" t="s">
        <v>360</v>
      </c>
      <c r="AG173" s="5" t="s">
        <v>360</v>
      </c>
      <c r="AH173" s="5" t="s">
        <v>360</v>
      </c>
      <c r="AI173" s="5" t="s">
        <v>360</v>
      </c>
      <c r="AJ173" s="5" t="s">
        <v>360</v>
      </c>
      <c r="AK173" s="5" t="s">
        <v>360</v>
      </c>
      <c r="AL173" s="5" t="s">
        <v>360</v>
      </c>
      <c r="AM173" s="5" t="s">
        <v>360</v>
      </c>
      <c r="AN173" s="5" t="s">
        <v>360</v>
      </c>
      <c r="AO173" s="5" t="s">
        <v>360</v>
      </c>
      <c r="AP173" s="5" t="s">
        <v>360</v>
      </c>
      <c r="AQ173" s="5" t="s">
        <v>360</v>
      </c>
      <c r="AR173" s="43">
        <f t="shared" si="70"/>
        <v>0.93907760893236703</v>
      </c>
      <c r="AS173" s="44">
        <v>1649</v>
      </c>
      <c r="AT173" s="35">
        <f t="shared" si="62"/>
        <v>1349.1818181818182</v>
      </c>
      <c r="AU173" s="35">
        <f t="shared" si="63"/>
        <v>1267</v>
      </c>
      <c r="AV173" s="35">
        <f t="shared" si="64"/>
        <v>-82.181818181818244</v>
      </c>
      <c r="AW173" s="35">
        <v>185.3</v>
      </c>
      <c r="AX173" s="35">
        <v>180.9</v>
      </c>
      <c r="AY173" s="35">
        <v>146.9</v>
      </c>
      <c r="AZ173" s="35">
        <v>172.4</v>
      </c>
      <c r="BA173" s="35">
        <v>0</v>
      </c>
      <c r="BB173" s="35">
        <v>309</v>
      </c>
      <c r="BC173" s="35">
        <v>100.4</v>
      </c>
      <c r="BD173" s="35">
        <v>64.099999999999994</v>
      </c>
      <c r="BE173" s="35"/>
      <c r="BF173" s="35">
        <f t="shared" si="65"/>
        <v>108</v>
      </c>
      <c r="BG173" s="35">
        <v>0</v>
      </c>
      <c r="BH173" s="35">
        <f t="shared" si="71"/>
        <v>108</v>
      </c>
      <c r="BI173" s="79"/>
      <c r="BJ173" s="35">
        <f t="shared" si="66"/>
        <v>108</v>
      </c>
      <c r="BK173" s="35"/>
      <c r="BL173" s="35">
        <f t="shared" si="67"/>
        <v>108</v>
      </c>
      <c r="BM173" s="79"/>
      <c r="BN173" s="79"/>
      <c r="BO173" s="79"/>
      <c r="BP173" s="79"/>
      <c r="BQ173" s="35">
        <f t="shared" si="68"/>
        <v>108</v>
      </c>
      <c r="BR173" s="35">
        <v>107.3</v>
      </c>
      <c r="BS173" s="35">
        <f t="shared" si="69"/>
        <v>0.7</v>
      </c>
      <c r="BT173" s="1"/>
      <c r="BU173" s="1"/>
      <c r="BV173" s="69"/>
      <c r="BW173" s="1"/>
      <c r="BX173" s="1"/>
      <c r="BY173" s="1"/>
      <c r="BZ173" s="1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10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10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10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10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10"/>
      <c r="HG173" s="9"/>
      <c r="HH173" s="9"/>
    </row>
    <row r="174" spans="1:216" s="2" customFormat="1" ht="17.149999999999999" customHeight="1">
      <c r="A174" s="14" t="s">
        <v>160</v>
      </c>
      <c r="B174" s="63">
        <v>77050</v>
      </c>
      <c r="C174" s="63">
        <v>60156.1</v>
      </c>
      <c r="D174" s="4">
        <f t="shared" si="58"/>
        <v>0.78074107722258268</v>
      </c>
      <c r="E174" s="11">
        <v>5</v>
      </c>
      <c r="F174" s="5" t="s">
        <v>360</v>
      </c>
      <c r="G174" s="5" t="s">
        <v>360</v>
      </c>
      <c r="H174" s="5" t="s">
        <v>360</v>
      </c>
      <c r="I174" s="5" t="s">
        <v>360</v>
      </c>
      <c r="J174" s="5" t="s">
        <v>360</v>
      </c>
      <c r="K174" s="5" t="s">
        <v>360</v>
      </c>
      <c r="L174" s="5" t="s">
        <v>360</v>
      </c>
      <c r="M174" s="5" t="s">
        <v>360</v>
      </c>
      <c r="N174" s="35">
        <v>8842.1</v>
      </c>
      <c r="O174" s="35">
        <v>6453.7</v>
      </c>
      <c r="P174" s="4">
        <f t="shared" si="59"/>
        <v>0.72988317254950741</v>
      </c>
      <c r="Q174" s="11">
        <v>20</v>
      </c>
      <c r="R174" s="5" t="s">
        <v>360</v>
      </c>
      <c r="S174" s="5" t="s">
        <v>360</v>
      </c>
      <c r="T174" s="5" t="s">
        <v>360</v>
      </c>
      <c r="U174" s="5" t="s">
        <v>360</v>
      </c>
      <c r="V174" s="5" t="s">
        <v>360</v>
      </c>
      <c r="W174" s="5" t="s">
        <v>360</v>
      </c>
      <c r="X174" s="35">
        <v>212950</v>
      </c>
      <c r="Y174" s="35">
        <v>247298.4</v>
      </c>
      <c r="Z174" s="4">
        <f t="shared" si="60"/>
        <v>1.1612979572669639</v>
      </c>
      <c r="AA174" s="5">
        <v>5</v>
      </c>
      <c r="AB174" s="86">
        <v>160</v>
      </c>
      <c r="AC174" s="86">
        <v>183</v>
      </c>
      <c r="AD174" s="4">
        <f t="shared" si="61"/>
        <v>1.14375</v>
      </c>
      <c r="AE174" s="5">
        <v>20</v>
      </c>
      <c r="AF174" s="5" t="s">
        <v>360</v>
      </c>
      <c r="AG174" s="5" t="s">
        <v>360</v>
      </c>
      <c r="AH174" s="5" t="s">
        <v>360</v>
      </c>
      <c r="AI174" s="5" t="s">
        <v>360</v>
      </c>
      <c r="AJ174" s="5" t="s">
        <v>360</v>
      </c>
      <c r="AK174" s="5" t="s">
        <v>360</v>
      </c>
      <c r="AL174" s="5" t="s">
        <v>360</v>
      </c>
      <c r="AM174" s="5" t="s">
        <v>360</v>
      </c>
      <c r="AN174" s="5" t="s">
        <v>360</v>
      </c>
      <c r="AO174" s="5" t="s">
        <v>360</v>
      </c>
      <c r="AP174" s="5" t="s">
        <v>360</v>
      </c>
      <c r="AQ174" s="5" t="s">
        <v>360</v>
      </c>
      <c r="AR174" s="43">
        <f t="shared" si="70"/>
        <v>0.94365717246875758</v>
      </c>
      <c r="AS174" s="44">
        <v>2294</v>
      </c>
      <c r="AT174" s="35">
        <f t="shared" si="62"/>
        <v>1876.9090909090908</v>
      </c>
      <c r="AU174" s="35">
        <f t="shared" si="63"/>
        <v>1771.2</v>
      </c>
      <c r="AV174" s="35">
        <f t="shared" si="64"/>
        <v>-105.70909090909072</v>
      </c>
      <c r="AW174" s="35">
        <v>225.7</v>
      </c>
      <c r="AX174" s="35">
        <v>151</v>
      </c>
      <c r="AY174" s="35">
        <v>227.7</v>
      </c>
      <c r="AZ174" s="35">
        <v>120.9</v>
      </c>
      <c r="BA174" s="35">
        <v>239.7</v>
      </c>
      <c r="BB174" s="35">
        <v>277.5</v>
      </c>
      <c r="BC174" s="35">
        <v>140.80000000000001</v>
      </c>
      <c r="BD174" s="35">
        <v>100.4</v>
      </c>
      <c r="BE174" s="35">
        <v>14.6</v>
      </c>
      <c r="BF174" s="35">
        <f t="shared" si="65"/>
        <v>272.89999999999998</v>
      </c>
      <c r="BG174" s="35">
        <v>0</v>
      </c>
      <c r="BH174" s="35">
        <f t="shared" si="71"/>
        <v>272.89999999999998</v>
      </c>
      <c r="BI174" s="79"/>
      <c r="BJ174" s="35">
        <f t="shared" si="66"/>
        <v>272.89999999999998</v>
      </c>
      <c r="BK174" s="35"/>
      <c r="BL174" s="35">
        <f t="shared" si="67"/>
        <v>272.89999999999998</v>
      </c>
      <c r="BM174" s="79"/>
      <c r="BN174" s="79"/>
      <c r="BO174" s="79"/>
      <c r="BP174" s="79"/>
      <c r="BQ174" s="35">
        <f t="shared" si="68"/>
        <v>272.89999999999998</v>
      </c>
      <c r="BR174" s="35">
        <v>227.5</v>
      </c>
      <c r="BS174" s="35">
        <f t="shared" si="69"/>
        <v>45.4</v>
      </c>
      <c r="BT174" s="1"/>
      <c r="BU174" s="1"/>
      <c r="BV174" s="69"/>
      <c r="BW174" s="1"/>
      <c r="BX174" s="1"/>
      <c r="BY174" s="1"/>
      <c r="BZ174" s="1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10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10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10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10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10"/>
      <c r="HG174" s="9"/>
      <c r="HH174" s="9"/>
    </row>
    <row r="175" spans="1:216" s="2" customFormat="1" ht="17.149999999999999" customHeight="1">
      <c r="A175" s="14" t="s">
        <v>161</v>
      </c>
      <c r="B175" s="63">
        <v>0</v>
      </c>
      <c r="C175" s="63">
        <v>0</v>
      </c>
      <c r="D175" s="4">
        <f t="shared" si="58"/>
        <v>0</v>
      </c>
      <c r="E175" s="11">
        <v>0</v>
      </c>
      <c r="F175" s="5" t="s">
        <v>360</v>
      </c>
      <c r="G175" s="5" t="s">
        <v>360</v>
      </c>
      <c r="H175" s="5" t="s">
        <v>360</v>
      </c>
      <c r="I175" s="5" t="s">
        <v>360</v>
      </c>
      <c r="J175" s="5" t="s">
        <v>360</v>
      </c>
      <c r="K175" s="5" t="s">
        <v>360</v>
      </c>
      <c r="L175" s="5" t="s">
        <v>360</v>
      </c>
      <c r="M175" s="5" t="s">
        <v>360</v>
      </c>
      <c r="N175" s="35">
        <v>1886</v>
      </c>
      <c r="O175" s="35">
        <v>1171.4000000000001</v>
      </c>
      <c r="P175" s="4">
        <f t="shared" si="59"/>
        <v>0.62110286320254515</v>
      </c>
      <c r="Q175" s="11">
        <v>20</v>
      </c>
      <c r="R175" s="5" t="s">
        <v>360</v>
      </c>
      <c r="S175" s="5" t="s">
        <v>360</v>
      </c>
      <c r="T175" s="5" t="s">
        <v>360</v>
      </c>
      <c r="U175" s="5" t="s">
        <v>360</v>
      </c>
      <c r="V175" s="5" t="s">
        <v>360</v>
      </c>
      <c r="W175" s="5" t="s">
        <v>360</v>
      </c>
      <c r="X175" s="35">
        <v>29620</v>
      </c>
      <c r="Y175" s="35">
        <v>44055.3</v>
      </c>
      <c r="Z175" s="4">
        <f t="shared" si="60"/>
        <v>1.2287349763673194</v>
      </c>
      <c r="AA175" s="5">
        <v>5</v>
      </c>
      <c r="AB175" s="86">
        <v>180</v>
      </c>
      <c r="AC175" s="86">
        <v>31</v>
      </c>
      <c r="AD175" s="4">
        <f t="shared" si="61"/>
        <v>0.17222222222222222</v>
      </c>
      <c r="AE175" s="5">
        <v>20</v>
      </c>
      <c r="AF175" s="5" t="s">
        <v>360</v>
      </c>
      <c r="AG175" s="5" t="s">
        <v>360</v>
      </c>
      <c r="AH175" s="5" t="s">
        <v>360</v>
      </c>
      <c r="AI175" s="5" t="s">
        <v>360</v>
      </c>
      <c r="AJ175" s="5" t="s">
        <v>360</v>
      </c>
      <c r="AK175" s="5" t="s">
        <v>360</v>
      </c>
      <c r="AL175" s="5" t="s">
        <v>360</v>
      </c>
      <c r="AM175" s="5" t="s">
        <v>360</v>
      </c>
      <c r="AN175" s="5" t="s">
        <v>360</v>
      </c>
      <c r="AO175" s="5" t="s">
        <v>360</v>
      </c>
      <c r="AP175" s="5" t="s">
        <v>360</v>
      </c>
      <c r="AQ175" s="5" t="s">
        <v>360</v>
      </c>
      <c r="AR175" s="43">
        <f t="shared" si="70"/>
        <v>0.48911503534070988</v>
      </c>
      <c r="AS175" s="44">
        <v>1173</v>
      </c>
      <c r="AT175" s="35">
        <f t="shared" si="62"/>
        <v>959.72727272727275</v>
      </c>
      <c r="AU175" s="35">
        <f t="shared" si="63"/>
        <v>469.4</v>
      </c>
      <c r="AV175" s="35">
        <f t="shared" si="64"/>
        <v>-490.32727272727277</v>
      </c>
      <c r="AW175" s="35">
        <v>125.7</v>
      </c>
      <c r="AX175" s="35">
        <v>130.19999999999999</v>
      </c>
      <c r="AY175" s="35">
        <v>91.4</v>
      </c>
      <c r="AZ175" s="35">
        <v>80.7</v>
      </c>
      <c r="BA175" s="35">
        <v>36.4</v>
      </c>
      <c r="BB175" s="35">
        <v>0</v>
      </c>
      <c r="BC175" s="35">
        <v>110.5</v>
      </c>
      <c r="BD175" s="35">
        <v>32.799999999999997</v>
      </c>
      <c r="BE175" s="35"/>
      <c r="BF175" s="35">
        <f t="shared" si="65"/>
        <v>-138.30000000000001</v>
      </c>
      <c r="BG175" s="35">
        <v>0</v>
      </c>
      <c r="BH175" s="35">
        <f t="shared" si="71"/>
        <v>-138.30000000000001</v>
      </c>
      <c r="BI175" s="79"/>
      <c r="BJ175" s="35">
        <f t="shared" si="66"/>
        <v>0</v>
      </c>
      <c r="BK175" s="35"/>
      <c r="BL175" s="35">
        <f t="shared" si="67"/>
        <v>0</v>
      </c>
      <c r="BM175" s="79"/>
      <c r="BN175" s="79"/>
      <c r="BO175" s="79"/>
      <c r="BP175" s="79"/>
      <c r="BQ175" s="35">
        <f t="shared" si="68"/>
        <v>0</v>
      </c>
      <c r="BR175" s="35">
        <v>0</v>
      </c>
      <c r="BS175" s="35">
        <f t="shared" si="69"/>
        <v>0</v>
      </c>
      <c r="BT175" s="1"/>
      <c r="BU175" s="1"/>
      <c r="BV175" s="69"/>
      <c r="BW175" s="1"/>
      <c r="BX175" s="1"/>
      <c r="BY175" s="1"/>
      <c r="BZ175" s="1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10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10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10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10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10"/>
      <c r="HG175" s="9"/>
      <c r="HH175" s="9"/>
    </row>
    <row r="176" spans="1:216" s="2" customFormat="1" ht="17.149999999999999" customHeight="1">
      <c r="A176" s="14" t="s">
        <v>162</v>
      </c>
      <c r="B176" s="63">
        <v>0</v>
      </c>
      <c r="C176" s="63">
        <v>0</v>
      </c>
      <c r="D176" s="4">
        <f t="shared" si="58"/>
        <v>0</v>
      </c>
      <c r="E176" s="11">
        <v>0</v>
      </c>
      <c r="F176" s="5" t="s">
        <v>360</v>
      </c>
      <c r="G176" s="5" t="s">
        <v>360</v>
      </c>
      <c r="H176" s="5" t="s">
        <v>360</v>
      </c>
      <c r="I176" s="5" t="s">
        <v>360</v>
      </c>
      <c r="J176" s="5" t="s">
        <v>360</v>
      </c>
      <c r="K176" s="5" t="s">
        <v>360</v>
      </c>
      <c r="L176" s="5" t="s">
        <v>360</v>
      </c>
      <c r="M176" s="5" t="s">
        <v>360</v>
      </c>
      <c r="N176" s="35">
        <v>1204.0999999999999</v>
      </c>
      <c r="O176" s="35">
        <v>1428.8</v>
      </c>
      <c r="P176" s="4">
        <f t="shared" si="59"/>
        <v>1.1866124076073417</v>
      </c>
      <c r="Q176" s="11">
        <v>20</v>
      </c>
      <c r="R176" s="5" t="s">
        <v>360</v>
      </c>
      <c r="S176" s="5" t="s">
        <v>360</v>
      </c>
      <c r="T176" s="5" t="s">
        <v>360</v>
      </c>
      <c r="U176" s="5" t="s">
        <v>360</v>
      </c>
      <c r="V176" s="5" t="s">
        <v>360</v>
      </c>
      <c r="W176" s="5" t="s">
        <v>360</v>
      </c>
      <c r="X176" s="35">
        <v>9540</v>
      </c>
      <c r="Y176" s="35">
        <v>10223.299999999999</v>
      </c>
      <c r="Z176" s="4">
        <f t="shared" si="60"/>
        <v>1.0716247379454926</v>
      </c>
      <c r="AA176" s="5">
        <v>5</v>
      </c>
      <c r="AB176" s="86">
        <v>95</v>
      </c>
      <c r="AC176" s="86">
        <v>95</v>
      </c>
      <c r="AD176" s="4">
        <f t="shared" si="61"/>
        <v>1</v>
      </c>
      <c r="AE176" s="5">
        <v>20</v>
      </c>
      <c r="AF176" s="5" t="s">
        <v>360</v>
      </c>
      <c r="AG176" s="5" t="s">
        <v>360</v>
      </c>
      <c r="AH176" s="5" t="s">
        <v>360</v>
      </c>
      <c r="AI176" s="5" t="s">
        <v>360</v>
      </c>
      <c r="AJ176" s="5" t="s">
        <v>360</v>
      </c>
      <c r="AK176" s="5" t="s">
        <v>360</v>
      </c>
      <c r="AL176" s="5" t="s">
        <v>360</v>
      </c>
      <c r="AM176" s="5" t="s">
        <v>360</v>
      </c>
      <c r="AN176" s="5" t="s">
        <v>360</v>
      </c>
      <c r="AO176" s="5" t="s">
        <v>360</v>
      </c>
      <c r="AP176" s="5" t="s">
        <v>360</v>
      </c>
      <c r="AQ176" s="5" t="s">
        <v>360</v>
      </c>
      <c r="AR176" s="43">
        <f t="shared" si="70"/>
        <v>1.0908971520416511</v>
      </c>
      <c r="AS176" s="44">
        <v>1587</v>
      </c>
      <c r="AT176" s="35">
        <f t="shared" si="62"/>
        <v>1298.4545454545455</v>
      </c>
      <c r="AU176" s="35">
        <f t="shared" si="63"/>
        <v>1416.5</v>
      </c>
      <c r="AV176" s="35">
        <f t="shared" si="64"/>
        <v>118.0454545454545</v>
      </c>
      <c r="AW176" s="35">
        <v>187.6</v>
      </c>
      <c r="AX176" s="35">
        <v>0</v>
      </c>
      <c r="AY176" s="35">
        <v>240.3</v>
      </c>
      <c r="AZ176" s="35">
        <v>87.8</v>
      </c>
      <c r="BA176" s="35">
        <v>187.6</v>
      </c>
      <c r="BB176" s="35">
        <v>204.6</v>
      </c>
      <c r="BC176" s="35">
        <v>86.7</v>
      </c>
      <c r="BD176" s="35">
        <v>162.30000000000001</v>
      </c>
      <c r="BE176" s="35">
        <v>50.4</v>
      </c>
      <c r="BF176" s="35">
        <f t="shared" si="65"/>
        <v>209.2</v>
      </c>
      <c r="BG176" s="35">
        <v>0</v>
      </c>
      <c r="BH176" s="35">
        <f t="shared" si="71"/>
        <v>209.2</v>
      </c>
      <c r="BI176" s="79"/>
      <c r="BJ176" s="35">
        <f t="shared" si="66"/>
        <v>209.2</v>
      </c>
      <c r="BK176" s="35"/>
      <c r="BL176" s="35">
        <f t="shared" si="67"/>
        <v>209.2</v>
      </c>
      <c r="BM176" s="79"/>
      <c r="BN176" s="79"/>
      <c r="BO176" s="79"/>
      <c r="BP176" s="79"/>
      <c r="BQ176" s="35">
        <f t="shared" si="68"/>
        <v>209.2</v>
      </c>
      <c r="BR176" s="35">
        <v>212.3</v>
      </c>
      <c r="BS176" s="35">
        <f t="shared" si="69"/>
        <v>-3.1</v>
      </c>
      <c r="BT176" s="1"/>
      <c r="BU176" s="1"/>
      <c r="BV176" s="69"/>
      <c r="BW176" s="1"/>
      <c r="BX176" s="1"/>
      <c r="BY176" s="1"/>
      <c r="BZ176" s="1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10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10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10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10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10"/>
      <c r="HG176" s="9"/>
      <c r="HH176" s="9"/>
    </row>
    <row r="177" spans="1:216" s="2" customFormat="1" ht="17.149999999999999" customHeight="1">
      <c r="A177" s="14" t="s">
        <v>97</v>
      </c>
      <c r="B177" s="63">
        <v>122390</v>
      </c>
      <c r="C177" s="63">
        <v>52012</v>
      </c>
      <c r="D177" s="4">
        <f t="shared" si="58"/>
        <v>0.42496936024184984</v>
      </c>
      <c r="E177" s="11">
        <v>5</v>
      </c>
      <c r="F177" s="5" t="s">
        <v>360</v>
      </c>
      <c r="G177" s="5" t="s">
        <v>360</v>
      </c>
      <c r="H177" s="5" t="s">
        <v>360</v>
      </c>
      <c r="I177" s="5" t="s">
        <v>360</v>
      </c>
      <c r="J177" s="5" t="s">
        <v>360</v>
      </c>
      <c r="K177" s="5" t="s">
        <v>360</v>
      </c>
      <c r="L177" s="5" t="s">
        <v>360</v>
      </c>
      <c r="M177" s="5" t="s">
        <v>360</v>
      </c>
      <c r="N177" s="35">
        <v>1235.5999999999999</v>
      </c>
      <c r="O177" s="35">
        <v>953.2</v>
      </c>
      <c r="P177" s="4">
        <f t="shared" si="59"/>
        <v>0.77144707024927173</v>
      </c>
      <c r="Q177" s="11">
        <v>20</v>
      </c>
      <c r="R177" s="5" t="s">
        <v>360</v>
      </c>
      <c r="S177" s="5" t="s">
        <v>360</v>
      </c>
      <c r="T177" s="5" t="s">
        <v>360</v>
      </c>
      <c r="U177" s="5" t="s">
        <v>360</v>
      </c>
      <c r="V177" s="5" t="s">
        <v>360</v>
      </c>
      <c r="W177" s="5" t="s">
        <v>360</v>
      </c>
      <c r="X177" s="35">
        <v>11120</v>
      </c>
      <c r="Y177" s="35">
        <v>11273.1</v>
      </c>
      <c r="Z177" s="4">
        <f t="shared" si="60"/>
        <v>1.0137679856115107</v>
      </c>
      <c r="AA177" s="5">
        <v>5</v>
      </c>
      <c r="AB177" s="86">
        <v>120</v>
      </c>
      <c r="AC177" s="86">
        <v>125</v>
      </c>
      <c r="AD177" s="4">
        <f t="shared" si="61"/>
        <v>1.0416666666666667</v>
      </c>
      <c r="AE177" s="5">
        <v>20</v>
      </c>
      <c r="AF177" s="5" t="s">
        <v>360</v>
      </c>
      <c r="AG177" s="5" t="s">
        <v>360</v>
      </c>
      <c r="AH177" s="5" t="s">
        <v>360</v>
      </c>
      <c r="AI177" s="5" t="s">
        <v>360</v>
      </c>
      <c r="AJ177" s="5" t="s">
        <v>360</v>
      </c>
      <c r="AK177" s="5" t="s">
        <v>360</v>
      </c>
      <c r="AL177" s="5" t="s">
        <v>360</v>
      </c>
      <c r="AM177" s="5" t="s">
        <v>360</v>
      </c>
      <c r="AN177" s="5" t="s">
        <v>360</v>
      </c>
      <c r="AO177" s="5" t="s">
        <v>360</v>
      </c>
      <c r="AP177" s="5" t="s">
        <v>360</v>
      </c>
      <c r="AQ177" s="5" t="s">
        <v>360</v>
      </c>
      <c r="AR177" s="43">
        <f t="shared" si="70"/>
        <v>0.86911922935171138</v>
      </c>
      <c r="AS177" s="44">
        <v>2066</v>
      </c>
      <c r="AT177" s="35">
        <f t="shared" si="62"/>
        <v>1690.3636363636363</v>
      </c>
      <c r="AU177" s="35">
        <f t="shared" si="63"/>
        <v>1469.1</v>
      </c>
      <c r="AV177" s="35">
        <f t="shared" si="64"/>
        <v>-221.26363636363635</v>
      </c>
      <c r="AW177" s="35">
        <v>196</v>
      </c>
      <c r="AX177" s="35">
        <v>106.9</v>
      </c>
      <c r="AY177" s="35">
        <v>281.3</v>
      </c>
      <c r="AZ177" s="35">
        <v>66.7</v>
      </c>
      <c r="BA177" s="35">
        <v>114</v>
      </c>
      <c r="BB177" s="35">
        <v>258</v>
      </c>
      <c r="BC177" s="35">
        <v>132.80000000000001</v>
      </c>
      <c r="BD177" s="35">
        <v>45.2</v>
      </c>
      <c r="BE177" s="35">
        <v>16</v>
      </c>
      <c r="BF177" s="35">
        <f t="shared" si="65"/>
        <v>252.2</v>
      </c>
      <c r="BG177" s="35">
        <v>0</v>
      </c>
      <c r="BH177" s="35">
        <f t="shared" si="71"/>
        <v>252.2</v>
      </c>
      <c r="BI177" s="79"/>
      <c r="BJ177" s="35">
        <f t="shared" si="66"/>
        <v>252.2</v>
      </c>
      <c r="BK177" s="35"/>
      <c r="BL177" s="35">
        <f t="shared" si="67"/>
        <v>252.2</v>
      </c>
      <c r="BM177" s="79"/>
      <c r="BN177" s="79"/>
      <c r="BO177" s="79"/>
      <c r="BP177" s="79"/>
      <c r="BQ177" s="35">
        <f t="shared" si="68"/>
        <v>252.2</v>
      </c>
      <c r="BR177" s="35">
        <v>225.1</v>
      </c>
      <c r="BS177" s="35">
        <f t="shared" si="69"/>
        <v>27.1</v>
      </c>
      <c r="BT177" s="1"/>
      <c r="BU177" s="1"/>
      <c r="BV177" s="69"/>
      <c r="BW177" s="1"/>
      <c r="BX177" s="1"/>
      <c r="BY177" s="1"/>
      <c r="BZ177" s="1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10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10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10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10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10"/>
      <c r="HG177" s="9"/>
      <c r="HH177" s="9"/>
    </row>
    <row r="178" spans="1:216" s="2" customFormat="1" ht="17.149999999999999" customHeight="1">
      <c r="A178" s="14" t="s">
        <v>163</v>
      </c>
      <c r="B178" s="63">
        <v>2455400</v>
      </c>
      <c r="C178" s="63">
        <v>2416365</v>
      </c>
      <c r="D178" s="4">
        <f t="shared" si="58"/>
        <v>0.98410238657652516</v>
      </c>
      <c r="E178" s="11">
        <v>5</v>
      </c>
      <c r="F178" s="5" t="s">
        <v>360</v>
      </c>
      <c r="G178" s="5" t="s">
        <v>360</v>
      </c>
      <c r="H178" s="5" t="s">
        <v>360</v>
      </c>
      <c r="I178" s="5" t="s">
        <v>360</v>
      </c>
      <c r="J178" s="5" t="s">
        <v>360</v>
      </c>
      <c r="K178" s="5" t="s">
        <v>360</v>
      </c>
      <c r="L178" s="5" t="s">
        <v>360</v>
      </c>
      <c r="M178" s="5" t="s">
        <v>360</v>
      </c>
      <c r="N178" s="35">
        <v>4275.6000000000004</v>
      </c>
      <c r="O178" s="35">
        <v>3656</v>
      </c>
      <c r="P178" s="4">
        <f t="shared" si="59"/>
        <v>0.85508466647955839</v>
      </c>
      <c r="Q178" s="11">
        <v>20</v>
      </c>
      <c r="R178" s="5" t="s">
        <v>360</v>
      </c>
      <c r="S178" s="5" t="s">
        <v>360</v>
      </c>
      <c r="T178" s="5" t="s">
        <v>360</v>
      </c>
      <c r="U178" s="5" t="s">
        <v>360</v>
      </c>
      <c r="V178" s="5" t="s">
        <v>360</v>
      </c>
      <c r="W178" s="5" t="s">
        <v>360</v>
      </c>
      <c r="X178" s="35">
        <v>54700</v>
      </c>
      <c r="Y178" s="35">
        <v>52829.8</v>
      </c>
      <c r="Z178" s="4">
        <f t="shared" si="60"/>
        <v>0.9658098720292505</v>
      </c>
      <c r="AA178" s="5">
        <v>5</v>
      </c>
      <c r="AB178" s="86">
        <v>552</v>
      </c>
      <c r="AC178" s="86">
        <v>552</v>
      </c>
      <c r="AD178" s="4">
        <f t="shared" si="61"/>
        <v>1</v>
      </c>
      <c r="AE178" s="5">
        <v>20</v>
      </c>
      <c r="AF178" s="5" t="s">
        <v>360</v>
      </c>
      <c r="AG178" s="5" t="s">
        <v>360</v>
      </c>
      <c r="AH178" s="5" t="s">
        <v>360</v>
      </c>
      <c r="AI178" s="5" t="s">
        <v>360</v>
      </c>
      <c r="AJ178" s="5" t="s">
        <v>360</v>
      </c>
      <c r="AK178" s="5" t="s">
        <v>360</v>
      </c>
      <c r="AL178" s="5" t="s">
        <v>360</v>
      </c>
      <c r="AM178" s="5" t="s">
        <v>360</v>
      </c>
      <c r="AN178" s="5" t="s">
        <v>360</v>
      </c>
      <c r="AO178" s="5" t="s">
        <v>360</v>
      </c>
      <c r="AP178" s="5" t="s">
        <v>360</v>
      </c>
      <c r="AQ178" s="5" t="s">
        <v>360</v>
      </c>
      <c r="AR178" s="43">
        <f t="shared" si="70"/>
        <v>0.93702509245240095</v>
      </c>
      <c r="AS178" s="44">
        <v>2032</v>
      </c>
      <c r="AT178" s="35">
        <f t="shared" si="62"/>
        <v>1662.5454545454545</v>
      </c>
      <c r="AU178" s="35">
        <f t="shared" si="63"/>
        <v>1557.8</v>
      </c>
      <c r="AV178" s="35">
        <f t="shared" si="64"/>
        <v>-104.74545454545455</v>
      </c>
      <c r="AW178" s="35">
        <v>183.3</v>
      </c>
      <c r="AX178" s="35">
        <v>218.5</v>
      </c>
      <c r="AY178" s="35">
        <v>183.8</v>
      </c>
      <c r="AZ178" s="35">
        <v>130.19999999999999</v>
      </c>
      <c r="BA178" s="35">
        <v>216.2</v>
      </c>
      <c r="BB178" s="35">
        <v>70.099999999999994</v>
      </c>
      <c r="BC178" s="35">
        <v>158.5</v>
      </c>
      <c r="BD178" s="35">
        <v>205.8</v>
      </c>
      <c r="BE178" s="35"/>
      <c r="BF178" s="35">
        <f t="shared" si="65"/>
        <v>191.4</v>
      </c>
      <c r="BG178" s="35">
        <v>0</v>
      </c>
      <c r="BH178" s="35">
        <f t="shared" si="71"/>
        <v>191.4</v>
      </c>
      <c r="BI178" s="79"/>
      <c r="BJ178" s="35">
        <f t="shared" si="66"/>
        <v>191.4</v>
      </c>
      <c r="BK178" s="35"/>
      <c r="BL178" s="35">
        <f t="shared" si="67"/>
        <v>191.4</v>
      </c>
      <c r="BM178" s="79"/>
      <c r="BN178" s="79"/>
      <c r="BO178" s="79"/>
      <c r="BP178" s="79"/>
      <c r="BQ178" s="35">
        <f t="shared" si="68"/>
        <v>191.4</v>
      </c>
      <c r="BR178" s="35">
        <v>186.1</v>
      </c>
      <c r="BS178" s="35">
        <f t="shared" si="69"/>
        <v>5.3</v>
      </c>
      <c r="BT178" s="1"/>
      <c r="BU178" s="1"/>
      <c r="BV178" s="69"/>
      <c r="BW178" s="1"/>
      <c r="BX178" s="1"/>
      <c r="BY178" s="1"/>
      <c r="BZ178" s="1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10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10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10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10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10"/>
      <c r="HG178" s="9"/>
      <c r="HH178" s="9"/>
    </row>
    <row r="179" spans="1:216" s="2" customFormat="1" ht="17.149999999999999" customHeight="1">
      <c r="A179" s="14" t="s">
        <v>164</v>
      </c>
      <c r="B179" s="63">
        <v>186130</v>
      </c>
      <c r="C179" s="63">
        <v>205409.1</v>
      </c>
      <c r="D179" s="4">
        <f t="shared" si="58"/>
        <v>1.1035786815666471</v>
      </c>
      <c r="E179" s="11">
        <v>5</v>
      </c>
      <c r="F179" s="5" t="s">
        <v>360</v>
      </c>
      <c r="G179" s="5" t="s">
        <v>360</v>
      </c>
      <c r="H179" s="5" t="s">
        <v>360</v>
      </c>
      <c r="I179" s="5" t="s">
        <v>360</v>
      </c>
      <c r="J179" s="5" t="s">
        <v>360</v>
      </c>
      <c r="K179" s="5" t="s">
        <v>360</v>
      </c>
      <c r="L179" s="5" t="s">
        <v>360</v>
      </c>
      <c r="M179" s="5" t="s">
        <v>360</v>
      </c>
      <c r="N179" s="35">
        <v>3746.4</v>
      </c>
      <c r="O179" s="35">
        <v>4034.3</v>
      </c>
      <c r="P179" s="4">
        <f t="shared" si="59"/>
        <v>1.0768471065556267</v>
      </c>
      <c r="Q179" s="11">
        <v>20</v>
      </c>
      <c r="R179" s="5" t="s">
        <v>360</v>
      </c>
      <c r="S179" s="5" t="s">
        <v>360</v>
      </c>
      <c r="T179" s="5" t="s">
        <v>360</v>
      </c>
      <c r="U179" s="5" t="s">
        <v>360</v>
      </c>
      <c r="V179" s="5" t="s">
        <v>360</v>
      </c>
      <c r="W179" s="5" t="s">
        <v>360</v>
      </c>
      <c r="X179" s="35">
        <v>108120</v>
      </c>
      <c r="Y179" s="35">
        <v>108438.7</v>
      </c>
      <c r="Z179" s="4">
        <f t="shared" si="60"/>
        <v>1.0029476507584165</v>
      </c>
      <c r="AA179" s="5">
        <v>5</v>
      </c>
      <c r="AB179" s="86">
        <v>210</v>
      </c>
      <c r="AC179" s="86">
        <v>215</v>
      </c>
      <c r="AD179" s="4">
        <f t="shared" si="61"/>
        <v>1.0238095238095237</v>
      </c>
      <c r="AE179" s="5">
        <v>20</v>
      </c>
      <c r="AF179" s="5" t="s">
        <v>360</v>
      </c>
      <c r="AG179" s="5" t="s">
        <v>360</v>
      </c>
      <c r="AH179" s="5" t="s">
        <v>360</v>
      </c>
      <c r="AI179" s="5" t="s">
        <v>360</v>
      </c>
      <c r="AJ179" s="5" t="s">
        <v>360</v>
      </c>
      <c r="AK179" s="5" t="s">
        <v>360</v>
      </c>
      <c r="AL179" s="5" t="s">
        <v>360</v>
      </c>
      <c r="AM179" s="5" t="s">
        <v>360</v>
      </c>
      <c r="AN179" s="5" t="s">
        <v>360</v>
      </c>
      <c r="AO179" s="5" t="s">
        <v>360</v>
      </c>
      <c r="AP179" s="5" t="s">
        <v>360</v>
      </c>
      <c r="AQ179" s="5" t="s">
        <v>360</v>
      </c>
      <c r="AR179" s="43">
        <f t="shared" si="70"/>
        <v>1.0509152853785664</v>
      </c>
      <c r="AS179" s="44">
        <v>3300</v>
      </c>
      <c r="AT179" s="35">
        <f t="shared" si="62"/>
        <v>2700</v>
      </c>
      <c r="AU179" s="35">
        <f t="shared" si="63"/>
        <v>2837.5</v>
      </c>
      <c r="AV179" s="35">
        <f t="shared" si="64"/>
        <v>137.5</v>
      </c>
      <c r="AW179" s="35">
        <v>370.5</v>
      </c>
      <c r="AX179" s="35">
        <v>360</v>
      </c>
      <c r="AY179" s="35">
        <v>284.7</v>
      </c>
      <c r="AZ179" s="35">
        <v>355.3</v>
      </c>
      <c r="BA179" s="35">
        <v>372.6</v>
      </c>
      <c r="BB179" s="35">
        <v>232.5</v>
      </c>
      <c r="BC179" s="35">
        <v>292.89999999999998</v>
      </c>
      <c r="BD179" s="35">
        <v>288.3</v>
      </c>
      <c r="BE179" s="35"/>
      <c r="BF179" s="35">
        <f t="shared" si="65"/>
        <v>280.7</v>
      </c>
      <c r="BG179" s="35">
        <v>0</v>
      </c>
      <c r="BH179" s="35">
        <f t="shared" si="71"/>
        <v>280.7</v>
      </c>
      <c r="BI179" s="79"/>
      <c r="BJ179" s="35">
        <f t="shared" si="66"/>
        <v>280.7</v>
      </c>
      <c r="BK179" s="35"/>
      <c r="BL179" s="35">
        <f t="shared" si="67"/>
        <v>280.7</v>
      </c>
      <c r="BM179" s="79"/>
      <c r="BN179" s="79"/>
      <c r="BO179" s="79"/>
      <c r="BP179" s="79"/>
      <c r="BQ179" s="35">
        <f t="shared" si="68"/>
        <v>280.7</v>
      </c>
      <c r="BR179" s="35">
        <v>295.10000000000002</v>
      </c>
      <c r="BS179" s="35">
        <f t="shared" si="69"/>
        <v>-14.4</v>
      </c>
      <c r="BT179" s="1"/>
      <c r="BU179" s="1"/>
      <c r="BV179" s="69"/>
      <c r="BW179" s="1"/>
      <c r="BX179" s="1"/>
      <c r="BY179" s="1"/>
      <c r="BZ179" s="1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10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10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10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10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10"/>
      <c r="HG179" s="9"/>
      <c r="HH179" s="9"/>
    </row>
    <row r="180" spans="1:216" s="2" customFormat="1" ht="17.149999999999999" customHeight="1">
      <c r="A180" s="14" t="s">
        <v>165</v>
      </c>
      <c r="B180" s="63">
        <v>19480</v>
      </c>
      <c r="C180" s="63">
        <v>13163.6</v>
      </c>
      <c r="D180" s="4">
        <f t="shared" si="58"/>
        <v>0.6757494866529774</v>
      </c>
      <c r="E180" s="11">
        <v>5</v>
      </c>
      <c r="F180" s="5" t="s">
        <v>360</v>
      </c>
      <c r="G180" s="5" t="s">
        <v>360</v>
      </c>
      <c r="H180" s="5" t="s">
        <v>360</v>
      </c>
      <c r="I180" s="5" t="s">
        <v>360</v>
      </c>
      <c r="J180" s="5" t="s">
        <v>360</v>
      </c>
      <c r="K180" s="5" t="s">
        <v>360</v>
      </c>
      <c r="L180" s="5" t="s">
        <v>360</v>
      </c>
      <c r="M180" s="5" t="s">
        <v>360</v>
      </c>
      <c r="N180" s="35">
        <v>2232.5</v>
      </c>
      <c r="O180" s="35">
        <v>1566.2</v>
      </c>
      <c r="P180" s="4">
        <f t="shared" si="59"/>
        <v>0.701545352743561</v>
      </c>
      <c r="Q180" s="11">
        <v>20</v>
      </c>
      <c r="R180" s="5" t="s">
        <v>360</v>
      </c>
      <c r="S180" s="5" t="s">
        <v>360</v>
      </c>
      <c r="T180" s="5" t="s">
        <v>360</v>
      </c>
      <c r="U180" s="5" t="s">
        <v>360</v>
      </c>
      <c r="V180" s="5" t="s">
        <v>360</v>
      </c>
      <c r="W180" s="5" t="s">
        <v>360</v>
      </c>
      <c r="X180" s="35">
        <v>11210</v>
      </c>
      <c r="Y180" s="35">
        <v>12592.9</v>
      </c>
      <c r="Z180" s="4">
        <f t="shared" si="60"/>
        <v>1.1233630686886709</v>
      </c>
      <c r="AA180" s="5">
        <v>5</v>
      </c>
      <c r="AB180" s="86">
        <v>65</v>
      </c>
      <c r="AC180" s="86">
        <v>87</v>
      </c>
      <c r="AD180" s="4">
        <f t="shared" si="61"/>
        <v>1.2138461538461538</v>
      </c>
      <c r="AE180" s="5">
        <v>20</v>
      </c>
      <c r="AF180" s="5" t="s">
        <v>360</v>
      </c>
      <c r="AG180" s="5" t="s">
        <v>360</v>
      </c>
      <c r="AH180" s="5" t="s">
        <v>360</v>
      </c>
      <c r="AI180" s="5" t="s">
        <v>360</v>
      </c>
      <c r="AJ180" s="5" t="s">
        <v>360</v>
      </c>
      <c r="AK180" s="5" t="s">
        <v>360</v>
      </c>
      <c r="AL180" s="5" t="s">
        <v>360</v>
      </c>
      <c r="AM180" s="5" t="s">
        <v>360</v>
      </c>
      <c r="AN180" s="5" t="s">
        <v>360</v>
      </c>
      <c r="AO180" s="5" t="s">
        <v>360</v>
      </c>
      <c r="AP180" s="5" t="s">
        <v>360</v>
      </c>
      <c r="AQ180" s="5" t="s">
        <v>360</v>
      </c>
      <c r="AR180" s="43">
        <f t="shared" si="70"/>
        <v>0.94606785817005079</v>
      </c>
      <c r="AS180" s="44">
        <v>2100</v>
      </c>
      <c r="AT180" s="35">
        <f t="shared" si="62"/>
        <v>1718.1818181818182</v>
      </c>
      <c r="AU180" s="35">
        <f t="shared" si="63"/>
        <v>1625.5</v>
      </c>
      <c r="AV180" s="35">
        <f t="shared" si="64"/>
        <v>-92.681818181818244</v>
      </c>
      <c r="AW180" s="35">
        <v>214.2</v>
      </c>
      <c r="AX180" s="35">
        <v>86.4</v>
      </c>
      <c r="AY180" s="35">
        <v>259.2</v>
      </c>
      <c r="AZ180" s="35">
        <v>217.5</v>
      </c>
      <c r="BA180" s="35">
        <v>128.5</v>
      </c>
      <c r="BB180" s="35">
        <v>208</v>
      </c>
      <c r="BC180" s="35">
        <v>136.6</v>
      </c>
      <c r="BD180" s="35">
        <v>111.8</v>
      </c>
      <c r="BE180" s="35"/>
      <c r="BF180" s="35">
        <f t="shared" si="65"/>
        <v>263.3</v>
      </c>
      <c r="BG180" s="35">
        <v>0</v>
      </c>
      <c r="BH180" s="35">
        <f t="shared" si="71"/>
        <v>263.3</v>
      </c>
      <c r="BI180" s="79"/>
      <c r="BJ180" s="35">
        <f t="shared" si="66"/>
        <v>263.3</v>
      </c>
      <c r="BK180" s="35"/>
      <c r="BL180" s="35">
        <f t="shared" si="67"/>
        <v>263.3</v>
      </c>
      <c r="BM180" s="79"/>
      <c r="BN180" s="79"/>
      <c r="BO180" s="79"/>
      <c r="BP180" s="79"/>
      <c r="BQ180" s="35">
        <f t="shared" si="68"/>
        <v>263.3</v>
      </c>
      <c r="BR180" s="35">
        <v>229.5</v>
      </c>
      <c r="BS180" s="35">
        <f t="shared" si="69"/>
        <v>33.799999999999997</v>
      </c>
      <c r="BT180" s="1"/>
      <c r="BU180" s="1"/>
      <c r="BV180" s="69"/>
      <c r="BW180" s="1"/>
      <c r="BX180" s="1"/>
      <c r="BY180" s="1"/>
      <c r="BZ180" s="1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10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10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10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10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10"/>
      <c r="HG180" s="9"/>
      <c r="HH180" s="9"/>
    </row>
    <row r="181" spans="1:216" s="2" customFormat="1" ht="17.149999999999999" customHeight="1">
      <c r="A181" s="18" t="s">
        <v>166</v>
      </c>
      <c r="B181" s="59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87"/>
      <c r="AC181" s="87"/>
      <c r="AD181" s="11"/>
      <c r="AE181" s="11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35"/>
      <c r="BL181" s="35"/>
      <c r="BM181" s="79"/>
      <c r="BN181" s="79"/>
      <c r="BO181" s="79"/>
      <c r="BP181" s="79"/>
      <c r="BQ181" s="35"/>
      <c r="BR181" s="35"/>
      <c r="BS181" s="35"/>
      <c r="BT181" s="1"/>
      <c r="BU181" s="1"/>
      <c r="BV181" s="69"/>
      <c r="BW181" s="1"/>
      <c r="BX181" s="1"/>
      <c r="BY181" s="1"/>
      <c r="BZ181" s="1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10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10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10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10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10"/>
      <c r="HG181" s="9"/>
      <c r="HH181" s="9"/>
    </row>
    <row r="182" spans="1:216" s="2" customFormat="1" ht="17.149999999999999" customHeight="1">
      <c r="A182" s="14" t="s">
        <v>167</v>
      </c>
      <c r="B182" s="63">
        <v>0</v>
      </c>
      <c r="C182" s="63">
        <v>0</v>
      </c>
      <c r="D182" s="4">
        <f t="shared" si="58"/>
        <v>0</v>
      </c>
      <c r="E182" s="11">
        <v>0</v>
      </c>
      <c r="F182" s="5" t="s">
        <v>360</v>
      </c>
      <c r="G182" s="5" t="s">
        <v>360</v>
      </c>
      <c r="H182" s="5" t="s">
        <v>360</v>
      </c>
      <c r="I182" s="5" t="s">
        <v>360</v>
      </c>
      <c r="J182" s="5" t="s">
        <v>360</v>
      </c>
      <c r="K182" s="5" t="s">
        <v>360</v>
      </c>
      <c r="L182" s="5" t="s">
        <v>360</v>
      </c>
      <c r="M182" s="5" t="s">
        <v>360</v>
      </c>
      <c r="N182" s="35">
        <v>954.2</v>
      </c>
      <c r="O182" s="35">
        <v>674.1</v>
      </c>
      <c r="P182" s="4">
        <f t="shared" si="59"/>
        <v>0.70645566967092854</v>
      </c>
      <c r="Q182" s="11">
        <v>20</v>
      </c>
      <c r="R182" s="5" t="s">
        <v>360</v>
      </c>
      <c r="S182" s="5" t="s">
        <v>360</v>
      </c>
      <c r="T182" s="5" t="s">
        <v>360</v>
      </c>
      <c r="U182" s="5" t="s">
        <v>360</v>
      </c>
      <c r="V182" s="5" t="s">
        <v>360</v>
      </c>
      <c r="W182" s="5" t="s">
        <v>360</v>
      </c>
      <c r="X182" s="35">
        <v>20226</v>
      </c>
      <c r="Y182" s="35">
        <v>14840.3</v>
      </c>
      <c r="Z182" s="4">
        <f t="shared" si="60"/>
        <v>0.73372391970730744</v>
      </c>
      <c r="AA182" s="5">
        <v>5</v>
      </c>
      <c r="AB182" s="86">
        <v>530</v>
      </c>
      <c r="AC182" s="86">
        <v>530</v>
      </c>
      <c r="AD182" s="4">
        <f t="shared" si="61"/>
        <v>1</v>
      </c>
      <c r="AE182" s="5">
        <v>20</v>
      </c>
      <c r="AF182" s="5" t="s">
        <v>360</v>
      </c>
      <c r="AG182" s="5" t="s">
        <v>360</v>
      </c>
      <c r="AH182" s="5" t="s">
        <v>360</v>
      </c>
      <c r="AI182" s="5" t="s">
        <v>360</v>
      </c>
      <c r="AJ182" s="5" t="s">
        <v>360</v>
      </c>
      <c r="AK182" s="5" t="s">
        <v>360</v>
      </c>
      <c r="AL182" s="5" t="s">
        <v>360</v>
      </c>
      <c r="AM182" s="5" t="s">
        <v>360</v>
      </c>
      <c r="AN182" s="5" t="s">
        <v>360</v>
      </c>
      <c r="AO182" s="5" t="s">
        <v>360</v>
      </c>
      <c r="AP182" s="5" t="s">
        <v>360</v>
      </c>
      <c r="AQ182" s="5" t="s">
        <v>360</v>
      </c>
      <c r="AR182" s="43">
        <f t="shared" si="70"/>
        <v>0.83994962204344681</v>
      </c>
      <c r="AS182" s="44">
        <v>1248</v>
      </c>
      <c r="AT182" s="35">
        <f t="shared" si="62"/>
        <v>1021.0909090909091</v>
      </c>
      <c r="AU182" s="35">
        <f t="shared" si="63"/>
        <v>857.7</v>
      </c>
      <c r="AV182" s="35">
        <f t="shared" si="64"/>
        <v>-163.39090909090908</v>
      </c>
      <c r="AW182" s="35">
        <v>13.6</v>
      </c>
      <c r="AX182" s="35">
        <v>74.3</v>
      </c>
      <c r="AY182" s="35">
        <v>106.2</v>
      </c>
      <c r="AZ182" s="35">
        <v>87.3</v>
      </c>
      <c r="BA182" s="35">
        <v>147.5</v>
      </c>
      <c r="BB182" s="35">
        <v>138.4</v>
      </c>
      <c r="BC182" s="35">
        <v>136.69999999999999</v>
      </c>
      <c r="BD182" s="35">
        <v>84.8</v>
      </c>
      <c r="BE182" s="35">
        <v>17.7</v>
      </c>
      <c r="BF182" s="35">
        <f t="shared" si="65"/>
        <v>51.2</v>
      </c>
      <c r="BG182" s="35">
        <v>0</v>
      </c>
      <c r="BH182" s="35">
        <f t="shared" si="71"/>
        <v>51.2</v>
      </c>
      <c r="BI182" s="79"/>
      <c r="BJ182" s="35">
        <f t="shared" si="66"/>
        <v>51.2</v>
      </c>
      <c r="BK182" s="35"/>
      <c r="BL182" s="35">
        <f t="shared" si="67"/>
        <v>51.2</v>
      </c>
      <c r="BM182" s="79"/>
      <c r="BN182" s="79"/>
      <c r="BO182" s="79"/>
      <c r="BP182" s="79"/>
      <c r="BQ182" s="35">
        <f t="shared" si="68"/>
        <v>51.2</v>
      </c>
      <c r="BR182" s="35">
        <v>64.7</v>
      </c>
      <c r="BS182" s="35">
        <f t="shared" si="69"/>
        <v>-13.5</v>
      </c>
      <c r="BT182" s="1"/>
      <c r="BU182" s="1"/>
      <c r="BV182" s="69"/>
      <c r="BW182" s="1"/>
      <c r="BX182" s="1"/>
      <c r="BY182" s="1"/>
      <c r="BZ182" s="1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10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10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10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10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10"/>
      <c r="HG182" s="9"/>
      <c r="HH182" s="9"/>
    </row>
    <row r="183" spans="1:216" s="2" customFormat="1" ht="17.149999999999999" customHeight="1">
      <c r="A183" s="14" t="s">
        <v>168</v>
      </c>
      <c r="B183" s="63">
        <v>226206</v>
      </c>
      <c r="C183" s="63">
        <v>233925.3</v>
      </c>
      <c r="D183" s="4">
        <f t="shared" si="58"/>
        <v>1.0341250895201719</v>
      </c>
      <c r="E183" s="11">
        <v>5</v>
      </c>
      <c r="F183" s="5" t="s">
        <v>360</v>
      </c>
      <c r="G183" s="5" t="s">
        <v>360</v>
      </c>
      <c r="H183" s="5" t="s">
        <v>360</v>
      </c>
      <c r="I183" s="5" t="s">
        <v>360</v>
      </c>
      <c r="J183" s="5" t="s">
        <v>360</v>
      </c>
      <c r="K183" s="5" t="s">
        <v>360</v>
      </c>
      <c r="L183" s="5" t="s">
        <v>360</v>
      </c>
      <c r="M183" s="5" t="s">
        <v>360</v>
      </c>
      <c r="N183" s="35">
        <v>9201.9</v>
      </c>
      <c r="O183" s="35">
        <v>7641.9</v>
      </c>
      <c r="P183" s="4">
        <f t="shared" si="59"/>
        <v>0.83046979428161571</v>
      </c>
      <c r="Q183" s="11">
        <v>20</v>
      </c>
      <c r="R183" s="5" t="s">
        <v>360</v>
      </c>
      <c r="S183" s="5" t="s">
        <v>360</v>
      </c>
      <c r="T183" s="5" t="s">
        <v>360</v>
      </c>
      <c r="U183" s="5" t="s">
        <v>360</v>
      </c>
      <c r="V183" s="5" t="s">
        <v>360</v>
      </c>
      <c r="W183" s="5" t="s">
        <v>360</v>
      </c>
      <c r="X183" s="35">
        <v>535778</v>
      </c>
      <c r="Y183" s="35">
        <v>554982.1</v>
      </c>
      <c r="Z183" s="4">
        <f t="shared" si="60"/>
        <v>1.03584339035944</v>
      </c>
      <c r="AA183" s="5">
        <v>5</v>
      </c>
      <c r="AB183" s="86">
        <v>387</v>
      </c>
      <c r="AC183" s="86">
        <v>388</v>
      </c>
      <c r="AD183" s="4">
        <f t="shared" si="61"/>
        <v>1.0025839793281655</v>
      </c>
      <c r="AE183" s="5">
        <v>20</v>
      </c>
      <c r="AF183" s="5" t="s">
        <v>360</v>
      </c>
      <c r="AG183" s="5" t="s">
        <v>360</v>
      </c>
      <c r="AH183" s="5" t="s">
        <v>360</v>
      </c>
      <c r="AI183" s="5" t="s">
        <v>360</v>
      </c>
      <c r="AJ183" s="5" t="s">
        <v>360</v>
      </c>
      <c r="AK183" s="5" t="s">
        <v>360</v>
      </c>
      <c r="AL183" s="5" t="s">
        <v>360</v>
      </c>
      <c r="AM183" s="5" t="s">
        <v>360</v>
      </c>
      <c r="AN183" s="5" t="s">
        <v>360</v>
      </c>
      <c r="AO183" s="5" t="s">
        <v>360</v>
      </c>
      <c r="AP183" s="5" t="s">
        <v>360</v>
      </c>
      <c r="AQ183" s="5" t="s">
        <v>360</v>
      </c>
      <c r="AR183" s="43">
        <f t="shared" si="70"/>
        <v>0.94021835743187365</v>
      </c>
      <c r="AS183" s="44">
        <v>2508</v>
      </c>
      <c r="AT183" s="35">
        <f t="shared" si="62"/>
        <v>2052</v>
      </c>
      <c r="AU183" s="35">
        <f t="shared" si="63"/>
        <v>1929.3</v>
      </c>
      <c r="AV183" s="35">
        <f t="shared" si="64"/>
        <v>-122.70000000000005</v>
      </c>
      <c r="AW183" s="35">
        <v>242.4</v>
      </c>
      <c r="AX183" s="35">
        <v>192</v>
      </c>
      <c r="AY183" s="35">
        <v>247.7</v>
      </c>
      <c r="AZ183" s="35">
        <v>231</v>
      </c>
      <c r="BA183" s="35">
        <v>213.8</v>
      </c>
      <c r="BB183" s="35">
        <v>263.2</v>
      </c>
      <c r="BC183" s="35">
        <v>178.4</v>
      </c>
      <c r="BD183" s="35">
        <v>201.1</v>
      </c>
      <c r="BE183" s="35"/>
      <c r="BF183" s="35">
        <f t="shared" si="65"/>
        <v>159.69999999999999</v>
      </c>
      <c r="BG183" s="35">
        <v>0</v>
      </c>
      <c r="BH183" s="35">
        <f t="shared" si="71"/>
        <v>159.69999999999999</v>
      </c>
      <c r="BI183" s="79"/>
      <c r="BJ183" s="35">
        <f t="shared" si="66"/>
        <v>159.69999999999999</v>
      </c>
      <c r="BK183" s="35"/>
      <c r="BL183" s="35">
        <f t="shared" si="67"/>
        <v>159.69999999999999</v>
      </c>
      <c r="BM183" s="79"/>
      <c r="BN183" s="79"/>
      <c r="BO183" s="79"/>
      <c r="BP183" s="79"/>
      <c r="BQ183" s="35">
        <f t="shared" si="68"/>
        <v>159.69999999999999</v>
      </c>
      <c r="BR183" s="35">
        <v>137.9</v>
      </c>
      <c r="BS183" s="35">
        <f t="shared" si="69"/>
        <v>21.8</v>
      </c>
      <c r="BT183" s="1"/>
      <c r="BU183" s="1"/>
      <c r="BV183" s="69"/>
      <c r="BW183" s="1"/>
      <c r="BX183" s="1"/>
      <c r="BY183" s="1"/>
      <c r="BZ183" s="1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10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10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10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10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10"/>
      <c r="HG183" s="9"/>
      <c r="HH183" s="9"/>
    </row>
    <row r="184" spans="1:216" s="2" customFormat="1" ht="17.149999999999999" customHeight="1">
      <c r="A184" s="14" t="s">
        <v>169</v>
      </c>
      <c r="B184" s="63">
        <v>0</v>
      </c>
      <c r="C184" s="63">
        <v>0</v>
      </c>
      <c r="D184" s="4">
        <f t="shared" si="58"/>
        <v>0</v>
      </c>
      <c r="E184" s="11">
        <v>0</v>
      </c>
      <c r="F184" s="5" t="s">
        <v>360</v>
      </c>
      <c r="G184" s="5" t="s">
        <v>360</v>
      </c>
      <c r="H184" s="5" t="s">
        <v>360</v>
      </c>
      <c r="I184" s="5" t="s">
        <v>360</v>
      </c>
      <c r="J184" s="5" t="s">
        <v>360</v>
      </c>
      <c r="K184" s="5" t="s">
        <v>360</v>
      </c>
      <c r="L184" s="5" t="s">
        <v>360</v>
      </c>
      <c r="M184" s="5" t="s">
        <v>360</v>
      </c>
      <c r="N184" s="35">
        <v>567.4</v>
      </c>
      <c r="O184" s="35">
        <v>528.1</v>
      </c>
      <c r="P184" s="4">
        <f t="shared" si="59"/>
        <v>0.93073669369051826</v>
      </c>
      <c r="Q184" s="11">
        <v>20</v>
      </c>
      <c r="R184" s="5" t="s">
        <v>360</v>
      </c>
      <c r="S184" s="5" t="s">
        <v>360</v>
      </c>
      <c r="T184" s="5" t="s">
        <v>360</v>
      </c>
      <c r="U184" s="5" t="s">
        <v>360</v>
      </c>
      <c r="V184" s="5" t="s">
        <v>360</v>
      </c>
      <c r="W184" s="5" t="s">
        <v>360</v>
      </c>
      <c r="X184" s="35">
        <v>9889</v>
      </c>
      <c r="Y184" s="35">
        <v>9460.4</v>
      </c>
      <c r="Z184" s="4">
        <f t="shared" si="60"/>
        <v>0.95665891394478708</v>
      </c>
      <c r="AA184" s="5">
        <v>5</v>
      </c>
      <c r="AB184" s="86">
        <v>115</v>
      </c>
      <c r="AC184" s="86">
        <v>115</v>
      </c>
      <c r="AD184" s="4">
        <f t="shared" si="61"/>
        <v>1</v>
      </c>
      <c r="AE184" s="5">
        <v>20</v>
      </c>
      <c r="AF184" s="5" t="s">
        <v>360</v>
      </c>
      <c r="AG184" s="5" t="s">
        <v>360</v>
      </c>
      <c r="AH184" s="5" t="s">
        <v>360</v>
      </c>
      <c r="AI184" s="5" t="s">
        <v>360</v>
      </c>
      <c r="AJ184" s="5" t="s">
        <v>360</v>
      </c>
      <c r="AK184" s="5" t="s">
        <v>360</v>
      </c>
      <c r="AL184" s="5" t="s">
        <v>360</v>
      </c>
      <c r="AM184" s="5" t="s">
        <v>360</v>
      </c>
      <c r="AN184" s="5" t="s">
        <v>360</v>
      </c>
      <c r="AO184" s="5" t="s">
        <v>360</v>
      </c>
      <c r="AP184" s="5" t="s">
        <v>360</v>
      </c>
      <c r="AQ184" s="5" t="s">
        <v>360</v>
      </c>
      <c r="AR184" s="43">
        <f t="shared" si="70"/>
        <v>0.96440063207853999</v>
      </c>
      <c r="AS184" s="44">
        <v>1329</v>
      </c>
      <c r="AT184" s="35">
        <f t="shared" si="62"/>
        <v>1087.3636363636363</v>
      </c>
      <c r="AU184" s="35">
        <f t="shared" si="63"/>
        <v>1048.7</v>
      </c>
      <c r="AV184" s="35">
        <f t="shared" si="64"/>
        <v>-38.663636363636215</v>
      </c>
      <c r="AW184" s="35">
        <v>155.80000000000001</v>
      </c>
      <c r="AX184" s="35">
        <v>120.3</v>
      </c>
      <c r="AY184" s="35">
        <v>120.9</v>
      </c>
      <c r="AZ184" s="35">
        <v>124.2</v>
      </c>
      <c r="BA184" s="35">
        <v>63.4</v>
      </c>
      <c r="BB184" s="35">
        <v>177.2</v>
      </c>
      <c r="BC184" s="35">
        <v>145.9</v>
      </c>
      <c r="BD184" s="35">
        <v>32.1</v>
      </c>
      <c r="BE184" s="35"/>
      <c r="BF184" s="35">
        <f t="shared" si="65"/>
        <v>108.9</v>
      </c>
      <c r="BG184" s="35">
        <v>0</v>
      </c>
      <c r="BH184" s="35">
        <f t="shared" si="71"/>
        <v>108.9</v>
      </c>
      <c r="BI184" s="79"/>
      <c r="BJ184" s="35">
        <f t="shared" si="66"/>
        <v>108.9</v>
      </c>
      <c r="BK184" s="35"/>
      <c r="BL184" s="35">
        <f t="shared" si="67"/>
        <v>108.9</v>
      </c>
      <c r="BM184" s="79"/>
      <c r="BN184" s="79"/>
      <c r="BO184" s="79"/>
      <c r="BP184" s="79"/>
      <c r="BQ184" s="35">
        <f t="shared" si="68"/>
        <v>108.9</v>
      </c>
      <c r="BR184" s="35">
        <v>109.9</v>
      </c>
      <c r="BS184" s="35">
        <f t="shared" si="69"/>
        <v>-1</v>
      </c>
      <c r="BT184" s="1"/>
      <c r="BU184" s="1"/>
      <c r="BV184" s="69"/>
      <c r="BW184" s="1"/>
      <c r="BX184" s="1"/>
      <c r="BY184" s="1"/>
      <c r="BZ184" s="1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10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10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10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10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10"/>
      <c r="HG184" s="9"/>
      <c r="HH184" s="9"/>
    </row>
    <row r="185" spans="1:216" s="2" customFormat="1" ht="17.149999999999999" customHeight="1">
      <c r="A185" s="14" t="s">
        <v>170</v>
      </c>
      <c r="B185" s="63">
        <v>0</v>
      </c>
      <c r="C185" s="63">
        <v>0</v>
      </c>
      <c r="D185" s="4">
        <f t="shared" ref="D185:D247" si="72">IF(E185=0,0,IF(B185=0,1,IF(C185&lt;0,0,IF(C185/B185&gt;1.2,IF((C185/B185-1.2)*0.1+1.2&gt;1.3,1.3,(C185/B185-1.2)*0.1+1.2),C185/B185))))</f>
        <v>0</v>
      </c>
      <c r="E185" s="11">
        <v>0</v>
      </c>
      <c r="F185" s="5" t="s">
        <v>360</v>
      </c>
      <c r="G185" s="5" t="s">
        <v>360</v>
      </c>
      <c r="H185" s="5" t="s">
        <v>360</v>
      </c>
      <c r="I185" s="5" t="s">
        <v>360</v>
      </c>
      <c r="J185" s="5" t="s">
        <v>360</v>
      </c>
      <c r="K185" s="5" t="s">
        <v>360</v>
      </c>
      <c r="L185" s="5" t="s">
        <v>360</v>
      </c>
      <c r="M185" s="5" t="s">
        <v>360</v>
      </c>
      <c r="N185" s="35">
        <v>538</v>
      </c>
      <c r="O185" s="35">
        <v>536.9</v>
      </c>
      <c r="P185" s="4">
        <f t="shared" ref="P185:P247" si="73">IF(Q185=0,0,IF(N185=0,1,IF(O185&lt;0,0,IF(O185/N185&gt;1.2,IF((O185/N185-1.2)*0.1+1.2&gt;1.3,1.3,(O185/N185-1.2)*0.1+1.2),O185/N185))))</f>
        <v>0.99795539033457248</v>
      </c>
      <c r="Q185" s="11">
        <v>20</v>
      </c>
      <c r="R185" s="5" t="s">
        <v>360</v>
      </c>
      <c r="S185" s="5" t="s">
        <v>360</v>
      </c>
      <c r="T185" s="5" t="s">
        <v>360</v>
      </c>
      <c r="U185" s="5" t="s">
        <v>360</v>
      </c>
      <c r="V185" s="5" t="s">
        <v>360</v>
      </c>
      <c r="W185" s="5" t="s">
        <v>360</v>
      </c>
      <c r="X185" s="35">
        <v>13504</v>
      </c>
      <c r="Y185" s="35">
        <v>5175</v>
      </c>
      <c r="Z185" s="4">
        <f t="shared" ref="Z185:Z247" si="74">IF(AA185=0,0,IF(X185=0,1,IF(Y185&lt;0,0,IF(Y185/X185&gt;1.2,IF((Y185/X185-1.2)*0.1+1.2&gt;1.3,1.3,(Y185/X185-1.2)*0.1+1.2),Y185/X185))))</f>
        <v>0.38321978672985785</v>
      </c>
      <c r="AA185" s="5">
        <v>5</v>
      </c>
      <c r="AB185" s="86">
        <v>103</v>
      </c>
      <c r="AC185" s="86">
        <v>103</v>
      </c>
      <c r="AD185" s="4">
        <f t="shared" ref="AD185:AD247" si="75">IF(AE185=0,0,IF(AB185=0,1,IF(AC185&lt;0,0,IF(AC185/AB185&gt;1.2,IF((AC185/AB185-1.2)*0.1+1.2&gt;1.3,1.3,(AC185/AB185-1.2)*0.1+1.2),AC185/AB185))))</f>
        <v>1</v>
      </c>
      <c r="AE185" s="5">
        <v>20</v>
      </c>
      <c r="AF185" s="5" t="s">
        <v>360</v>
      </c>
      <c r="AG185" s="5" t="s">
        <v>360</v>
      </c>
      <c r="AH185" s="5" t="s">
        <v>360</v>
      </c>
      <c r="AI185" s="5" t="s">
        <v>360</v>
      </c>
      <c r="AJ185" s="5" t="s">
        <v>360</v>
      </c>
      <c r="AK185" s="5" t="s">
        <v>360</v>
      </c>
      <c r="AL185" s="5" t="s">
        <v>360</v>
      </c>
      <c r="AM185" s="5" t="s">
        <v>360</v>
      </c>
      <c r="AN185" s="5" t="s">
        <v>360</v>
      </c>
      <c r="AO185" s="5" t="s">
        <v>360</v>
      </c>
      <c r="AP185" s="5" t="s">
        <v>360</v>
      </c>
      <c r="AQ185" s="5" t="s">
        <v>360</v>
      </c>
      <c r="AR185" s="43">
        <f t="shared" si="70"/>
        <v>0.93056014978534973</v>
      </c>
      <c r="AS185" s="44">
        <v>633</v>
      </c>
      <c r="AT185" s="35">
        <f t="shared" ref="AT185:AT247" si="76">AS185/11*9</f>
        <v>517.90909090909088</v>
      </c>
      <c r="AU185" s="35">
        <f t="shared" ref="AU185:AU247" si="77">ROUND(AR185*AT185,1)</f>
        <v>481.9</v>
      </c>
      <c r="AV185" s="35">
        <f t="shared" ref="AV185:AV247" si="78">AU185-AT185</f>
        <v>-36.009090909090901</v>
      </c>
      <c r="AW185" s="35">
        <v>56.5</v>
      </c>
      <c r="AX185" s="35">
        <v>12.5</v>
      </c>
      <c r="AY185" s="35">
        <v>81.3</v>
      </c>
      <c r="AZ185" s="35">
        <v>55.9</v>
      </c>
      <c r="BA185" s="35">
        <v>60.1</v>
      </c>
      <c r="BB185" s="35">
        <v>10.5</v>
      </c>
      <c r="BC185" s="35">
        <v>64.3</v>
      </c>
      <c r="BD185" s="35">
        <v>6.4</v>
      </c>
      <c r="BE185" s="35"/>
      <c r="BF185" s="35">
        <f t="shared" ref="BF185:BF247" si="79">ROUND(AU185-SUM(AW185:BE185),1)</f>
        <v>134.4</v>
      </c>
      <c r="BG185" s="35">
        <v>0</v>
      </c>
      <c r="BH185" s="35">
        <f t="shared" si="71"/>
        <v>134.4</v>
      </c>
      <c r="BI185" s="79"/>
      <c r="BJ185" s="35">
        <f t="shared" ref="BJ185:BJ247" si="80">IF(OR(BH185&lt;0,BI185="+"),0,BH185)</f>
        <v>134.4</v>
      </c>
      <c r="BK185" s="35"/>
      <c r="BL185" s="35">
        <f t="shared" ref="BL185:BL247" si="81">IF((BJ185-BK185)&gt;0,ROUND(BJ185-BK185,1),0)</f>
        <v>134.4</v>
      </c>
      <c r="BM185" s="79"/>
      <c r="BN185" s="79"/>
      <c r="BO185" s="79"/>
      <c r="BP185" s="79"/>
      <c r="BQ185" s="35">
        <f t="shared" ref="BQ185:BQ247" si="82">IF(OR(BM185="+",BN185="+",BO185="+",BP185="+",),0,BL185)</f>
        <v>134.4</v>
      </c>
      <c r="BR185" s="35">
        <v>169.9</v>
      </c>
      <c r="BS185" s="35">
        <f t="shared" ref="BS185:BS247" si="83">ROUND(BQ185-BR185,1)</f>
        <v>-35.5</v>
      </c>
      <c r="BT185" s="1"/>
      <c r="BU185" s="1"/>
      <c r="BV185" s="69"/>
      <c r="BW185" s="1"/>
      <c r="BX185" s="1"/>
      <c r="BY185" s="1"/>
      <c r="BZ185" s="1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10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10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10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10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10"/>
      <c r="HG185" s="9"/>
      <c r="HH185" s="9"/>
    </row>
    <row r="186" spans="1:216" s="2" customFormat="1" ht="17.149999999999999" customHeight="1">
      <c r="A186" s="14" t="s">
        <v>171</v>
      </c>
      <c r="B186" s="63">
        <v>0</v>
      </c>
      <c r="C186" s="63">
        <v>0</v>
      </c>
      <c r="D186" s="4">
        <f t="shared" si="72"/>
        <v>0</v>
      </c>
      <c r="E186" s="11">
        <v>0</v>
      </c>
      <c r="F186" s="5" t="s">
        <v>360</v>
      </c>
      <c r="G186" s="5" t="s">
        <v>360</v>
      </c>
      <c r="H186" s="5" t="s">
        <v>360</v>
      </c>
      <c r="I186" s="5" t="s">
        <v>360</v>
      </c>
      <c r="J186" s="5" t="s">
        <v>360</v>
      </c>
      <c r="K186" s="5" t="s">
        <v>360</v>
      </c>
      <c r="L186" s="5" t="s">
        <v>360</v>
      </c>
      <c r="M186" s="5" t="s">
        <v>360</v>
      </c>
      <c r="N186" s="35">
        <v>2588</v>
      </c>
      <c r="O186" s="35">
        <v>971</v>
      </c>
      <c r="P186" s="4">
        <f t="shared" si="73"/>
        <v>0.37519319938176199</v>
      </c>
      <c r="Q186" s="11">
        <v>20</v>
      </c>
      <c r="R186" s="5" t="s">
        <v>360</v>
      </c>
      <c r="S186" s="5" t="s">
        <v>360</v>
      </c>
      <c r="T186" s="5" t="s">
        <v>360</v>
      </c>
      <c r="U186" s="5" t="s">
        <v>360</v>
      </c>
      <c r="V186" s="5" t="s">
        <v>360</v>
      </c>
      <c r="W186" s="5" t="s">
        <v>360</v>
      </c>
      <c r="X186" s="35">
        <v>7557</v>
      </c>
      <c r="Y186" s="35">
        <v>6783.6</v>
      </c>
      <c r="Z186" s="4">
        <f t="shared" si="74"/>
        <v>0.89765780071456935</v>
      </c>
      <c r="AA186" s="5">
        <v>5</v>
      </c>
      <c r="AB186" s="86">
        <v>80</v>
      </c>
      <c r="AC186" s="86">
        <v>80</v>
      </c>
      <c r="AD186" s="4">
        <f t="shared" si="75"/>
        <v>1</v>
      </c>
      <c r="AE186" s="5">
        <v>20</v>
      </c>
      <c r="AF186" s="5" t="s">
        <v>360</v>
      </c>
      <c r="AG186" s="5" t="s">
        <v>360</v>
      </c>
      <c r="AH186" s="5" t="s">
        <v>360</v>
      </c>
      <c r="AI186" s="5" t="s">
        <v>360</v>
      </c>
      <c r="AJ186" s="5" t="s">
        <v>360</v>
      </c>
      <c r="AK186" s="5" t="s">
        <v>360</v>
      </c>
      <c r="AL186" s="5" t="s">
        <v>360</v>
      </c>
      <c r="AM186" s="5" t="s">
        <v>360</v>
      </c>
      <c r="AN186" s="5" t="s">
        <v>360</v>
      </c>
      <c r="AO186" s="5" t="s">
        <v>360</v>
      </c>
      <c r="AP186" s="5" t="s">
        <v>360</v>
      </c>
      <c r="AQ186" s="5" t="s">
        <v>360</v>
      </c>
      <c r="AR186" s="43">
        <f t="shared" ref="AR186:AR249" si="84">(D186*E186+P186*Q186+Z186*AA186+AD186*AE186)/(E186+Q186+AA186+AE186)</f>
        <v>0.71093673313795747</v>
      </c>
      <c r="AS186" s="44">
        <v>740</v>
      </c>
      <c r="AT186" s="35">
        <f t="shared" si="76"/>
        <v>605.45454545454538</v>
      </c>
      <c r="AU186" s="35">
        <f t="shared" si="77"/>
        <v>430.4</v>
      </c>
      <c r="AV186" s="35">
        <f t="shared" si="78"/>
        <v>-175.0545454545454</v>
      </c>
      <c r="AW186" s="35">
        <v>35.9</v>
      </c>
      <c r="AX186" s="35">
        <v>22.4</v>
      </c>
      <c r="AY186" s="35">
        <v>129.69999999999999</v>
      </c>
      <c r="AZ186" s="35">
        <v>27.4</v>
      </c>
      <c r="BA186" s="35">
        <v>31.6</v>
      </c>
      <c r="BB186" s="35">
        <v>89.7</v>
      </c>
      <c r="BC186" s="35">
        <v>37.799999999999997</v>
      </c>
      <c r="BD186" s="35">
        <v>18.100000000000001</v>
      </c>
      <c r="BE186" s="35"/>
      <c r="BF186" s="35">
        <f t="shared" si="79"/>
        <v>37.799999999999997</v>
      </c>
      <c r="BG186" s="35">
        <v>0</v>
      </c>
      <c r="BH186" s="35">
        <f t="shared" si="71"/>
        <v>37.799999999999997</v>
      </c>
      <c r="BI186" s="79"/>
      <c r="BJ186" s="35">
        <f t="shared" si="80"/>
        <v>37.799999999999997</v>
      </c>
      <c r="BK186" s="35"/>
      <c r="BL186" s="35">
        <f t="shared" si="81"/>
        <v>37.799999999999997</v>
      </c>
      <c r="BM186" s="79"/>
      <c r="BN186" s="79"/>
      <c r="BO186" s="79"/>
      <c r="BP186" s="79"/>
      <c r="BQ186" s="35">
        <f t="shared" si="82"/>
        <v>37.799999999999997</v>
      </c>
      <c r="BR186" s="35">
        <v>23.7</v>
      </c>
      <c r="BS186" s="35">
        <f t="shared" si="83"/>
        <v>14.1</v>
      </c>
      <c r="BT186" s="1"/>
      <c r="BU186" s="1"/>
      <c r="BV186" s="69"/>
      <c r="BW186" s="1"/>
      <c r="BX186" s="1"/>
      <c r="BY186" s="1"/>
      <c r="BZ186" s="1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10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10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10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10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10"/>
      <c r="HG186" s="9"/>
      <c r="HH186" s="9"/>
    </row>
    <row r="187" spans="1:216" s="2" customFormat="1" ht="17.149999999999999" customHeight="1">
      <c r="A187" s="14" t="s">
        <v>172</v>
      </c>
      <c r="B187" s="63">
        <v>0</v>
      </c>
      <c r="C187" s="63">
        <v>0</v>
      </c>
      <c r="D187" s="4">
        <f t="shared" si="72"/>
        <v>0</v>
      </c>
      <c r="E187" s="11">
        <v>0</v>
      </c>
      <c r="F187" s="5" t="s">
        <v>360</v>
      </c>
      <c r="G187" s="5" t="s">
        <v>360</v>
      </c>
      <c r="H187" s="5" t="s">
        <v>360</v>
      </c>
      <c r="I187" s="5" t="s">
        <v>360</v>
      </c>
      <c r="J187" s="5" t="s">
        <v>360</v>
      </c>
      <c r="K187" s="5" t="s">
        <v>360</v>
      </c>
      <c r="L187" s="5" t="s">
        <v>360</v>
      </c>
      <c r="M187" s="5" t="s">
        <v>360</v>
      </c>
      <c r="N187" s="35">
        <v>1801.2</v>
      </c>
      <c r="O187" s="35">
        <v>1079.7</v>
      </c>
      <c r="P187" s="4">
        <f t="shared" si="73"/>
        <v>0.59943371085942709</v>
      </c>
      <c r="Q187" s="11">
        <v>20</v>
      </c>
      <c r="R187" s="5" t="s">
        <v>360</v>
      </c>
      <c r="S187" s="5" t="s">
        <v>360</v>
      </c>
      <c r="T187" s="5" t="s">
        <v>360</v>
      </c>
      <c r="U187" s="5" t="s">
        <v>360</v>
      </c>
      <c r="V187" s="5" t="s">
        <v>360</v>
      </c>
      <c r="W187" s="5" t="s">
        <v>360</v>
      </c>
      <c r="X187" s="35">
        <v>18655</v>
      </c>
      <c r="Y187" s="35">
        <v>20095.599999999999</v>
      </c>
      <c r="Z187" s="4">
        <f t="shared" si="74"/>
        <v>1.0772232645403377</v>
      </c>
      <c r="AA187" s="5">
        <v>5</v>
      </c>
      <c r="AB187" s="86">
        <v>357</v>
      </c>
      <c r="AC187" s="86">
        <v>357</v>
      </c>
      <c r="AD187" s="4">
        <f t="shared" si="75"/>
        <v>1</v>
      </c>
      <c r="AE187" s="5">
        <v>20</v>
      </c>
      <c r="AF187" s="5" t="s">
        <v>360</v>
      </c>
      <c r="AG187" s="5" t="s">
        <v>360</v>
      </c>
      <c r="AH187" s="5" t="s">
        <v>360</v>
      </c>
      <c r="AI187" s="5" t="s">
        <v>360</v>
      </c>
      <c r="AJ187" s="5" t="s">
        <v>360</v>
      </c>
      <c r="AK187" s="5" t="s">
        <v>360</v>
      </c>
      <c r="AL187" s="5" t="s">
        <v>360</v>
      </c>
      <c r="AM187" s="5" t="s">
        <v>360</v>
      </c>
      <c r="AN187" s="5" t="s">
        <v>360</v>
      </c>
      <c r="AO187" s="5" t="s">
        <v>360</v>
      </c>
      <c r="AP187" s="5" t="s">
        <v>360</v>
      </c>
      <c r="AQ187" s="5" t="s">
        <v>360</v>
      </c>
      <c r="AR187" s="43">
        <f t="shared" si="84"/>
        <v>0.83055090088644945</v>
      </c>
      <c r="AS187" s="44">
        <v>1418</v>
      </c>
      <c r="AT187" s="35">
        <f t="shared" si="76"/>
        <v>1160.1818181818182</v>
      </c>
      <c r="AU187" s="35">
        <f t="shared" si="77"/>
        <v>963.6</v>
      </c>
      <c r="AV187" s="35">
        <f t="shared" si="78"/>
        <v>-196.58181818181822</v>
      </c>
      <c r="AW187" s="35">
        <v>65.099999999999994</v>
      </c>
      <c r="AX187" s="35">
        <v>57.6</v>
      </c>
      <c r="AY187" s="35">
        <v>187.1</v>
      </c>
      <c r="AZ187" s="35">
        <v>116.5</v>
      </c>
      <c r="BA187" s="35">
        <v>87.6</v>
      </c>
      <c r="BB187" s="35">
        <v>212.8</v>
      </c>
      <c r="BC187" s="35">
        <v>83.3</v>
      </c>
      <c r="BD187" s="35">
        <v>21</v>
      </c>
      <c r="BE187" s="35"/>
      <c r="BF187" s="35">
        <f t="shared" si="79"/>
        <v>132.6</v>
      </c>
      <c r="BG187" s="35">
        <v>0</v>
      </c>
      <c r="BH187" s="35">
        <f t="shared" si="71"/>
        <v>132.6</v>
      </c>
      <c r="BI187" s="79"/>
      <c r="BJ187" s="35">
        <f t="shared" si="80"/>
        <v>132.6</v>
      </c>
      <c r="BK187" s="35"/>
      <c r="BL187" s="35">
        <f t="shared" si="81"/>
        <v>132.6</v>
      </c>
      <c r="BM187" s="79"/>
      <c r="BN187" s="79"/>
      <c r="BO187" s="79"/>
      <c r="BP187" s="79"/>
      <c r="BQ187" s="35">
        <f t="shared" si="82"/>
        <v>132.6</v>
      </c>
      <c r="BR187" s="35">
        <v>96.8</v>
      </c>
      <c r="BS187" s="35">
        <f t="shared" si="83"/>
        <v>35.799999999999997</v>
      </c>
      <c r="BT187" s="1"/>
      <c r="BU187" s="1"/>
      <c r="BV187" s="69"/>
      <c r="BW187" s="1"/>
      <c r="BX187" s="1"/>
      <c r="BY187" s="1"/>
      <c r="BZ187" s="1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10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10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10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10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10"/>
      <c r="HG187" s="9"/>
      <c r="HH187" s="9"/>
    </row>
    <row r="188" spans="1:216" s="2" customFormat="1" ht="17.149999999999999" customHeight="1">
      <c r="A188" s="18" t="s">
        <v>173</v>
      </c>
      <c r="B188" s="59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87"/>
      <c r="AC188" s="87"/>
      <c r="AD188" s="11"/>
      <c r="AE188" s="11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35"/>
      <c r="BL188" s="35"/>
      <c r="BM188" s="79"/>
      <c r="BN188" s="79"/>
      <c r="BO188" s="79"/>
      <c r="BP188" s="79"/>
      <c r="BQ188" s="35"/>
      <c r="BR188" s="35"/>
      <c r="BS188" s="35"/>
      <c r="BT188" s="1"/>
      <c r="BU188" s="1"/>
      <c r="BV188" s="69"/>
      <c r="BW188" s="1"/>
      <c r="BX188" s="1"/>
      <c r="BY188" s="1"/>
      <c r="BZ188" s="1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10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10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10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10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10"/>
      <c r="HG188" s="9"/>
      <c r="HH188" s="9"/>
    </row>
    <row r="189" spans="1:216" s="2" customFormat="1" ht="17.850000000000001" customHeight="1">
      <c r="A189" s="14" t="s">
        <v>174</v>
      </c>
      <c r="B189" s="63">
        <v>0</v>
      </c>
      <c r="C189" s="63">
        <v>0</v>
      </c>
      <c r="D189" s="4">
        <f t="shared" si="72"/>
        <v>0</v>
      </c>
      <c r="E189" s="11">
        <v>0</v>
      </c>
      <c r="F189" s="5" t="s">
        <v>360</v>
      </c>
      <c r="G189" s="5" t="s">
        <v>360</v>
      </c>
      <c r="H189" s="5" t="s">
        <v>360</v>
      </c>
      <c r="I189" s="5" t="s">
        <v>360</v>
      </c>
      <c r="J189" s="5" t="s">
        <v>360</v>
      </c>
      <c r="K189" s="5" t="s">
        <v>360</v>
      </c>
      <c r="L189" s="5" t="s">
        <v>360</v>
      </c>
      <c r="M189" s="5" t="s">
        <v>360</v>
      </c>
      <c r="N189" s="35">
        <v>826.2</v>
      </c>
      <c r="O189" s="35">
        <v>187.9</v>
      </c>
      <c r="P189" s="4">
        <f t="shared" si="73"/>
        <v>0.22742677317840715</v>
      </c>
      <c r="Q189" s="11">
        <v>20</v>
      </c>
      <c r="R189" s="5" t="s">
        <v>360</v>
      </c>
      <c r="S189" s="5" t="s">
        <v>360</v>
      </c>
      <c r="T189" s="5" t="s">
        <v>360</v>
      </c>
      <c r="U189" s="5" t="s">
        <v>360</v>
      </c>
      <c r="V189" s="5" t="s">
        <v>360</v>
      </c>
      <c r="W189" s="5" t="s">
        <v>360</v>
      </c>
      <c r="X189" s="35">
        <v>10924</v>
      </c>
      <c r="Y189" s="35">
        <v>11402.9</v>
      </c>
      <c r="Z189" s="4">
        <f t="shared" si="74"/>
        <v>1.0438392530208715</v>
      </c>
      <c r="AA189" s="5">
        <v>5</v>
      </c>
      <c r="AB189" s="86">
        <v>157</v>
      </c>
      <c r="AC189" s="86">
        <v>157</v>
      </c>
      <c r="AD189" s="4">
        <f t="shared" si="75"/>
        <v>1</v>
      </c>
      <c r="AE189" s="5">
        <v>20</v>
      </c>
      <c r="AF189" s="5" t="s">
        <v>360</v>
      </c>
      <c r="AG189" s="5" t="s">
        <v>360</v>
      </c>
      <c r="AH189" s="5" t="s">
        <v>360</v>
      </c>
      <c r="AI189" s="5" t="s">
        <v>360</v>
      </c>
      <c r="AJ189" s="5" t="s">
        <v>360</v>
      </c>
      <c r="AK189" s="5" t="s">
        <v>360</v>
      </c>
      <c r="AL189" s="5" t="s">
        <v>360</v>
      </c>
      <c r="AM189" s="5" t="s">
        <v>360</v>
      </c>
      <c r="AN189" s="5" t="s">
        <v>360</v>
      </c>
      <c r="AO189" s="5" t="s">
        <v>360</v>
      </c>
      <c r="AP189" s="5" t="s">
        <v>360</v>
      </c>
      <c r="AQ189" s="5" t="s">
        <v>360</v>
      </c>
      <c r="AR189" s="43">
        <f t="shared" si="84"/>
        <v>0.66150514952605555</v>
      </c>
      <c r="AS189" s="44">
        <v>1141</v>
      </c>
      <c r="AT189" s="35">
        <f t="shared" si="76"/>
        <v>933.54545454545462</v>
      </c>
      <c r="AU189" s="35">
        <f t="shared" si="77"/>
        <v>617.5</v>
      </c>
      <c r="AV189" s="35">
        <f t="shared" si="78"/>
        <v>-316.04545454545462</v>
      </c>
      <c r="AW189" s="35">
        <v>9.6</v>
      </c>
      <c r="AX189" s="35">
        <v>50.5</v>
      </c>
      <c r="AY189" s="35">
        <v>273.89999999999998</v>
      </c>
      <c r="AZ189" s="35">
        <v>27.9</v>
      </c>
      <c r="BA189" s="35">
        <v>13.8</v>
      </c>
      <c r="BB189" s="35">
        <v>80.900000000000006</v>
      </c>
      <c r="BC189" s="35">
        <v>21.6</v>
      </c>
      <c r="BD189" s="35">
        <v>10.1</v>
      </c>
      <c r="BE189" s="35"/>
      <c r="BF189" s="35">
        <f t="shared" si="79"/>
        <v>129.19999999999999</v>
      </c>
      <c r="BG189" s="35">
        <v>0</v>
      </c>
      <c r="BH189" s="35">
        <f t="shared" si="71"/>
        <v>129.19999999999999</v>
      </c>
      <c r="BI189" s="79"/>
      <c r="BJ189" s="35">
        <f t="shared" si="80"/>
        <v>129.19999999999999</v>
      </c>
      <c r="BK189" s="35"/>
      <c r="BL189" s="35">
        <f t="shared" si="81"/>
        <v>129.19999999999999</v>
      </c>
      <c r="BM189" s="79"/>
      <c r="BN189" s="79"/>
      <c r="BO189" s="79"/>
      <c r="BP189" s="79"/>
      <c r="BQ189" s="35">
        <f t="shared" si="82"/>
        <v>129.19999999999999</v>
      </c>
      <c r="BR189" s="35">
        <v>84.6</v>
      </c>
      <c r="BS189" s="35">
        <f t="shared" si="83"/>
        <v>44.6</v>
      </c>
      <c r="BT189" s="1"/>
      <c r="BU189" s="1"/>
      <c r="BV189" s="69"/>
      <c r="BW189" s="1"/>
      <c r="BX189" s="1"/>
      <c r="BY189" s="1"/>
      <c r="BZ189" s="1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10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10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10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10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10"/>
      <c r="HG189" s="9"/>
      <c r="HH189" s="9"/>
    </row>
    <row r="190" spans="1:216" s="2" customFormat="1" ht="17.149999999999999" customHeight="1">
      <c r="A190" s="14" t="s">
        <v>175</v>
      </c>
      <c r="B190" s="63">
        <v>0</v>
      </c>
      <c r="C190" s="63">
        <v>0</v>
      </c>
      <c r="D190" s="4">
        <f t="shared" si="72"/>
        <v>0</v>
      </c>
      <c r="E190" s="11">
        <v>0</v>
      </c>
      <c r="F190" s="5" t="s">
        <v>360</v>
      </c>
      <c r="G190" s="5" t="s">
        <v>360</v>
      </c>
      <c r="H190" s="5" t="s">
        <v>360</v>
      </c>
      <c r="I190" s="5" t="s">
        <v>360</v>
      </c>
      <c r="J190" s="5" t="s">
        <v>360</v>
      </c>
      <c r="K190" s="5" t="s">
        <v>360</v>
      </c>
      <c r="L190" s="5" t="s">
        <v>360</v>
      </c>
      <c r="M190" s="5" t="s">
        <v>360</v>
      </c>
      <c r="N190" s="35">
        <v>1700</v>
      </c>
      <c r="O190" s="35">
        <v>1692.2</v>
      </c>
      <c r="P190" s="4">
        <f t="shared" si="73"/>
        <v>0.99541176470588233</v>
      </c>
      <c r="Q190" s="11">
        <v>20</v>
      </c>
      <c r="R190" s="5" t="s">
        <v>360</v>
      </c>
      <c r="S190" s="5" t="s">
        <v>360</v>
      </c>
      <c r="T190" s="5" t="s">
        <v>360</v>
      </c>
      <c r="U190" s="5" t="s">
        <v>360</v>
      </c>
      <c r="V190" s="5" t="s">
        <v>360</v>
      </c>
      <c r="W190" s="5" t="s">
        <v>360</v>
      </c>
      <c r="X190" s="35">
        <v>21848</v>
      </c>
      <c r="Y190" s="35">
        <v>20662.3</v>
      </c>
      <c r="Z190" s="4">
        <f t="shared" si="74"/>
        <v>0.94572958623214931</v>
      </c>
      <c r="AA190" s="5">
        <v>5</v>
      </c>
      <c r="AB190" s="86">
        <v>127</v>
      </c>
      <c r="AC190" s="86">
        <v>127</v>
      </c>
      <c r="AD190" s="4">
        <f t="shared" si="75"/>
        <v>1</v>
      </c>
      <c r="AE190" s="5">
        <v>20</v>
      </c>
      <c r="AF190" s="5" t="s">
        <v>360</v>
      </c>
      <c r="AG190" s="5" t="s">
        <v>360</v>
      </c>
      <c r="AH190" s="5" t="s">
        <v>360</v>
      </c>
      <c r="AI190" s="5" t="s">
        <v>360</v>
      </c>
      <c r="AJ190" s="5" t="s">
        <v>360</v>
      </c>
      <c r="AK190" s="5" t="s">
        <v>360</v>
      </c>
      <c r="AL190" s="5" t="s">
        <v>360</v>
      </c>
      <c r="AM190" s="5" t="s">
        <v>360</v>
      </c>
      <c r="AN190" s="5" t="s">
        <v>360</v>
      </c>
      <c r="AO190" s="5" t="s">
        <v>360</v>
      </c>
      <c r="AP190" s="5" t="s">
        <v>360</v>
      </c>
      <c r="AQ190" s="5" t="s">
        <v>360</v>
      </c>
      <c r="AR190" s="43">
        <f t="shared" si="84"/>
        <v>0.99193073833951995</v>
      </c>
      <c r="AS190" s="44">
        <v>1064</v>
      </c>
      <c r="AT190" s="35">
        <f t="shared" si="76"/>
        <v>870.54545454545462</v>
      </c>
      <c r="AU190" s="35">
        <f t="shared" si="77"/>
        <v>863.5</v>
      </c>
      <c r="AV190" s="35">
        <f t="shared" si="78"/>
        <v>-7.0454545454546178</v>
      </c>
      <c r="AW190" s="35">
        <v>17.399999999999999</v>
      </c>
      <c r="AX190" s="35">
        <v>125.7</v>
      </c>
      <c r="AY190" s="35">
        <v>179.8</v>
      </c>
      <c r="AZ190" s="35">
        <v>64.8</v>
      </c>
      <c r="BA190" s="35">
        <v>116.9</v>
      </c>
      <c r="BB190" s="35">
        <v>134.1</v>
      </c>
      <c r="BC190" s="35">
        <v>18.8</v>
      </c>
      <c r="BD190" s="35">
        <v>117.2</v>
      </c>
      <c r="BE190" s="35"/>
      <c r="BF190" s="35">
        <f t="shared" si="79"/>
        <v>88.8</v>
      </c>
      <c r="BG190" s="35">
        <v>0</v>
      </c>
      <c r="BH190" s="35">
        <f t="shared" si="71"/>
        <v>88.8</v>
      </c>
      <c r="BI190" s="79"/>
      <c r="BJ190" s="35">
        <f t="shared" si="80"/>
        <v>88.8</v>
      </c>
      <c r="BK190" s="35"/>
      <c r="BL190" s="35">
        <f t="shared" si="81"/>
        <v>88.8</v>
      </c>
      <c r="BM190" s="79"/>
      <c r="BN190" s="79"/>
      <c r="BO190" s="79"/>
      <c r="BP190" s="79"/>
      <c r="BQ190" s="35">
        <f t="shared" si="82"/>
        <v>88.8</v>
      </c>
      <c r="BR190" s="35">
        <v>93.8</v>
      </c>
      <c r="BS190" s="35">
        <f t="shared" si="83"/>
        <v>-5</v>
      </c>
      <c r="BT190" s="1"/>
      <c r="BU190" s="1"/>
      <c r="BV190" s="69"/>
      <c r="BW190" s="1"/>
      <c r="BX190" s="1"/>
      <c r="BY190" s="1"/>
      <c r="BZ190" s="1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10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10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10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10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10"/>
      <c r="HG190" s="9"/>
      <c r="HH190" s="9"/>
    </row>
    <row r="191" spans="1:216" s="2" customFormat="1" ht="17.149999999999999" customHeight="1">
      <c r="A191" s="14" t="s">
        <v>176</v>
      </c>
      <c r="B191" s="63">
        <v>0</v>
      </c>
      <c r="C191" s="63">
        <v>0</v>
      </c>
      <c r="D191" s="4">
        <f t="shared" si="72"/>
        <v>0</v>
      </c>
      <c r="E191" s="11">
        <v>0</v>
      </c>
      <c r="F191" s="5" t="s">
        <v>360</v>
      </c>
      <c r="G191" s="5" t="s">
        <v>360</v>
      </c>
      <c r="H191" s="5" t="s">
        <v>360</v>
      </c>
      <c r="I191" s="5" t="s">
        <v>360</v>
      </c>
      <c r="J191" s="5" t="s">
        <v>360</v>
      </c>
      <c r="K191" s="5" t="s">
        <v>360</v>
      </c>
      <c r="L191" s="5" t="s">
        <v>360</v>
      </c>
      <c r="M191" s="5" t="s">
        <v>360</v>
      </c>
      <c r="N191" s="35">
        <v>1294.0999999999999</v>
      </c>
      <c r="O191" s="35">
        <v>593.20000000000005</v>
      </c>
      <c r="P191" s="4">
        <f t="shared" si="73"/>
        <v>0.45838806892821271</v>
      </c>
      <c r="Q191" s="11">
        <v>20</v>
      </c>
      <c r="R191" s="5" t="s">
        <v>360</v>
      </c>
      <c r="S191" s="5" t="s">
        <v>360</v>
      </c>
      <c r="T191" s="5" t="s">
        <v>360</v>
      </c>
      <c r="U191" s="5" t="s">
        <v>360</v>
      </c>
      <c r="V191" s="5" t="s">
        <v>360</v>
      </c>
      <c r="W191" s="5" t="s">
        <v>360</v>
      </c>
      <c r="X191" s="35">
        <v>27311</v>
      </c>
      <c r="Y191" s="35">
        <v>26774.7</v>
      </c>
      <c r="Z191" s="4">
        <f t="shared" si="74"/>
        <v>0.98036322360953465</v>
      </c>
      <c r="AA191" s="5">
        <v>5</v>
      </c>
      <c r="AB191" s="86">
        <v>448</v>
      </c>
      <c r="AC191" s="86">
        <v>443</v>
      </c>
      <c r="AD191" s="4">
        <f t="shared" si="75"/>
        <v>0.9888392857142857</v>
      </c>
      <c r="AE191" s="5">
        <v>20</v>
      </c>
      <c r="AF191" s="5" t="s">
        <v>360</v>
      </c>
      <c r="AG191" s="5" t="s">
        <v>360</v>
      </c>
      <c r="AH191" s="5" t="s">
        <v>360</v>
      </c>
      <c r="AI191" s="5" t="s">
        <v>360</v>
      </c>
      <c r="AJ191" s="5" t="s">
        <v>360</v>
      </c>
      <c r="AK191" s="5" t="s">
        <v>360</v>
      </c>
      <c r="AL191" s="5" t="s">
        <v>360</v>
      </c>
      <c r="AM191" s="5" t="s">
        <v>360</v>
      </c>
      <c r="AN191" s="5" t="s">
        <v>360</v>
      </c>
      <c r="AO191" s="5" t="s">
        <v>360</v>
      </c>
      <c r="AP191" s="5" t="s">
        <v>360</v>
      </c>
      <c r="AQ191" s="5" t="s">
        <v>360</v>
      </c>
      <c r="AR191" s="43">
        <f t="shared" si="84"/>
        <v>0.75214140468661428</v>
      </c>
      <c r="AS191" s="44">
        <v>1806</v>
      </c>
      <c r="AT191" s="35">
        <f t="shared" si="76"/>
        <v>1477.6363636363637</v>
      </c>
      <c r="AU191" s="35">
        <f t="shared" si="77"/>
        <v>1111.4000000000001</v>
      </c>
      <c r="AV191" s="35">
        <f t="shared" si="78"/>
        <v>-366.23636363636365</v>
      </c>
      <c r="AW191" s="35">
        <v>48.3</v>
      </c>
      <c r="AX191" s="35">
        <v>24.9</v>
      </c>
      <c r="AY191" s="35">
        <v>417</v>
      </c>
      <c r="AZ191" s="35">
        <v>167.5</v>
      </c>
      <c r="BA191" s="35">
        <v>126</v>
      </c>
      <c r="BB191" s="35">
        <v>101.9</v>
      </c>
      <c r="BC191" s="35">
        <v>35.9</v>
      </c>
      <c r="BD191" s="35">
        <v>19.100000000000001</v>
      </c>
      <c r="BE191" s="35"/>
      <c r="BF191" s="35">
        <f t="shared" si="79"/>
        <v>170.8</v>
      </c>
      <c r="BG191" s="35">
        <v>0</v>
      </c>
      <c r="BH191" s="35">
        <f t="shared" si="71"/>
        <v>170.8</v>
      </c>
      <c r="BI191" s="79"/>
      <c r="BJ191" s="35">
        <f t="shared" si="80"/>
        <v>170.8</v>
      </c>
      <c r="BK191" s="35"/>
      <c r="BL191" s="35">
        <f t="shared" si="81"/>
        <v>170.8</v>
      </c>
      <c r="BM191" s="79"/>
      <c r="BN191" s="79"/>
      <c r="BO191" s="79"/>
      <c r="BP191" s="79"/>
      <c r="BQ191" s="35">
        <f t="shared" si="82"/>
        <v>170.8</v>
      </c>
      <c r="BR191" s="35">
        <v>128.6</v>
      </c>
      <c r="BS191" s="35">
        <f t="shared" si="83"/>
        <v>42.2</v>
      </c>
      <c r="BT191" s="1"/>
      <c r="BU191" s="1"/>
      <c r="BV191" s="69"/>
      <c r="BW191" s="1"/>
      <c r="BX191" s="1"/>
      <c r="BY191" s="1"/>
      <c r="BZ191" s="1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10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10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10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10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10"/>
      <c r="HG191" s="9"/>
      <c r="HH191" s="9"/>
    </row>
    <row r="192" spans="1:216" s="2" customFormat="1" ht="17.149999999999999" customHeight="1">
      <c r="A192" s="14" t="s">
        <v>177</v>
      </c>
      <c r="B192" s="63">
        <v>2481686</v>
      </c>
      <c r="C192" s="63">
        <v>2459656.4</v>
      </c>
      <c r="D192" s="4">
        <f t="shared" si="72"/>
        <v>0.99112313161294374</v>
      </c>
      <c r="E192" s="11">
        <v>5</v>
      </c>
      <c r="F192" s="5" t="s">
        <v>360</v>
      </c>
      <c r="G192" s="5" t="s">
        <v>360</v>
      </c>
      <c r="H192" s="5" t="s">
        <v>360</v>
      </c>
      <c r="I192" s="5" t="s">
        <v>360</v>
      </c>
      <c r="J192" s="5" t="s">
        <v>360</v>
      </c>
      <c r="K192" s="5" t="s">
        <v>360</v>
      </c>
      <c r="L192" s="5" t="s">
        <v>360</v>
      </c>
      <c r="M192" s="5" t="s">
        <v>360</v>
      </c>
      <c r="N192" s="35">
        <v>11330.7</v>
      </c>
      <c r="O192" s="35">
        <v>11796.2</v>
      </c>
      <c r="P192" s="4">
        <f t="shared" si="73"/>
        <v>1.0410830751851166</v>
      </c>
      <c r="Q192" s="11">
        <v>20</v>
      </c>
      <c r="R192" s="5" t="s">
        <v>360</v>
      </c>
      <c r="S192" s="5" t="s">
        <v>360</v>
      </c>
      <c r="T192" s="5" t="s">
        <v>360</v>
      </c>
      <c r="U192" s="5" t="s">
        <v>360</v>
      </c>
      <c r="V192" s="5" t="s">
        <v>360</v>
      </c>
      <c r="W192" s="5" t="s">
        <v>360</v>
      </c>
      <c r="X192" s="35">
        <v>873938</v>
      </c>
      <c r="Y192" s="35">
        <v>815102.4</v>
      </c>
      <c r="Z192" s="4">
        <f t="shared" si="74"/>
        <v>0.93267760413210088</v>
      </c>
      <c r="AA192" s="5">
        <v>5</v>
      </c>
      <c r="AB192" s="86">
        <v>50</v>
      </c>
      <c r="AC192" s="86">
        <v>50</v>
      </c>
      <c r="AD192" s="4">
        <f t="shared" si="75"/>
        <v>1</v>
      </c>
      <c r="AE192" s="5">
        <v>20</v>
      </c>
      <c r="AF192" s="5" t="s">
        <v>360</v>
      </c>
      <c r="AG192" s="5" t="s">
        <v>360</v>
      </c>
      <c r="AH192" s="5" t="s">
        <v>360</v>
      </c>
      <c r="AI192" s="5" t="s">
        <v>360</v>
      </c>
      <c r="AJ192" s="5" t="s">
        <v>360</v>
      </c>
      <c r="AK192" s="5" t="s">
        <v>360</v>
      </c>
      <c r="AL192" s="5" t="s">
        <v>360</v>
      </c>
      <c r="AM192" s="5" t="s">
        <v>360</v>
      </c>
      <c r="AN192" s="5" t="s">
        <v>360</v>
      </c>
      <c r="AO192" s="5" t="s">
        <v>360</v>
      </c>
      <c r="AP192" s="5" t="s">
        <v>360</v>
      </c>
      <c r="AQ192" s="5" t="s">
        <v>360</v>
      </c>
      <c r="AR192" s="43">
        <f t="shared" si="84"/>
        <v>1.0088133036485509</v>
      </c>
      <c r="AS192" s="44">
        <v>1348</v>
      </c>
      <c r="AT192" s="35">
        <f t="shared" si="76"/>
        <v>1102.909090909091</v>
      </c>
      <c r="AU192" s="35">
        <f t="shared" si="77"/>
        <v>1112.5999999999999</v>
      </c>
      <c r="AV192" s="35">
        <f t="shared" si="78"/>
        <v>9.6909090909089173</v>
      </c>
      <c r="AW192" s="35">
        <v>146.6</v>
      </c>
      <c r="AX192" s="35">
        <v>116</v>
      </c>
      <c r="AY192" s="35">
        <v>115.8</v>
      </c>
      <c r="AZ192" s="35">
        <v>145.80000000000001</v>
      </c>
      <c r="BA192" s="35">
        <v>118.8</v>
      </c>
      <c r="BB192" s="35">
        <v>124.6</v>
      </c>
      <c r="BC192" s="35">
        <v>139.9</v>
      </c>
      <c r="BD192" s="35">
        <v>110.3</v>
      </c>
      <c r="BE192" s="35"/>
      <c r="BF192" s="35">
        <f t="shared" si="79"/>
        <v>94.8</v>
      </c>
      <c r="BG192" s="35">
        <v>0</v>
      </c>
      <c r="BH192" s="35">
        <f t="shared" si="71"/>
        <v>94.8</v>
      </c>
      <c r="BI192" s="79"/>
      <c r="BJ192" s="35">
        <f t="shared" si="80"/>
        <v>94.8</v>
      </c>
      <c r="BK192" s="35"/>
      <c r="BL192" s="35">
        <f t="shared" si="81"/>
        <v>94.8</v>
      </c>
      <c r="BM192" s="79"/>
      <c r="BN192" s="79"/>
      <c r="BO192" s="79"/>
      <c r="BP192" s="79"/>
      <c r="BQ192" s="35">
        <f t="shared" si="82"/>
        <v>94.8</v>
      </c>
      <c r="BR192" s="35">
        <v>104.2</v>
      </c>
      <c r="BS192" s="35">
        <f t="shared" si="83"/>
        <v>-9.4</v>
      </c>
      <c r="BT192" s="1"/>
      <c r="BU192" s="1"/>
      <c r="BV192" s="69"/>
      <c r="BW192" s="1"/>
      <c r="BX192" s="1"/>
      <c r="BY192" s="1"/>
      <c r="BZ192" s="1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10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10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10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10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10"/>
      <c r="HG192" s="9"/>
      <c r="HH192" s="9"/>
    </row>
    <row r="193" spans="1:216" s="2" customFormat="1" ht="17.149999999999999" customHeight="1">
      <c r="A193" s="14" t="s">
        <v>178</v>
      </c>
      <c r="B193" s="63">
        <v>432</v>
      </c>
      <c r="C193" s="63">
        <v>432.4</v>
      </c>
      <c r="D193" s="4">
        <f t="shared" si="72"/>
        <v>1.0009259259259258</v>
      </c>
      <c r="E193" s="11">
        <v>5</v>
      </c>
      <c r="F193" s="5" t="s">
        <v>360</v>
      </c>
      <c r="G193" s="5" t="s">
        <v>360</v>
      </c>
      <c r="H193" s="5" t="s">
        <v>360</v>
      </c>
      <c r="I193" s="5" t="s">
        <v>360</v>
      </c>
      <c r="J193" s="5" t="s">
        <v>360</v>
      </c>
      <c r="K193" s="5" t="s">
        <v>360</v>
      </c>
      <c r="L193" s="5" t="s">
        <v>360</v>
      </c>
      <c r="M193" s="5" t="s">
        <v>360</v>
      </c>
      <c r="N193" s="35">
        <v>2076.1</v>
      </c>
      <c r="O193" s="35">
        <v>1504.7</v>
      </c>
      <c r="P193" s="4">
        <f t="shared" si="73"/>
        <v>0.72477240980684943</v>
      </c>
      <c r="Q193" s="11">
        <v>20</v>
      </c>
      <c r="R193" s="5" t="s">
        <v>360</v>
      </c>
      <c r="S193" s="5" t="s">
        <v>360</v>
      </c>
      <c r="T193" s="5" t="s">
        <v>360</v>
      </c>
      <c r="U193" s="5" t="s">
        <v>360</v>
      </c>
      <c r="V193" s="5" t="s">
        <v>360</v>
      </c>
      <c r="W193" s="5" t="s">
        <v>360</v>
      </c>
      <c r="X193" s="35">
        <v>32773</v>
      </c>
      <c r="Y193" s="35">
        <v>29337.4</v>
      </c>
      <c r="Z193" s="4">
        <f t="shared" si="74"/>
        <v>0.89516980441216865</v>
      </c>
      <c r="AA193" s="5">
        <v>5</v>
      </c>
      <c r="AB193" s="86">
        <v>885</v>
      </c>
      <c r="AC193" s="86">
        <v>924</v>
      </c>
      <c r="AD193" s="4">
        <f t="shared" si="75"/>
        <v>1.0440677966101695</v>
      </c>
      <c r="AE193" s="5">
        <v>20</v>
      </c>
      <c r="AF193" s="5" t="s">
        <v>360</v>
      </c>
      <c r="AG193" s="5" t="s">
        <v>360</v>
      </c>
      <c r="AH193" s="5" t="s">
        <v>360</v>
      </c>
      <c r="AI193" s="5" t="s">
        <v>360</v>
      </c>
      <c r="AJ193" s="5" t="s">
        <v>360</v>
      </c>
      <c r="AK193" s="5" t="s">
        <v>360</v>
      </c>
      <c r="AL193" s="5" t="s">
        <v>360</v>
      </c>
      <c r="AM193" s="5" t="s">
        <v>360</v>
      </c>
      <c r="AN193" s="5" t="s">
        <v>360</v>
      </c>
      <c r="AO193" s="5" t="s">
        <v>360</v>
      </c>
      <c r="AP193" s="5" t="s">
        <v>360</v>
      </c>
      <c r="AQ193" s="5" t="s">
        <v>360</v>
      </c>
      <c r="AR193" s="43">
        <f t="shared" si="84"/>
        <v>0.89714565560061699</v>
      </c>
      <c r="AS193" s="44">
        <v>1104</v>
      </c>
      <c r="AT193" s="35">
        <f t="shared" si="76"/>
        <v>903.27272727272725</v>
      </c>
      <c r="AU193" s="35">
        <f t="shared" si="77"/>
        <v>810.4</v>
      </c>
      <c r="AV193" s="35">
        <f t="shared" si="78"/>
        <v>-92.872727272727275</v>
      </c>
      <c r="AW193" s="35">
        <v>47</v>
      </c>
      <c r="AX193" s="35">
        <v>75.2</v>
      </c>
      <c r="AY193" s="35">
        <v>211.9</v>
      </c>
      <c r="AZ193" s="35">
        <v>112.9</v>
      </c>
      <c r="BA193" s="35">
        <v>81.400000000000006</v>
      </c>
      <c r="BB193" s="35">
        <v>58.2</v>
      </c>
      <c r="BC193" s="35">
        <v>60.4</v>
      </c>
      <c r="BD193" s="35">
        <v>54</v>
      </c>
      <c r="BE193" s="35"/>
      <c r="BF193" s="35">
        <f t="shared" si="79"/>
        <v>109.4</v>
      </c>
      <c r="BG193" s="35">
        <v>0</v>
      </c>
      <c r="BH193" s="35">
        <f t="shared" si="71"/>
        <v>109.4</v>
      </c>
      <c r="BI193" s="79"/>
      <c r="BJ193" s="35">
        <f t="shared" si="80"/>
        <v>109.4</v>
      </c>
      <c r="BK193" s="35"/>
      <c r="BL193" s="35">
        <f t="shared" si="81"/>
        <v>109.4</v>
      </c>
      <c r="BM193" s="79"/>
      <c r="BN193" s="79"/>
      <c r="BO193" s="79"/>
      <c r="BP193" s="79"/>
      <c r="BQ193" s="35">
        <f t="shared" si="82"/>
        <v>109.4</v>
      </c>
      <c r="BR193" s="35">
        <v>109.6</v>
      </c>
      <c r="BS193" s="35">
        <f t="shared" si="83"/>
        <v>-0.2</v>
      </c>
      <c r="BT193" s="1"/>
      <c r="BU193" s="1"/>
      <c r="BV193" s="69"/>
      <c r="BW193" s="1"/>
      <c r="BX193" s="1"/>
      <c r="BY193" s="1"/>
      <c r="BZ193" s="1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10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10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10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10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10"/>
      <c r="HG193" s="9"/>
      <c r="HH193" s="9"/>
    </row>
    <row r="194" spans="1:216" s="2" customFormat="1" ht="17.149999999999999" customHeight="1">
      <c r="A194" s="14" t="s">
        <v>179</v>
      </c>
      <c r="B194" s="63">
        <v>0</v>
      </c>
      <c r="C194" s="63">
        <v>0</v>
      </c>
      <c r="D194" s="4">
        <f t="shared" si="72"/>
        <v>0</v>
      </c>
      <c r="E194" s="11">
        <v>0</v>
      </c>
      <c r="F194" s="5" t="s">
        <v>360</v>
      </c>
      <c r="G194" s="5" t="s">
        <v>360</v>
      </c>
      <c r="H194" s="5" t="s">
        <v>360</v>
      </c>
      <c r="I194" s="5" t="s">
        <v>360</v>
      </c>
      <c r="J194" s="5" t="s">
        <v>360</v>
      </c>
      <c r="K194" s="5" t="s">
        <v>360</v>
      </c>
      <c r="L194" s="5" t="s">
        <v>360</v>
      </c>
      <c r="M194" s="5" t="s">
        <v>360</v>
      </c>
      <c r="N194" s="35">
        <v>2831.6</v>
      </c>
      <c r="O194" s="35">
        <v>1261.5999999999999</v>
      </c>
      <c r="P194" s="4">
        <f t="shared" si="73"/>
        <v>0.44554315581296794</v>
      </c>
      <c r="Q194" s="11">
        <v>20</v>
      </c>
      <c r="R194" s="5" t="s">
        <v>360</v>
      </c>
      <c r="S194" s="5" t="s">
        <v>360</v>
      </c>
      <c r="T194" s="5" t="s">
        <v>360</v>
      </c>
      <c r="U194" s="5" t="s">
        <v>360</v>
      </c>
      <c r="V194" s="5" t="s">
        <v>360</v>
      </c>
      <c r="W194" s="5" t="s">
        <v>360</v>
      </c>
      <c r="X194" s="35">
        <v>27311</v>
      </c>
      <c r="Y194" s="35">
        <v>27996.2</v>
      </c>
      <c r="Z194" s="4">
        <f t="shared" si="74"/>
        <v>1.0250887920618066</v>
      </c>
      <c r="AA194" s="5">
        <v>5</v>
      </c>
      <c r="AB194" s="86">
        <v>330</v>
      </c>
      <c r="AC194" s="86">
        <v>330</v>
      </c>
      <c r="AD194" s="4">
        <f t="shared" si="75"/>
        <v>1</v>
      </c>
      <c r="AE194" s="5">
        <v>20</v>
      </c>
      <c r="AF194" s="5" t="s">
        <v>360</v>
      </c>
      <c r="AG194" s="5" t="s">
        <v>360</v>
      </c>
      <c r="AH194" s="5" t="s">
        <v>360</v>
      </c>
      <c r="AI194" s="5" t="s">
        <v>360</v>
      </c>
      <c r="AJ194" s="5" t="s">
        <v>360</v>
      </c>
      <c r="AK194" s="5" t="s">
        <v>360</v>
      </c>
      <c r="AL194" s="5" t="s">
        <v>360</v>
      </c>
      <c r="AM194" s="5" t="s">
        <v>360</v>
      </c>
      <c r="AN194" s="5" t="s">
        <v>360</v>
      </c>
      <c r="AO194" s="5" t="s">
        <v>360</v>
      </c>
      <c r="AP194" s="5" t="s">
        <v>360</v>
      </c>
      <c r="AQ194" s="5" t="s">
        <v>360</v>
      </c>
      <c r="AR194" s="43">
        <f t="shared" si="84"/>
        <v>0.75636237947929763</v>
      </c>
      <c r="AS194" s="44">
        <v>1331</v>
      </c>
      <c r="AT194" s="35">
        <f t="shared" si="76"/>
        <v>1089</v>
      </c>
      <c r="AU194" s="35">
        <f t="shared" si="77"/>
        <v>823.7</v>
      </c>
      <c r="AV194" s="35">
        <f t="shared" si="78"/>
        <v>-265.29999999999995</v>
      </c>
      <c r="AW194" s="35">
        <v>122.6</v>
      </c>
      <c r="AX194" s="35">
        <v>125.3</v>
      </c>
      <c r="AY194" s="35">
        <v>69.900000000000006</v>
      </c>
      <c r="AZ194" s="35">
        <v>54.9</v>
      </c>
      <c r="BA194" s="35">
        <v>112.8</v>
      </c>
      <c r="BB194" s="35">
        <v>109.5</v>
      </c>
      <c r="BC194" s="35">
        <v>28.7</v>
      </c>
      <c r="BD194" s="35">
        <v>45.6</v>
      </c>
      <c r="BE194" s="35"/>
      <c r="BF194" s="35">
        <f t="shared" si="79"/>
        <v>154.4</v>
      </c>
      <c r="BG194" s="35">
        <v>0</v>
      </c>
      <c r="BH194" s="35">
        <f t="shared" si="71"/>
        <v>154.4</v>
      </c>
      <c r="BI194" s="79"/>
      <c r="BJ194" s="35">
        <f t="shared" si="80"/>
        <v>154.4</v>
      </c>
      <c r="BK194" s="35"/>
      <c r="BL194" s="35">
        <f t="shared" si="81"/>
        <v>154.4</v>
      </c>
      <c r="BM194" s="79"/>
      <c r="BN194" s="79"/>
      <c r="BO194" s="79"/>
      <c r="BP194" s="79"/>
      <c r="BQ194" s="35">
        <f t="shared" si="82"/>
        <v>154.4</v>
      </c>
      <c r="BR194" s="35">
        <v>117.8</v>
      </c>
      <c r="BS194" s="35">
        <f t="shared" si="83"/>
        <v>36.6</v>
      </c>
      <c r="BT194" s="1"/>
      <c r="BU194" s="1"/>
      <c r="BV194" s="69"/>
      <c r="BW194" s="1"/>
      <c r="BX194" s="1"/>
      <c r="BY194" s="1"/>
      <c r="BZ194" s="1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10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10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10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10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10"/>
      <c r="HG194" s="9"/>
      <c r="HH194" s="9"/>
    </row>
    <row r="195" spans="1:216" s="2" customFormat="1" ht="17.149999999999999" customHeight="1">
      <c r="A195" s="14" t="s">
        <v>180</v>
      </c>
      <c r="B195" s="63">
        <v>0</v>
      </c>
      <c r="C195" s="63">
        <v>0</v>
      </c>
      <c r="D195" s="4">
        <f t="shared" si="72"/>
        <v>0</v>
      </c>
      <c r="E195" s="11">
        <v>0</v>
      </c>
      <c r="F195" s="5" t="s">
        <v>360</v>
      </c>
      <c r="G195" s="5" t="s">
        <v>360</v>
      </c>
      <c r="H195" s="5" t="s">
        <v>360</v>
      </c>
      <c r="I195" s="5" t="s">
        <v>360</v>
      </c>
      <c r="J195" s="5" t="s">
        <v>360</v>
      </c>
      <c r="K195" s="5" t="s">
        <v>360</v>
      </c>
      <c r="L195" s="5" t="s">
        <v>360</v>
      </c>
      <c r="M195" s="5" t="s">
        <v>360</v>
      </c>
      <c r="N195" s="35">
        <v>2013.4</v>
      </c>
      <c r="O195" s="35">
        <v>1481.8</v>
      </c>
      <c r="P195" s="4">
        <f t="shared" si="73"/>
        <v>0.73596900764875328</v>
      </c>
      <c r="Q195" s="11">
        <v>20</v>
      </c>
      <c r="R195" s="5" t="s">
        <v>360</v>
      </c>
      <c r="S195" s="5" t="s">
        <v>360</v>
      </c>
      <c r="T195" s="5" t="s">
        <v>360</v>
      </c>
      <c r="U195" s="5" t="s">
        <v>360</v>
      </c>
      <c r="V195" s="5" t="s">
        <v>360</v>
      </c>
      <c r="W195" s="5" t="s">
        <v>360</v>
      </c>
      <c r="X195" s="35">
        <v>42331</v>
      </c>
      <c r="Y195" s="35">
        <v>41600.9</v>
      </c>
      <c r="Z195" s="4">
        <f t="shared" si="74"/>
        <v>0.98275259266258774</v>
      </c>
      <c r="AA195" s="5">
        <v>5</v>
      </c>
      <c r="AB195" s="86">
        <v>409</v>
      </c>
      <c r="AC195" s="86">
        <v>420</v>
      </c>
      <c r="AD195" s="4">
        <f t="shared" si="75"/>
        <v>1.0268948655256724</v>
      </c>
      <c r="AE195" s="5">
        <v>20</v>
      </c>
      <c r="AF195" s="5" t="s">
        <v>360</v>
      </c>
      <c r="AG195" s="5" t="s">
        <v>360</v>
      </c>
      <c r="AH195" s="5" t="s">
        <v>360</v>
      </c>
      <c r="AI195" s="5" t="s">
        <v>360</v>
      </c>
      <c r="AJ195" s="5" t="s">
        <v>360</v>
      </c>
      <c r="AK195" s="5" t="s">
        <v>360</v>
      </c>
      <c r="AL195" s="5" t="s">
        <v>360</v>
      </c>
      <c r="AM195" s="5" t="s">
        <v>360</v>
      </c>
      <c r="AN195" s="5" t="s">
        <v>360</v>
      </c>
      <c r="AO195" s="5" t="s">
        <v>360</v>
      </c>
      <c r="AP195" s="5" t="s">
        <v>360</v>
      </c>
      <c r="AQ195" s="5" t="s">
        <v>360</v>
      </c>
      <c r="AR195" s="43">
        <f t="shared" si="84"/>
        <v>0.89268978726225456</v>
      </c>
      <c r="AS195" s="44">
        <v>1478</v>
      </c>
      <c r="AT195" s="35">
        <f t="shared" si="76"/>
        <v>1209.2727272727275</v>
      </c>
      <c r="AU195" s="35">
        <f t="shared" si="77"/>
        <v>1079.5</v>
      </c>
      <c r="AV195" s="35">
        <f t="shared" si="78"/>
        <v>-129.77272727272748</v>
      </c>
      <c r="AW195" s="35">
        <v>60.2</v>
      </c>
      <c r="AX195" s="35">
        <v>54.7</v>
      </c>
      <c r="AY195" s="35">
        <v>335.9</v>
      </c>
      <c r="AZ195" s="35">
        <v>137.19999999999999</v>
      </c>
      <c r="BA195" s="35">
        <v>119.8</v>
      </c>
      <c r="BB195" s="35">
        <v>63.9</v>
      </c>
      <c r="BC195" s="35">
        <v>42.1</v>
      </c>
      <c r="BD195" s="35">
        <v>67.2</v>
      </c>
      <c r="BE195" s="35"/>
      <c r="BF195" s="35">
        <f t="shared" si="79"/>
        <v>198.5</v>
      </c>
      <c r="BG195" s="35">
        <v>0</v>
      </c>
      <c r="BH195" s="35">
        <f t="shared" si="71"/>
        <v>198.5</v>
      </c>
      <c r="BI195" s="79"/>
      <c r="BJ195" s="35">
        <f t="shared" si="80"/>
        <v>198.5</v>
      </c>
      <c r="BK195" s="35"/>
      <c r="BL195" s="35">
        <f t="shared" si="81"/>
        <v>198.5</v>
      </c>
      <c r="BM195" s="79"/>
      <c r="BN195" s="79"/>
      <c r="BO195" s="79"/>
      <c r="BP195" s="79"/>
      <c r="BQ195" s="35">
        <f t="shared" si="82"/>
        <v>198.5</v>
      </c>
      <c r="BR195" s="35">
        <v>184.9</v>
      </c>
      <c r="BS195" s="35">
        <f t="shared" si="83"/>
        <v>13.6</v>
      </c>
      <c r="BT195" s="1"/>
      <c r="BU195" s="1"/>
      <c r="BV195" s="69"/>
      <c r="BW195" s="1"/>
      <c r="BX195" s="1"/>
      <c r="BY195" s="1"/>
      <c r="BZ195" s="1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10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10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10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10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10"/>
      <c r="HG195" s="9"/>
      <c r="HH195" s="9"/>
    </row>
    <row r="196" spans="1:216" s="2" customFormat="1" ht="17.149999999999999" customHeight="1">
      <c r="A196" s="14" t="s">
        <v>181</v>
      </c>
      <c r="B196" s="63">
        <v>137667</v>
      </c>
      <c r="C196" s="63">
        <v>138379</v>
      </c>
      <c r="D196" s="4">
        <f t="shared" si="72"/>
        <v>1.0051719003101687</v>
      </c>
      <c r="E196" s="11">
        <v>5</v>
      </c>
      <c r="F196" s="5" t="s">
        <v>360</v>
      </c>
      <c r="G196" s="5" t="s">
        <v>360</v>
      </c>
      <c r="H196" s="5" t="s">
        <v>360</v>
      </c>
      <c r="I196" s="5" t="s">
        <v>360</v>
      </c>
      <c r="J196" s="5" t="s">
        <v>360</v>
      </c>
      <c r="K196" s="5" t="s">
        <v>360</v>
      </c>
      <c r="L196" s="5" t="s">
        <v>360</v>
      </c>
      <c r="M196" s="5" t="s">
        <v>360</v>
      </c>
      <c r="N196" s="35">
        <v>3177.4</v>
      </c>
      <c r="O196" s="35">
        <v>2972.3</v>
      </c>
      <c r="P196" s="4">
        <f t="shared" si="73"/>
        <v>0.93545036822559324</v>
      </c>
      <c r="Q196" s="11">
        <v>20</v>
      </c>
      <c r="R196" s="5" t="s">
        <v>360</v>
      </c>
      <c r="S196" s="5" t="s">
        <v>360</v>
      </c>
      <c r="T196" s="5" t="s">
        <v>360</v>
      </c>
      <c r="U196" s="5" t="s">
        <v>360</v>
      </c>
      <c r="V196" s="5" t="s">
        <v>360</v>
      </c>
      <c r="W196" s="5" t="s">
        <v>360</v>
      </c>
      <c r="X196" s="35">
        <v>163864</v>
      </c>
      <c r="Y196" s="35">
        <v>157185.20000000001</v>
      </c>
      <c r="Z196" s="4">
        <f t="shared" si="74"/>
        <v>0.95924181028169708</v>
      </c>
      <c r="AA196" s="5">
        <v>5</v>
      </c>
      <c r="AB196" s="86">
        <v>755</v>
      </c>
      <c r="AC196" s="86">
        <v>755</v>
      </c>
      <c r="AD196" s="4">
        <f t="shared" si="75"/>
        <v>1</v>
      </c>
      <c r="AE196" s="5">
        <v>20</v>
      </c>
      <c r="AF196" s="5" t="s">
        <v>360</v>
      </c>
      <c r="AG196" s="5" t="s">
        <v>360</v>
      </c>
      <c r="AH196" s="5" t="s">
        <v>360</v>
      </c>
      <c r="AI196" s="5" t="s">
        <v>360</v>
      </c>
      <c r="AJ196" s="5" t="s">
        <v>360</v>
      </c>
      <c r="AK196" s="5" t="s">
        <v>360</v>
      </c>
      <c r="AL196" s="5" t="s">
        <v>360</v>
      </c>
      <c r="AM196" s="5" t="s">
        <v>360</v>
      </c>
      <c r="AN196" s="5" t="s">
        <v>360</v>
      </c>
      <c r="AO196" s="5" t="s">
        <v>360</v>
      </c>
      <c r="AP196" s="5" t="s">
        <v>360</v>
      </c>
      <c r="AQ196" s="5" t="s">
        <v>360</v>
      </c>
      <c r="AR196" s="43">
        <f t="shared" si="84"/>
        <v>0.97062151834942401</v>
      </c>
      <c r="AS196" s="44">
        <v>765</v>
      </c>
      <c r="AT196" s="35">
        <f t="shared" si="76"/>
        <v>625.90909090909088</v>
      </c>
      <c r="AU196" s="35">
        <f t="shared" si="77"/>
        <v>607.5</v>
      </c>
      <c r="AV196" s="35">
        <f t="shared" si="78"/>
        <v>-18.409090909090878</v>
      </c>
      <c r="AW196" s="35">
        <v>27.6</v>
      </c>
      <c r="AX196" s="35">
        <v>24.2</v>
      </c>
      <c r="AY196" s="35">
        <v>90.2</v>
      </c>
      <c r="AZ196" s="35">
        <v>67</v>
      </c>
      <c r="BA196" s="35">
        <v>37.4</v>
      </c>
      <c r="BB196" s="35">
        <v>154.5</v>
      </c>
      <c r="BC196" s="35">
        <v>40.799999999999997</v>
      </c>
      <c r="BD196" s="35">
        <v>61.1</v>
      </c>
      <c r="BE196" s="35">
        <v>29.5</v>
      </c>
      <c r="BF196" s="35">
        <f t="shared" si="79"/>
        <v>75.2</v>
      </c>
      <c r="BG196" s="35">
        <v>0</v>
      </c>
      <c r="BH196" s="35">
        <f t="shared" si="71"/>
        <v>75.2</v>
      </c>
      <c r="BI196" s="79"/>
      <c r="BJ196" s="35">
        <f t="shared" si="80"/>
        <v>75.2</v>
      </c>
      <c r="BK196" s="35"/>
      <c r="BL196" s="35">
        <f t="shared" si="81"/>
        <v>75.2</v>
      </c>
      <c r="BM196" s="79"/>
      <c r="BN196" s="79"/>
      <c r="BO196" s="79"/>
      <c r="BP196" s="79"/>
      <c r="BQ196" s="35">
        <f t="shared" si="82"/>
        <v>75.2</v>
      </c>
      <c r="BR196" s="35">
        <v>76</v>
      </c>
      <c r="BS196" s="35">
        <f t="shared" si="83"/>
        <v>-0.8</v>
      </c>
      <c r="BT196" s="1"/>
      <c r="BU196" s="1"/>
      <c r="BV196" s="69"/>
      <c r="BW196" s="1"/>
      <c r="BX196" s="1"/>
      <c r="BY196" s="1"/>
      <c r="BZ196" s="1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10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10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10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10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10"/>
      <c r="HG196" s="9"/>
      <c r="HH196" s="9"/>
    </row>
    <row r="197" spans="1:216" s="2" customFormat="1" ht="17.149999999999999" customHeight="1">
      <c r="A197" s="14" t="s">
        <v>182</v>
      </c>
      <c r="B197" s="63">
        <v>0</v>
      </c>
      <c r="C197" s="63">
        <v>0</v>
      </c>
      <c r="D197" s="4">
        <f t="shared" si="72"/>
        <v>0</v>
      </c>
      <c r="E197" s="11">
        <v>0</v>
      </c>
      <c r="F197" s="5" t="s">
        <v>360</v>
      </c>
      <c r="G197" s="5" t="s">
        <v>360</v>
      </c>
      <c r="H197" s="5" t="s">
        <v>360</v>
      </c>
      <c r="I197" s="5" t="s">
        <v>360</v>
      </c>
      <c r="J197" s="5" t="s">
        <v>360</v>
      </c>
      <c r="K197" s="5" t="s">
        <v>360</v>
      </c>
      <c r="L197" s="5" t="s">
        <v>360</v>
      </c>
      <c r="M197" s="5" t="s">
        <v>360</v>
      </c>
      <c r="N197" s="35">
        <v>2242.6999999999998</v>
      </c>
      <c r="O197" s="35">
        <v>1077</v>
      </c>
      <c r="P197" s="4">
        <f t="shared" si="73"/>
        <v>0.48022472912114866</v>
      </c>
      <c r="Q197" s="11">
        <v>20</v>
      </c>
      <c r="R197" s="5" t="s">
        <v>360</v>
      </c>
      <c r="S197" s="5" t="s">
        <v>360</v>
      </c>
      <c r="T197" s="5" t="s">
        <v>360</v>
      </c>
      <c r="U197" s="5" t="s">
        <v>360</v>
      </c>
      <c r="V197" s="5" t="s">
        <v>360</v>
      </c>
      <c r="W197" s="5" t="s">
        <v>360</v>
      </c>
      <c r="X197" s="35">
        <v>32773</v>
      </c>
      <c r="Y197" s="35">
        <v>31453.1</v>
      </c>
      <c r="Z197" s="4">
        <f t="shared" si="74"/>
        <v>0.95972599395844138</v>
      </c>
      <c r="AA197" s="5">
        <v>5</v>
      </c>
      <c r="AB197" s="86">
        <v>780</v>
      </c>
      <c r="AC197" s="86">
        <v>864</v>
      </c>
      <c r="AD197" s="4">
        <f t="shared" si="75"/>
        <v>1.1076923076923078</v>
      </c>
      <c r="AE197" s="5">
        <v>20</v>
      </c>
      <c r="AF197" s="5" t="s">
        <v>360</v>
      </c>
      <c r="AG197" s="5" t="s">
        <v>360</v>
      </c>
      <c r="AH197" s="5" t="s">
        <v>360</v>
      </c>
      <c r="AI197" s="5" t="s">
        <v>360</v>
      </c>
      <c r="AJ197" s="5" t="s">
        <v>360</v>
      </c>
      <c r="AK197" s="5" t="s">
        <v>360</v>
      </c>
      <c r="AL197" s="5" t="s">
        <v>360</v>
      </c>
      <c r="AM197" s="5" t="s">
        <v>360</v>
      </c>
      <c r="AN197" s="5" t="s">
        <v>360</v>
      </c>
      <c r="AO197" s="5" t="s">
        <v>360</v>
      </c>
      <c r="AP197" s="5" t="s">
        <v>360</v>
      </c>
      <c r="AQ197" s="5" t="s">
        <v>360</v>
      </c>
      <c r="AR197" s="43">
        <f t="shared" si="84"/>
        <v>0.81237712680136298</v>
      </c>
      <c r="AS197" s="44">
        <v>1834</v>
      </c>
      <c r="AT197" s="35">
        <f t="shared" si="76"/>
        <v>1500.5454545454545</v>
      </c>
      <c r="AU197" s="35">
        <f t="shared" si="77"/>
        <v>1219</v>
      </c>
      <c r="AV197" s="35">
        <f t="shared" si="78"/>
        <v>-281.5454545454545</v>
      </c>
      <c r="AW197" s="35">
        <v>60.4</v>
      </c>
      <c r="AX197" s="35">
        <v>88.2</v>
      </c>
      <c r="AY197" s="35">
        <v>392.7</v>
      </c>
      <c r="AZ197" s="35">
        <v>176.4</v>
      </c>
      <c r="BA197" s="35">
        <v>137.30000000000001</v>
      </c>
      <c r="BB197" s="35">
        <v>103</v>
      </c>
      <c r="BC197" s="35">
        <v>25.4</v>
      </c>
      <c r="BD197" s="35">
        <v>23.4</v>
      </c>
      <c r="BE197" s="35"/>
      <c r="BF197" s="35">
        <f t="shared" si="79"/>
        <v>212.2</v>
      </c>
      <c r="BG197" s="35">
        <v>0</v>
      </c>
      <c r="BH197" s="35">
        <f t="shared" si="71"/>
        <v>212.2</v>
      </c>
      <c r="BI197" s="79"/>
      <c r="BJ197" s="35">
        <f t="shared" si="80"/>
        <v>212.2</v>
      </c>
      <c r="BK197" s="35"/>
      <c r="BL197" s="35">
        <f t="shared" si="81"/>
        <v>212.2</v>
      </c>
      <c r="BM197" s="79"/>
      <c r="BN197" s="79"/>
      <c r="BO197" s="79"/>
      <c r="BP197" s="79"/>
      <c r="BQ197" s="35">
        <f t="shared" si="82"/>
        <v>212.2</v>
      </c>
      <c r="BR197" s="35">
        <v>184.6</v>
      </c>
      <c r="BS197" s="35">
        <f t="shared" si="83"/>
        <v>27.6</v>
      </c>
      <c r="BT197" s="1"/>
      <c r="BU197" s="1"/>
      <c r="BV197" s="69"/>
      <c r="BW197" s="1"/>
      <c r="BX197" s="1"/>
      <c r="BY197" s="1"/>
      <c r="BZ197" s="1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10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10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10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10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10"/>
      <c r="HG197" s="9"/>
      <c r="HH197" s="9"/>
    </row>
    <row r="198" spans="1:216" s="2" customFormat="1" ht="17.149999999999999" customHeight="1">
      <c r="A198" s="14" t="s">
        <v>183</v>
      </c>
      <c r="B198" s="63">
        <v>0</v>
      </c>
      <c r="C198" s="63">
        <v>0</v>
      </c>
      <c r="D198" s="4">
        <f t="shared" si="72"/>
        <v>0</v>
      </c>
      <c r="E198" s="11">
        <v>0</v>
      </c>
      <c r="F198" s="5" t="s">
        <v>360</v>
      </c>
      <c r="G198" s="5" t="s">
        <v>360</v>
      </c>
      <c r="H198" s="5" t="s">
        <v>360</v>
      </c>
      <c r="I198" s="5" t="s">
        <v>360</v>
      </c>
      <c r="J198" s="5" t="s">
        <v>360</v>
      </c>
      <c r="K198" s="5" t="s">
        <v>360</v>
      </c>
      <c r="L198" s="5" t="s">
        <v>360</v>
      </c>
      <c r="M198" s="5" t="s">
        <v>360</v>
      </c>
      <c r="N198" s="35">
        <v>787.9</v>
      </c>
      <c r="O198" s="35">
        <v>630.20000000000005</v>
      </c>
      <c r="P198" s="4">
        <f t="shared" si="73"/>
        <v>0.79984769640817366</v>
      </c>
      <c r="Q198" s="11">
        <v>20</v>
      </c>
      <c r="R198" s="5" t="s">
        <v>360</v>
      </c>
      <c r="S198" s="5" t="s">
        <v>360</v>
      </c>
      <c r="T198" s="5" t="s">
        <v>360</v>
      </c>
      <c r="U198" s="5" t="s">
        <v>360</v>
      </c>
      <c r="V198" s="5" t="s">
        <v>360</v>
      </c>
      <c r="W198" s="5" t="s">
        <v>360</v>
      </c>
      <c r="X198" s="35">
        <v>27311</v>
      </c>
      <c r="Y198" s="35">
        <v>23883.3</v>
      </c>
      <c r="Z198" s="4">
        <f t="shared" si="74"/>
        <v>0.87449379370949432</v>
      </c>
      <c r="AA198" s="5">
        <v>5</v>
      </c>
      <c r="AB198" s="86">
        <v>507</v>
      </c>
      <c r="AC198" s="86">
        <v>538</v>
      </c>
      <c r="AD198" s="4">
        <f t="shared" si="75"/>
        <v>1.0611439842209074</v>
      </c>
      <c r="AE198" s="5">
        <v>20</v>
      </c>
      <c r="AF198" s="5" t="s">
        <v>360</v>
      </c>
      <c r="AG198" s="5" t="s">
        <v>360</v>
      </c>
      <c r="AH198" s="5" t="s">
        <v>360</v>
      </c>
      <c r="AI198" s="5" t="s">
        <v>360</v>
      </c>
      <c r="AJ198" s="5" t="s">
        <v>360</v>
      </c>
      <c r="AK198" s="5" t="s">
        <v>360</v>
      </c>
      <c r="AL198" s="5" t="s">
        <v>360</v>
      </c>
      <c r="AM198" s="5" t="s">
        <v>360</v>
      </c>
      <c r="AN198" s="5" t="s">
        <v>360</v>
      </c>
      <c r="AO198" s="5" t="s">
        <v>360</v>
      </c>
      <c r="AP198" s="5" t="s">
        <v>360</v>
      </c>
      <c r="AQ198" s="5" t="s">
        <v>360</v>
      </c>
      <c r="AR198" s="43">
        <f t="shared" si="84"/>
        <v>0.92427339069175751</v>
      </c>
      <c r="AS198" s="44">
        <v>1264</v>
      </c>
      <c r="AT198" s="35">
        <f t="shared" si="76"/>
        <v>1034.1818181818182</v>
      </c>
      <c r="AU198" s="35">
        <f t="shared" si="77"/>
        <v>955.9</v>
      </c>
      <c r="AV198" s="35">
        <f t="shared" si="78"/>
        <v>-78.281818181818267</v>
      </c>
      <c r="AW198" s="35">
        <v>49.2</v>
      </c>
      <c r="AX198" s="35">
        <v>88.3</v>
      </c>
      <c r="AY198" s="35">
        <v>232.3</v>
      </c>
      <c r="AZ198" s="35">
        <v>113.4</v>
      </c>
      <c r="BA198" s="35">
        <v>109.4</v>
      </c>
      <c r="BB198" s="35">
        <v>73.599999999999994</v>
      </c>
      <c r="BC198" s="35">
        <v>81.099999999999994</v>
      </c>
      <c r="BD198" s="35">
        <v>36.5</v>
      </c>
      <c r="BE198" s="35"/>
      <c r="BF198" s="35">
        <f t="shared" si="79"/>
        <v>172.1</v>
      </c>
      <c r="BG198" s="35">
        <v>0</v>
      </c>
      <c r="BH198" s="35">
        <f t="shared" si="71"/>
        <v>172.1</v>
      </c>
      <c r="BI198" s="79"/>
      <c r="BJ198" s="35">
        <f t="shared" si="80"/>
        <v>172.1</v>
      </c>
      <c r="BK198" s="35"/>
      <c r="BL198" s="35">
        <f t="shared" si="81"/>
        <v>172.1</v>
      </c>
      <c r="BM198" s="79"/>
      <c r="BN198" s="79"/>
      <c r="BO198" s="79"/>
      <c r="BP198" s="79"/>
      <c r="BQ198" s="35">
        <f t="shared" si="82"/>
        <v>172.1</v>
      </c>
      <c r="BR198" s="35">
        <v>178.5</v>
      </c>
      <c r="BS198" s="35">
        <f t="shared" si="83"/>
        <v>-6.4</v>
      </c>
      <c r="BT198" s="1"/>
      <c r="BU198" s="1"/>
      <c r="BV198" s="69"/>
      <c r="BW198" s="1"/>
      <c r="BX198" s="1"/>
      <c r="BY198" s="1"/>
      <c r="BZ198" s="1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10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10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10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10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10"/>
      <c r="HG198" s="9"/>
      <c r="HH198" s="9"/>
    </row>
    <row r="199" spans="1:216" s="2" customFormat="1" ht="17.149999999999999" customHeight="1">
      <c r="A199" s="14" t="s">
        <v>184</v>
      </c>
      <c r="B199" s="63">
        <v>0</v>
      </c>
      <c r="C199" s="63">
        <v>0</v>
      </c>
      <c r="D199" s="4">
        <f t="shared" si="72"/>
        <v>0</v>
      </c>
      <c r="E199" s="11">
        <v>0</v>
      </c>
      <c r="F199" s="5" t="s">
        <v>360</v>
      </c>
      <c r="G199" s="5" t="s">
        <v>360</v>
      </c>
      <c r="H199" s="5" t="s">
        <v>360</v>
      </c>
      <c r="I199" s="5" t="s">
        <v>360</v>
      </c>
      <c r="J199" s="5" t="s">
        <v>360</v>
      </c>
      <c r="K199" s="5" t="s">
        <v>360</v>
      </c>
      <c r="L199" s="5" t="s">
        <v>360</v>
      </c>
      <c r="M199" s="5" t="s">
        <v>360</v>
      </c>
      <c r="N199" s="35">
        <v>1087.0999999999999</v>
      </c>
      <c r="O199" s="35">
        <v>598.79999999999995</v>
      </c>
      <c r="P199" s="4">
        <f t="shared" si="73"/>
        <v>0.55082329132554508</v>
      </c>
      <c r="Q199" s="11">
        <v>20</v>
      </c>
      <c r="R199" s="5" t="s">
        <v>360</v>
      </c>
      <c r="S199" s="5" t="s">
        <v>360</v>
      </c>
      <c r="T199" s="5" t="s">
        <v>360</v>
      </c>
      <c r="U199" s="5" t="s">
        <v>360</v>
      </c>
      <c r="V199" s="5" t="s">
        <v>360</v>
      </c>
      <c r="W199" s="5" t="s">
        <v>360</v>
      </c>
      <c r="X199" s="35">
        <v>17752</v>
      </c>
      <c r="Y199" s="35">
        <v>15406.7</v>
      </c>
      <c r="Z199" s="4">
        <f t="shared" si="74"/>
        <v>0.8678853086976116</v>
      </c>
      <c r="AA199" s="5">
        <v>5</v>
      </c>
      <c r="AB199" s="86">
        <v>357</v>
      </c>
      <c r="AC199" s="86">
        <v>324</v>
      </c>
      <c r="AD199" s="4">
        <f t="shared" si="75"/>
        <v>0.90756302521008403</v>
      </c>
      <c r="AE199" s="5">
        <v>20</v>
      </c>
      <c r="AF199" s="5" t="s">
        <v>360</v>
      </c>
      <c r="AG199" s="5" t="s">
        <v>360</v>
      </c>
      <c r="AH199" s="5" t="s">
        <v>360</v>
      </c>
      <c r="AI199" s="5" t="s">
        <v>360</v>
      </c>
      <c r="AJ199" s="5" t="s">
        <v>360</v>
      </c>
      <c r="AK199" s="5" t="s">
        <v>360</v>
      </c>
      <c r="AL199" s="5" t="s">
        <v>360</v>
      </c>
      <c r="AM199" s="5" t="s">
        <v>360</v>
      </c>
      <c r="AN199" s="5" t="s">
        <v>360</v>
      </c>
      <c r="AO199" s="5" t="s">
        <v>360</v>
      </c>
      <c r="AP199" s="5" t="s">
        <v>360</v>
      </c>
      <c r="AQ199" s="5" t="s">
        <v>360</v>
      </c>
      <c r="AR199" s="43">
        <f t="shared" si="84"/>
        <v>0.74460339720445867</v>
      </c>
      <c r="AS199" s="44">
        <v>1389</v>
      </c>
      <c r="AT199" s="35">
        <f t="shared" si="76"/>
        <v>1136.4545454545455</v>
      </c>
      <c r="AU199" s="35">
        <f t="shared" si="77"/>
        <v>846.2</v>
      </c>
      <c r="AV199" s="35">
        <f t="shared" si="78"/>
        <v>-290.25454545454545</v>
      </c>
      <c r="AW199" s="35">
        <v>21</v>
      </c>
      <c r="AX199" s="35">
        <v>24.2</v>
      </c>
      <c r="AY199" s="35">
        <v>355.6</v>
      </c>
      <c r="AZ199" s="35">
        <v>138.9</v>
      </c>
      <c r="BA199" s="35">
        <v>70.7</v>
      </c>
      <c r="BB199" s="35">
        <v>30</v>
      </c>
      <c r="BC199" s="35">
        <v>75.7</v>
      </c>
      <c r="BD199" s="35">
        <v>0</v>
      </c>
      <c r="BE199" s="35"/>
      <c r="BF199" s="35">
        <f t="shared" si="79"/>
        <v>130.1</v>
      </c>
      <c r="BG199" s="35">
        <v>0</v>
      </c>
      <c r="BH199" s="35">
        <f t="shared" si="71"/>
        <v>130.1</v>
      </c>
      <c r="BI199" s="79"/>
      <c r="BJ199" s="35">
        <f t="shared" si="80"/>
        <v>130.1</v>
      </c>
      <c r="BK199" s="35"/>
      <c r="BL199" s="35">
        <f t="shared" si="81"/>
        <v>130.1</v>
      </c>
      <c r="BM199" s="79"/>
      <c r="BN199" s="79"/>
      <c r="BO199" s="79"/>
      <c r="BP199" s="79"/>
      <c r="BQ199" s="35">
        <f t="shared" si="82"/>
        <v>130.1</v>
      </c>
      <c r="BR199" s="35">
        <v>112.6</v>
      </c>
      <c r="BS199" s="35">
        <f t="shared" si="83"/>
        <v>17.5</v>
      </c>
      <c r="BT199" s="1"/>
      <c r="BU199" s="1"/>
      <c r="BV199" s="69"/>
      <c r="BW199" s="1"/>
      <c r="BX199" s="1"/>
      <c r="BY199" s="1"/>
      <c r="BZ199" s="1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10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10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10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10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10"/>
      <c r="HG199" s="9"/>
      <c r="HH199" s="9"/>
    </row>
    <row r="200" spans="1:216" s="2" customFormat="1" ht="17.149999999999999" customHeight="1">
      <c r="A200" s="14" t="s">
        <v>185</v>
      </c>
      <c r="B200" s="63">
        <v>0</v>
      </c>
      <c r="C200" s="63">
        <v>0</v>
      </c>
      <c r="D200" s="4">
        <f t="shared" si="72"/>
        <v>0</v>
      </c>
      <c r="E200" s="11">
        <v>0</v>
      </c>
      <c r="F200" s="5" t="s">
        <v>360</v>
      </c>
      <c r="G200" s="5" t="s">
        <v>360</v>
      </c>
      <c r="H200" s="5" t="s">
        <v>360</v>
      </c>
      <c r="I200" s="5" t="s">
        <v>360</v>
      </c>
      <c r="J200" s="5" t="s">
        <v>360</v>
      </c>
      <c r="K200" s="5" t="s">
        <v>360</v>
      </c>
      <c r="L200" s="5" t="s">
        <v>360</v>
      </c>
      <c r="M200" s="5" t="s">
        <v>360</v>
      </c>
      <c r="N200" s="35">
        <v>1398.1</v>
      </c>
      <c r="O200" s="35">
        <v>680.7</v>
      </c>
      <c r="P200" s="4">
        <f t="shared" si="73"/>
        <v>0.48687504470352627</v>
      </c>
      <c r="Q200" s="11">
        <v>20</v>
      </c>
      <c r="R200" s="5" t="s">
        <v>360</v>
      </c>
      <c r="S200" s="5" t="s">
        <v>360</v>
      </c>
      <c r="T200" s="5" t="s">
        <v>360</v>
      </c>
      <c r="U200" s="5" t="s">
        <v>360</v>
      </c>
      <c r="V200" s="5" t="s">
        <v>360</v>
      </c>
      <c r="W200" s="5" t="s">
        <v>360</v>
      </c>
      <c r="X200" s="35">
        <v>40966</v>
      </c>
      <c r="Y200" s="35">
        <v>37121.4</v>
      </c>
      <c r="Z200" s="4">
        <f t="shared" si="74"/>
        <v>0.90615144265976666</v>
      </c>
      <c r="AA200" s="5">
        <v>5</v>
      </c>
      <c r="AB200" s="86">
        <v>1389</v>
      </c>
      <c r="AC200" s="86">
        <v>1390</v>
      </c>
      <c r="AD200" s="4">
        <f t="shared" si="75"/>
        <v>1.0007199424046076</v>
      </c>
      <c r="AE200" s="5">
        <v>20</v>
      </c>
      <c r="AF200" s="5" t="s">
        <v>360</v>
      </c>
      <c r="AG200" s="5" t="s">
        <v>360</v>
      </c>
      <c r="AH200" s="5" t="s">
        <v>360</v>
      </c>
      <c r="AI200" s="5" t="s">
        <v>360</v>
      </c>
      <c r="AJ200" s="5" t="s">
        <v>360</v>
      </c>
      <c r="AK200" s="5" t="s">
        <v>360</v>
      </c>
      <c r="AL200" s="5" t="s">
        <v>360</v>
      </c>
      <c r="AM200" s="5" t="s">
        <v>360</v>
      </c>
      <c r="AN200" s="5" t="s">
        <v>360</v>
      </c>
      <c r="AO200" s="5" t="s">
        <v>360</v>
      </c>
      <c r="AP200" s="5" t="s">
        <v>360</v>
      </c>
      <c r="AQ200" s="5" t="s">
        <v>360</v>
      </c>
      <c r="AR200" s="43">
        <f t="shared" si="84"/>
        <v>0.76183682123247809</v>
      </c>
      <c r="AS200" s="44">
        <v>1144</v>
      </c>
      <c r="AT200" s="35">
        <f t="shared" si="76"/>
        <v>936</v>
      </c>
      <c r="AU200" s="35">
        <f t="shared" si="77"/>
        <v>713.1</v>
      </c>
      <c r="AV200" s="35">
        <f t="shared" si="78"/>
        <v>-222.89999999999998</v>
      </c>
      <c r="AW200" s="35">
        <v>69.2</v>
      </c>
      <c r="AX200" s="35">
        <v>68.7</v>
      </c>
      <c r="AY200" s="35">
        <v>190.4</v>
      </c>
      <c r="AZ200" s="35">
        <v>102.2</v>
      </c>
      <c r="BA200" s="35">
        <v>44.7</v>
      </c>
      <c r="BB200" s="35">
        <v>50.4</v>
      </c>
      <c r="BC200" s="35">
        <v>52.1</v>
      </c>
      <c r="BD200" s="35">
        <v>13.8</v>
      </c>
      <c r="BE200" s="35"/>
      <c r="BF200" s="35">
        <f t="shared" si="79"/>
        <v>121.6</v>
      </c>
      <c r="BG200" s="35">
        <v>0</v>
      </c>
      <c r="BH200" s="35">
        <f t="shared" si="71"/>
        <v>121.6</v>
      </c>
      <c r="BI200" s="79"/>
      <c r="BJ200" s="35">
        <f t="shared" si="80"/>
        <v>121.6</v>
      </c>
      <c r="BK200" s="35"/>
      <c r="BL200" s="35">
        <f t="shared" si="81"/>
        <v>121.6</v>
      </c>
      <c r="BM200" s="79"/>
      <c r="BN200" s="79"/>
      <c r="BO200" s="79"/>
      <c r="BP200" s="79"/>
      <c r="BQ200" s="35">
        <f t="shared" si="82"/>
        <v>121.6</v>
      </c>
      <c r="BR200" s="35">
        <v>104.7</v>
      </c>
      <c r="BS200" s="35">
        <f t="shared" si="83"/>
        <v>16.899999999999999</v>
      </c>
      <c r="BT200" s="1"/>
      <c r="BU200" s="1"/>
      <c r="BV200" s="69"/>
      <c r="BW200" s="1"/>
      <c r="BX200" s="1"/>
      <c r="BY200" s="1"/>
      <c r="BZ200" s="1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10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10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10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10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10"/>
      <c r="HG200" s="9"/>
      <c r="HH200" s="9"/>
    </row>
    <row r="201" spans="1:216" s="2" customFormat="1" ht="17.149999999999999" customHeight="1">
      <c r="A201" s="14" t="s">
        <v>186</v>
      </c>
      <c r="B201" s="63">
        <v>0</v>
      </c>
      <c r="C201" s="63">
        <v>0</v>
      </c>
      <c r="D201" s="4">
        <f t="shared" si="72"/>
        <v>0</v>
      </c>
      <c r="E201" s="11">
        <v>0</v>
      </c>
      <c r="F201" s="5" t="s">
        <v>360</v>
      </c>
      <c r="G201" s="5" t="s">
        <v>360</v>
      </c>
      <c r="H201" s="5" t="s">
        <v>360</v>
      </c>
      <c r="I201" s="5" t="s">
        <v>360</v>
      </c>
      <c r="J201" s="5" t="s">
        <v>360</v>
      </c>
      <c r="K201" s="5" t="s">
        <v>360</v>
      </c>
      <c r="L201" s="5" t="s">
        <v>360</v>
      </c>
      <c r="M201" s="5" t="s">
        <v>360</v>
      </c>
      <c r="N201" s="35">
        <v>1549.9</v>
      </c>
      <c r="O201" s="35">
        <v>1049.5999999999999</v>
      </c>
      <c r="P201" s="4">
        <f t="shared" si="73"/>
        <v>0.67720498096651383</v>
      </c>
      <c r="Q201" s="11">
        <v>20</v>
      </c>
      <c r="R201" s="5" t="s">
        <v>360</v>
      </c>
      <c r="S201" s="5" t="s">
        <v>360</v>
      </c>
      <c r="T201" s="5" t="s">
        <v>360</v>
      </c>
      <c r="U201" s="5" t="s">
        <v>360</v>
      </c>
      <c r="V201" s="5" t="s">
        <v>360</v>
      </c>
      <c r="W201" s="5" t="s">
        <v>360</v>
      </c>
      <c r="X201" s="35">
        <v>46428</v>
      </c>
      <c r="Y201" s="35">
        <v>41384.5</v>
      </c>
      <c r="Z201" s="4">
        <f t="shared" si="74"/>
        <v>0.89136943223916598</v>
      </c>
      <c r="AA201" s="5">
        <v>5</v>
      </c>
      <c r="AB201" s="86">
        <v>388</v>
      </c>
      <c r="AC201" s="86">
        <v>260</v>
      </c>
      <c r="AD201" s="4">
        <f t="shared" si="75"/>
        <v>0.67010309278350511</v>
      </c>
      <c r="AE201" s="5">
        <v>20</v>
      </c>
      <c r="AF201" s="5" t="s">
        <v>360</v>
      </c>
      <c r="AG201" s="5" t="s">
        <v>360</v>
      </c>
      <c r="AH201" s="5" t="s">
        <v>360</v>
      </c>
      <c r="AI201" s="5" t="s">
        <v>360</v>
      </c>
      <c r="AJ201" s="5" t="s">
        <v>360</v>
      </c>
      <c r="AK201" s="5" t="s">
        <v>360</v>
      </c>
      <c r="AL201" s="5" t="s">
        <v>360</v>
      </c>
      <c r="AM201" s="5" t="s">
        <v>360</v>
      </c>
      <c r="AN201" s="5" t="s">
        <v>360</v>
      </c>
      <c r="AO201" s="5" t="s">
        <v>360</v>
      </c>
      <c r="AP201" s="5" t="s">
        <v>360</v>
      </c>
      <c r="AQ201" s="5" t="s">
        <v>360</v>
      </c>
      <c r="AR201" s="43">
        <f t="shared" si="84"/>
        <v>0.69784463635991578</v>
      </c>
      <c r="AS201" s="44">
        <v>1556</v>
      </c>
      <c r="AT201" s="35">
        <f t="shared" si="76"/>
        <v>1273.0909090909092</v>
      </c>
      <c r="AU201" s="35">
        <f t="shared" si="77"/>
        <v>888.4</v>
      </c>
      <c r="AV201" s="35">
        <f t="shared" si="78"/>
        <v>-384.69090909090926</v>
      </c>
      <c r="AW201" s="35">
        <v>78.3</v>
      </c>
      <c r="AX201" s="35">
        <v>82.5</v>
      </c>
      <c r="AY201" s="35">
        <v>320.2</v>
      </c>
      <c r="AZ201" s="35">
        <v>129</v>
      </c>
      <c r="BA201" s="35">
        <v>155.5</v>
      </c>
      <c r="BB201" s="35">
        <v>103.1</v>
      </c>
      <c r="BC201" s="35">
        <v>0</v>
      </c>
      <c r="BD201" s="35">
        <v>76.3</v>
      </c>
      <c r="BE201" s="35"/>
      <c r="BF201" s="35">
        <f t="shared" si="79"/>
        <v>-56.5</v>
      </c>
      <c r="BG201" s="35">
        <v>0</v>
      </c>
      <c r="BH201" s="35">
        <f t="shared" si="71"/>
        <v>-56.5</v>
      </c>
      <c r="BI201" s="79"/>
      <c r="BJ201" s="35">
        <f t="shared" si="80"/>
        <v>0</v>
      </c>
      <c r="BK201" s="35"/>
      <c r="BL201" s="35">
        <f t="shared" si="81"/>
        <v>0</v>
      </c>
      <c r="BM201" s="79"/>
      <c r="BN201" s="79"/>
      <c r="BO201" s="79"/>
      <c r="BP201" s="79"/>
      <c r="BQ201" s="35">
        <f t="shared" si="82"/>
        <v>0</v>
      </c>
      <c r="BR201" s="35">
        <v>0</v>
      </c>
      <c r="BS201" s="35">
        <f t="shared" si="83"/>
        <v>0</v>
      </c>
      <c r="BT201" s="1"/>
      <c r="BU201" s="1"/>
      <c r="BV201" s="69"/>
      <c r="BW201" s="1"/>
      <c r="BX201" s="1"/>
      <c r="BY201" s="1"/>
      <c r="BZ201" s="1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10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10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10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10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10"/>
      <c r="HG201" s="9"/>
      <c r="HH201" s="9"/>
    </row>
    <row r="202" spans="1:216" s="2" customFormat="1" ht="17.149999999999999" customHeight="1">
      <c r="A202" s="18" t="s">
        <v>187</v>
      </c>
      <c r="B202" s="59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87"/>
      <c r="AC202" s="87"/>
      <c r="AD202" s="11"/>
      <c r="AE202" s="11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35"/>
      <c r="BL202" s="35"/>
      <c r="BM202" s="79"/>
      <c r="BN202" s="79"/>
      <c r="BO202" s="79"/>
      <c r="BP202" s="79"/>
      <c r="BQ202" s="35"/>
      <c r="BR202" s="35"/>
      <c r="BS202" s="35"/>
      <c r="BT202" s="1"/>
      <c r="BU202" s="1"/>
      <c r="BV202" s="69"/>
      <c r="BW202" s="1"/>
      <c r="BX202" s="1"/>
      <c r="BY202" s="1"/>
      <c r="BZ202" s="1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10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10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10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10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10"/>
      <c r="HG202" s="9"/>
      <c r="HH202" s="9"/>
    </row>
    <row r="203" spans="1:216" s="2" customFormat="1" ht="17.149999999999999" customHeight="1">
      <c r="A203" s="14" t="s">
        <v>188</v>
      </c>
      <c r="B203" s="63">
        <v>0</v>
      </c>
      <c r="C203" s="63">
        <v>0</v>
      </c>
      <c r="D203" s="4">
        <f t="shared" si="72"/>
        <v>0</v>
      </c>
      <c r="E203" s="11">
        <v>0</v>
      </c>
      <c r="F203" s="5" t="s">
        <v>360</v>
      </c>
      <c r="G203" s="5" t="s">
        <v>360</v>
      </c>
      <c r="H203" s="5" t="s">
        <v>360</v>
      </c>
      <c r="I203" s="5" t="s">
        <v>360</v>
      </c>
      <c r="J203" s="5" t="s">
        <v>360</v>
      </c>
      <c r="K203" s="5" t="s">
        <v>360</v>
      </c>
      <c r="L203" s="5" t="s">
        <v>360</v>
      </c>
      <c r="M203" s="5" t="s">
        <v>360</v>
      </c>
      <c r="N203" s="35">
        <v>1298.5999999999999</v>
      </c>
      <c r="O203" s="35">
        <v>2299.1</v>
      </c>
      <c r="P203" s="4">
        <f t="shared" si="73"/>
        <v>1.2570445094717388</v>
      </c>
      <c r="Q203" s="11">
        <v>20</v>
      </c>
      <c r="R203" s="5" t="s">
        <v>360</v>
      </c>
      <c r="S203" s="5" t="s">
        <v>360</v>
      </c>
      <c r="T203" s="5" t="s">
        <v>360</v>
      </c>
      <c r="U203" s="5" t="s">
        <v>360</v>
      </c>
      <c r="V203" s="5" t="s">
        <v>360</v>
      </c>
      <c r="W203" s="5" t="s">
        <v>360</v>
      </c>
      <c r="X203" s="35">
        <v>3155.7</v>
      </c>
      <c r="Y203" s="35">
        <v>3328.1</v>
      </c>
      <c r="Z203" s="4">
        <f t="shared" si="74"/>
        <v>1.0546313020882847</v>
      </c>
      <c r="AA203" s="5">
        <v>5</v>
      </c>
      <c r="AB203" s="86">
        <v>272</v>
      </c>
      <c r="AC203" s="86">
        <v>287</v>
      </c>
      <c r="AD203" s="4">
        <f t="shared" si="75"/>
        <v>1.0551470588235294</v>
      </c>
      <c r="AE203" s="5">
        <v>20</v>
      </c>
      <c r="AF203" s="5" t="s">
        <v>360</v>
      </c>
      <c r="AG203" s="5" t="s">
        <v>360</v>
      </c>
      <c r="AH203" s="5" t="s">
        <v>360</v>
      </c>
      <c r="AI203" s="5" t="s">
        <v>360</v>
      </c>
      <c r="AJ203" s="5" t="s">
        <v>360</v>
      </c>
      <c r="AK203" s="5" t="s">
        <v>360</v>
      </c>
      <c r="AL203" s="5" t="s">
        <v>360</v>
      </c>
      <c r="AM203" s="5" t="s">
        <v>360</v>
      </c>
      <c r="AN203" s="5" t="s">
        <v>360</v>
      </c>
      <c r="AO203" s="5" t="s">
        <v>360</v>
      </c>
      <c r="AP203" s="5" t="s">
        <v>360</v>
      </c>
      <c r="AQ203" s="5" t="s">
        <v>360</v>
      </c>
      <c r="AR203" s="43">
        <f t="shared" si="84"/>
        <v>1.1448219528077064</v>
      </c>
      <c r="AS203" s="44">
        <v>1040</v>
      </c>
      <c r="AT203" s="35">
        <f t="shared" si="76"/>
        <v>850.90909090909088</v>
      </c>
      <c r="AU203" s="35">
        <f t="shared" si="77"/>
        <v>974.1</v>
      </c>
      <c r="AV203" s="35">
        <f t="shared" si="78"/>
        <v>123.19090909090914</v>
      </c>
      <c r="AW203" s="35">
        <v>57.2</v>
      </c>
      <c r="AX203" s="35">
        <v>0</v>
      </c>
      <c r="AY203" s="35">
        <v>185.5</v>
      </c>
      <c r="AZ203" s="35">
        <v>59.9</v>
      </c>
      <c r="BA203" s="35">
        <v>74.900000000000006</v>
      </c>
      <c r="BB203" s="35">
        <v>169.4</v>
      </c>
      <c r="BC203" s="35">
        <v>74.2</v>
      </c>
      <c r="BD203" s="35">
        <v>122.9</v>
      </c>
      <c r="BE203" s="35">
        <v>114.69999999999999</v>
      </c>
      <c r="BF203" s="35">
        <f t="shared" si="79"/>
        <v>115.4</v>
      </c>
      <c r="BG203" s="35">
        <v>0</v>
      </c>
      <c r="BH203" s="35">
        <f t="shared" si="71"/>
        <v>115.4</v>
      </c>
      <c r="BI203" s="79"/>
      <c r="BJ203" s="35">
        <f t="shared" si="80"/>
        <v>115.4</v>
      </c>
      <c r="BK203" s="35"/>
      <c r="BL203" s="35">
        <f t="shared" si="81"/>
        <v>115.4</v>
      </c>
      <c r="BM203" s="79"/>
      <c r="BN203" s="79"/>
      <c r="BO203" s="79"/>
      <c r="BP203" s="79"/>
      <c r="BQ203" s="35">
        <f t="shared" si="82"/>
        <v>115.4</v>
      </c>
      <c r="BR203" s="35">
        <v>125</v>
      </c>
      <c r="BS203" s="35">
        <f t="shared" si="83"/>
        <v>-9.6</v>
      </c>
      <c r="BT203" s="1"/>
      <c r="BU203" s="1"/>
      <c r="BV203" s="69"/>
      <c r="BW203" s="1"/>
      <c r="BX203" s="1"/>
      <c r="BY203" s="1"/>
      <c r="BZ203" s="1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10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10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10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10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10"/>
      <c r="HG203" s="9"/>
      <c r="HH203" s="9"/>
    </row>
    <row r="204" spans="1:216" s="2" customFormat="1" ht="17.149999999999999" customHeight="1">
      <c r="A204" s="14" t="s">
        <v>189</v>
      </c>
      <c r="B204" s="63">
        <v>0</v>
      </c>
      <c r="C204" s="63">
        <v>0</v>
      </c>
      <c r="D204" s="4">
        <f t="shared" si="72"/>
        <v>0</v>
      </c>
      <c r="E204" s="11">
        <v>0</v>
      </c>
      <c r="F204" s="5" t="s">
        <v>360</v>
      </c>
      <c r="G204" s="5" t="s">
        <v>360</v>
      </c>
      <c r="H204" s="5" t="s">
        <v>360</v>
      </c>
      <c r="I204" s="5" t="s">
        <v>360</v>
      </c>
      <c r="J204" s="5" t="s">
        <v>360</v>
      </c>
      <c r="K204" s="5" t="s">
        <v>360</v>
      </c>
      <c r="L204" s="5" t="s">
        <v>360</v>
      </c>
      <c r="M204" s="5" t="s">
        <v>360</v>
      </c>
      <c r="N204" s="35">
        <v>555.70000000000005</v>
      </c>
      <c r="O204" s="35">
        <v>389.7</v>
      </c>
      <c r="P204" s="4">
        <f t="shared" si="73"/>
        <v>0.70127766780637024</v>
      </c>
      <c r="Q204" s="11">
        <v>20</v>
      </c>
      <c r="R204" s="5" t="s">
        <v>360</v>
      </c>
      <c r="S204" s="5" t="s">
        <v>360</v>
      </c>
      <c r="T204" s="5" t="s">
        <v>360</v>
      </c>
      <c r="U204" s="5" t="s">
        <v>360</v>
      </c>
      <c r="V204" s="5" t="s">
        <v>360</v>
      </c>
      <c r="W204" s="5" t="s">
        <v>360</v>
      </c>
      <c r="X204" s="35">
        <v>5414.5</v>
      </c>
      <c r="Y204" s="35">
        <v>5661.8</v>
      </c>
      <c r="Z204" s="4">
        <f t="shared" si="74"/>
        <v>1.0456736540770155</v>
      </c>
      <c r="AA204" s="5">
        <v>5</v>
      </c>
      <c r="AB204" s="86">
        <v>35</v>
      </c>
      <c r="AC204" s="86">
        <v>36</v>
      </c>
      <c r="AD204" s="4">
        <f t="shared" si="75"/>
        <v>1.0285714285714285</v>
      </c>
      <c r="AE204" s="5">
        <v>20</v>
      </c>
      <c r="AF204" s="5" t="s">
        <v>360</v>
      </c>
      <c r="AG204" s="5" t="s">
        <v>360</v>
      </c>
      <c r="AH204" s="5" t="s">
        <v>360</v>
      </c>
      <c r="AI204" s="5" t="s">
        <v>360</v>
      </c>
      <c r="AJ204" s="5" t="s">
        <v>360</v>
      </c>
      <c r="AK204" s="5" t="s">
        <v>360</v>
      </c>
      <c r="AL204" s="5" t="s">
        <v>360</v>
      </c>
      <c r="AM204" s="5" t="s">
        <v>360</v>
      </c>
      <c r="AN204" s="5" t="s">
        <v>360</v>
      </c>
      <c r="AO204" s="5" t="s">
        <v>360</v>
      </c>
      <c r="AP204" s="5" t="s">
        <v>360</v>
      </c>
      <c r="AQ204" s="5" t="s">
        <v>360</v>
      </c>
      <c r="AR204" s="43">
        <f t="shared" si="84"/>
        <v>0.88500778217646769</v>
      </c>
      <c r="AS204" s="44">
        <v>774</v>
      </c>
      <c r="AT204" s="35">
        <f t="shared" si="76"/>
        <v>633.27272727272725</v>
      </c>
      <c r="AU204" s="35">
        <f t="shared" si="77"/>
        <v>560.5</v>
      </c>
      <c r="AV204" s="35">
        <f t="shared" si="78"/>
        <v>-72.772727272727252</v>
      </c>
      <c r="AW204" s="35">
        <v>47.8</v>
      </c>
      <c r="AX204" s="35">
        <v>15.1</v>
      </c>
      <c r="AY204" s="35">
        <v>121.7</v>
      </c>
      <c r="AZ204" s="35">
        <v>93.8</v>
      </c>
      <c r="BA204" s="35">
        <v>40.1</v>
      </c>
      <c r="BB204" s="35">
        <v>62.8</v>
      </c>
      <c r="BC204" s="35">
        <v>56.6</v>
      </c>
      <c r="BD204" s="35">
        <v>30.8</v>
      </c>
      <c r="BE204" s="35"/>
      <c r="BF204" s="35">
        <f t="shared" si="79"/>
        <v>91.8</v>
      </c>
      <c r="BG204" s="35">
        <v>0</v>
      </c>
      <c r="BH204" s="35">
        <f t="shared" si="71"/>
        <v>91.8</v>
      </c>
      <c r="BI204" s="79"/>
      <c r="BJ204" s="35">
        <f t="shared" si="80"/>
        <v>91.8</v>
      </c>
      <c r="BK204" s="35"/>
      <c r="BL204" s="35">
        <f t="shared" si="81"/>
        <v>91.8</v>
      </c>
      <c r="BM204" s="79"/>
      <c r="BN204" s="79"/>
      <c r="BO204" s="79"/>
      <c r="BP204" s="79"/>
      <c r="BQ204" s="35">
        <f t="shared" si="82"/>
        <v>91.8</v>
      </c>
      <c r="BR204" s="35">
        <v>79</v>
      </c>
      <c r="BS204" s="35">
        <f t="shared" si="83"/>
        <v>12.8</v>
      </c>
      <c r="BT204" s="1"/>
      <c r="BU204" s="1"/>
      <c r="BV204" s="69"/>
      <c r="BW204" s="1"/>
      <c r="BX204" s="1"/>
      <c r="BY204" s="1"/>
      <c r="BZ204" s="1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10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10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10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10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10"/>
      <c r="HG204" s="9"/>
      <c r="HH204" s="9"/>
    </row>
    <row r="205" spans="1:216" s="2" customFormat="1" ht="17.149999999999999" customHeight="1">
      <c r="A205" s="14" t="s">
        <v>190</v>
      </c>
      <c r="B205" s="63">
        <v>0</v>
      </c>
      <c r="C205" s="63">
        <v>0</v>
      </c>
      <c r="D205" s="4">
        <f t="shared" si="72"/>
        <v>0</v>
      </c>
      <c r="E205" s="11">
        <v>0</v>
      </c>
      <c r="F205" s="5" t="s">
        <v>360</v>
      </c>
      <c r="G205" s="5" t="s">
        <v>360</v>
      </c>
      <c r="H205" s="5" t="s">
        <v>360</v>
      </c>
      <c r="I205" s="5" t="s">
        <v>360</v>
      </c>
      <c r="J205" s="5" t="s">
        <v>360</v>
      </c>
      <c r="K205" s="5" t="s">
        <v>360</v>
      </c>
      <c r="L205" s="5" t="s">
        <v>360</v>
      </c>
      <c r="M205" s="5" t="s">
        <v>360</v>
      </c>
      <c r="N205" s="35">
        <v>1103.0999999999999</v>
      </c>
      <c r="O205" s="35">
        <v>1828.4</v>
      </c>
      <c r="P205" s="4">
        <f t="shared" si="73"/>
        <v>1.2457510651799475</v>
      </c>
      <c r="Q205" s="11">
        <v>20</v>
      </c>
      <c r="R205" s="5" t="s">
        <v>360</v>
      </c>
      <c r="S205" s="5" t="s">
        <v>360</v>
      </c>
      <c r="T205" s="5" t="s">
        <v>360</v>
      </c>
      <c r="U205" s="5" t="s">
        <v>360</v>
      </c>
      <c r="V205" s="5" t="s">
        <v>360</v>
      </c>
      <c r="W205" s="5" t="s">
        <v>360</v>
      </c>
      <c r="X205" s="35">
        <v>3595</v>
      </c>
      <c r="Y205" s="35">
        <v>3877.9</v>
      </c>
      <c r="Z205" s="4">
        <f t="shared" si="74"/>
        <v>1.078692628650904</v>
      </c>
      <c r="AA205" s="5">
        <v>5</v>
      </c>
      <c r="AB205" s="86">
        <v>610</v>
      </c>
      <c r="AC205" s="86">
        <v>621</v>
      </c>
      <c r="AD205" s="4">
        <f t="shared" si="75"/>
        <v>1.0180327868852459</v>
      </c>
      <c r="AE205" s="5">
        <v>20</v>
      </c>
      <c r="AF205" s="5" t="s">
        <v>360</v>
      </c>
      <c r="AG205" s="5" t="s">
        <v>360</v>
      </c>
      <c r="AH205" s="5" t="s">
        <v>360</v>
      </c>
      <c r="AI205" s="5" t="s">
        <v>360</v>
      </c>
      <c r="AJ205" s="5" t="s">
        <v>360</v>
      </c>
      <c r="AK205" s="5" t="s">
        <v>360</v>
      </c>
      <c r="AL205" s="5" t="s">
        <v>360</v>
      </c>
      <c r="AM205" s="5" t="s">
        <v>360</v>
      </c>
      <c r="AN205" s="5" t="s">
        <v>360</v>
      </c>
      <c r="AO205" s="5" t="s">
        <v>360</v>
      </c>
      <c r="AP205" s="5" t="s">
        <v>360</v>
      </c>
      <c r="AQ205" s="5" t="s">
        <v>360</v>
      </c>
      <c r="AR205" s="43">
        <f t="shared" si="84"/>
        <v>1.1259808929901864</v>
      </c>
      <c r="AS205" s="44">
        <v>1954</v>
      </c>
      <c r="AT205" s="35">
        <f t="shared" si="76"/>
        <v>1598.7272727272725</v>
      </c>
      <c r="AU205" s="35">
        <f t="shared" si="77"/>
        <v>1800.1</v>
      </c>
      <c r="AV205" s="35">
        <f t="shared" si="78"/>
        <v>201.37272727272739</v>
      </c>
      <c r="AW205" s="35">
        <v>210.7</v>
      </c>
      <c r="AX205" s="35">
        <v>78.900000000000006</v>
      </c>
      <c r="AY205" s="35">
        <v>200.1</v>
      </c>
      <c r="AZ205" s="35">
        <v>230.8</v>
      </c>
      <c r="BA205" s="35">
        <v>147.9</v>
      </c>
      <c r="BB205" s="35">
        <v>236.9</v>
      </c>
      <c r="BC205" s="35">
        <v>221.9</v>
      </c>
      <c r="BD205" s="35">
        <v>111.4</v>
      </c>
      <c r="BE205" s="35">
        <v>109.69999999999999</v>
      </c>
      <c r="BF205" s="35">
        <f t="shared" si="79"/>
        <v>251.8</v>
      </c>
      <c r="BG205" s="35">
        <v>0</v>
      </c>
      <c r="BH205" s="35">
        <f t="shared" si="71"/>
        <v>251.8</v>
      </c>
      <c r="BI205" s="79"/>
      <c r="BJ205" s="35">
        <f t="shared" si="80"/>
        <v>251.8</v>
      </c>
      <c r="BK205" s="35"/>
      <c r="BL205" s="35">
        <f t="shared" si="81"/>
        <v>251.8</v>
      </c>
      <c r="BM205" s="79"/>
      <c r="BN205" s="79"/>
      <c r="BO205" s="79"/>
      <c r="BP205" s="79"/>
      <c r="BQ205" s="35">
        <f t="shared" si="82"/>
        <v>251.8</v>
      </c>
      <c r="BR205" s="35">
        <v>261.3</v>
      </c>
      <c r="BS205" s="35">
        <f t="shared" si="83"/>
        <v>-9.5</v>
      </c>
      <c r="BT205" s="1"/>
      <c r="BU205" s="1"/>
      <c r="BV205" s="69"/>
      <c r="BW205" s="1"/>
      <c r="BX205" s="1"/>
      <c r="BY205" s="1"/>
      <c r="BZ205" s="1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10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10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10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10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10"/>
      <c r="HG205" s="9"/>
      <c r="HH205" s="9"/>
    </row>
    <row r="206" spans="1:216" s="2" customFormat="1" ht="17.149999999999999" customHeight="1">
      <c r="A206" s="14" t="s">
        <v>191</v>
      </c>
      <c r="B206" s="63">
        <v>0</v>
      </c>
      <c r="C206" s="63">
        <v>0</v>
      </c>
      <c r="D206" s="4">
        <f t="shared" si="72"/>
        <v>0</v>
      </c>
      <c r="E206" s="11">
        <v>0</v>
      </c>
      <c r="F206" s="5" t="s">
        <v>360</v>
      </c>
      <c r="G206" s="5" t="s">
        <v>360</v>
      </c>
      <c r="H206" s="5" t="s">
        <v>360</v>
      </c>
      <c r="I206" s="5" t="s">
        <v>360</v>
      </c>
      <c r="J206" s="5" t="s">
        <v>360</v>
      </c>
      <c r="K206" s="5" t="s">
        <v>360</v>
      </c>
      <c r="L206" s="5" t="s">
        <v>360</v>
      </c>
      <c r="M206" s="5" t="s">
        <v>360</v>
      </c>
      <c r="N206" s="35">
        <v>536.9</v>
      </c>
      <c r="O206" s="35">
        <v>714.1</v>
      </c>
      <c r="P206" s="4">
        <f t="shared" si="73"/>
        <v>1.2130042838517414</v>
      </c>
      <c r="Q206" s="11">
        <v>20</v>
      </c>
      <c r="R206" s="5" t="s">
        <v>360</v>
      </c>
      <c r="S206" s="5" t="s">
        <v>360</v>
      </c>
      <c r="T206" s="5" t="s">
        <v>360</v>
      </c>
      <c r="U206" s="5" t="s">
        <v>360</v>
      </c>
      <c r="V206" s="5" t="s">
        <v>360</v>
      </c>
      <c r="W206" s="5" t="s">
        <v>360</v>
      </c>
      <c r="X206" s="35">
        <v>5406.2</v>
      </c>
      <c r="Y206" s="35">
        <v>6033</v>
      </c>
      <c r="Z206" s="4">
        <f t="shared" si="74"/>
        <v>1.1159409566793681</v>
      </c>
      <c r="AA206" s="5">
        <v>5</v>
      </c>
      <c r="AB206" s="86">
        <v>74</v>
      </c>
      <c r="AC206" s="86">
        <v>76</v>
      </c>
      <c r="AD206" s="4">
        <f t="shared" si="75"/>
        <v>1.027027027027027</v>
      </c>
      <c r="AE206" s="5">
        <v>20</v>
      </c>
      <c r="AF206" s="5" t="s">
        <v>360</v>
      </c>
      <c r="AG206" s="5" t="s">
        <v>360</v>
      </c>
      <c r="AH206" s="5" t="s">
        <v>360</v>
      </c>
      <c r="AI206" s="5" t="s">
        <v>360</v>
      </c>
      <c r="AJ206" s="5" t="s">
        <v>360</v>
      </c>
      <c r="AK206" s="5" t="s">
        <v>360</v>
      </c>
      <c r="AL206" s="5" t="s">
        <v>360</v>
      </c>
      <c r="AM206" s="5" t="s">
        <v>360</v>
      </c>
      <c r="AN206" s="5" t="s">
        <v>360</v>
      </c>
      <c r="AO206" s="5" t="s">
        <v>360</v>
      </c>
      <c r="AP206" s="5" t="s">
        <v>360</v>
      </c>
      <c r="AQ206" s="5" t="s">
        <v>360</v>
      </c>
      <c r="AR206" s="43">
        <f t="shared" si="84"/>
        <v>1.1195629111327159</v>
      </c>
      <c r="AS206" s="44">
        <v>539</v>
      </c>
      <c r="AT206" s="35">
        <f t="shared" si="76"/>
        <v>441</v>
      </c>
      <c r="AU206" s="35">
        <f t="shared" si="77"/>
        <v>493.7</v>
      </c>
      <c r="AV206" s="35">
        <f t="shared" si="78"/>
        <v>52.699999999999989</v>
      </c>
      <c r="AW206" s="35">
        <v>12</v>
      </c>
      <c r="AX206" s="35">
        <v>43.8</v>
      </c>
      <c r="AY206" s="35">
        <v>108.5</v>
      </c>
      <c r="AZ206" s="35">
        <v>61.7</v>
      </c>
      <c r="BA206" s="35">
        <v>63.7</v>
      </c>
      <c r="BB206" s="35">
        <v>41.7</v>
      </c>
      <c r="BC206" s="35">
        <v>56.1</v>
      </c>
      <c r="BD206" s="35">
        <v>37.299999999999997</v>
      </c>
      <c r="BE206" s="35"/>
      <c r="BF206" s="35">
        <f t="shared" si="79"/>
        <v>68.900000000000006</v>
      </c>
      <c r="BG206" s="35">
        <v>0</v>
      </c>
      <c r="BH206" s="35">
        <f t="shared" si="71"/>
        <v>68.900000000000006</v>
      </c>
      <c r="BI206" s="79"/>
      <c r="BJ206" s="35">
        <f t="shared" si="80"/>
        <v>68.900000000000006</v>
      </c>
      <c r="BK206" s="35"/>
      <c r="BL206" s="35">
        <f t="shared" si="81"/>
        <v>68.900000000000006</v>
      </c>
      <c r="BM206" s="79"/>
      <c r="BN206" s="79"/>
      <c r="BO206" s="79"/>
      <c r="BP206" s="79"/>
      <c r="BQ206" s="35">
        <f t="shared" si="82"/>
        <v>68.900000000000006</v>
      </c>
      <c r="BR206" s="35">
        <v>69.099999999999994</v>
      </c>
      <c r="BS206" s="35">
        <f t="shared" si="83"/>
        <v>-0.2</v>
      </c>
      <c r="BT206" s="1"/>
      <c r="BU206" s="1"/>
      <c r="BV206" s="69"/>
      <c r="BW206" s="1"/>
      <c r="BX206" s="1"/>
      <c r="BY206" s="1"/>
      <c r="BZ206" s="1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10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10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10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10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10"/>
      <c r="HG206" s="9"/>
      <c r="HH206" s="9"/>
    </row>
    <row r="207" spans="1:216" s="2" customFormat="1" ht="17.149999999999999" customHeight="1">
      <c r="A207" s="14" t="s">
        <v>192</v>
      </c>
      <c r="B207" s="63">
        <v>0</v>
      </c>
      <c r="C207" s="63">
        <v>0</v>
      </c>
      <c r="D207" s="4">
        <f t="shared" si="72"/>
        <v>0</v>
      </c>
      <c r="E207" s="11">
        <v>0</v>
      </c>
      <c r="F207" s="5" t="s">
        <v>360</v>
      </c>
      <c r="G207" s="5" t="s">
        <v>360</v>
      </c>
      <c r="H207" s="5" t="s">
        <v>360</v>
      </c>
      <c r="I207" s="5" t="s">
        <v>360</v>
      </c>
      <c r="J207" s="5" t="s">
        <v>360</v>
      </c>
      <c r="K207" s="5" t="s">
        <v>360</v>
      </c>
      <c r="L207" s="5" t="s">
        <v>360</v>
      </c>
      <c r="M207" s="5" t="s">
        <v>360</v>
      </c>
      <c r="N207" s="35">
        <v>1430.8</v>
      </c>
      <c r="O207" s="35">
        <v>2402.1999999999998</v>
      </c>
      <c r="P207" s="4">
        <f t="shared" si="73"/>
        <v>1.2478920883421862</v>
      </c>
      <c r="Q207" s="11">
        <v>20</v>
      </c>
      <c r="R207" s="5" t="s">
        <v>360</v>
      </c>
      <c r="S207" s="5" t="s">
        <v>360</v>
      </c>
      <c r="T207" s="5" t="s">
        <v>360</v>
      </c>
      <c r="U207" s="5" t="s">
        <v>360</v>
      </c>
      <c r="V207" s="5" t="s">
        <v>360</v>
      </c>
      <c r="W207" s="5" t="s">
        <v>360</v>
      </c>
      <c r="X207" s="35">
        <v>5792.8</v>
      </c>
      <c r="Y207" s="35">
        <v>7076.4</v>
      </c>
      <c r="Z207" s="4">
        <f t="shared" si="74"/>
        <v>1.2021585416378953</v>
      </c>
      <c r="AA207" s="5">
        <v>5</v>
      </c>
      <c r="AB207" s="86">
        <v>420</v>
      </c>
      <c r="AC207" s="86">
        <v>422</v>
      </c>
      <c r="AD207" s="4">
        <f t="shared" si="75"/>
        <v>1.0047619047619047</v>
      </c>
      <c r="AE207" s="5">
        <v>20</v>
      </c>
      <c r="AF207" s="5" t="s">
        <v>360</v>
      </c>
      <c r="AG207" s="5" t="s">
        <v>360</v>
      </c>
      <c r="AH207" s="5" t="s">
        <v>360</v>
      </c>
      <c r="AI207" s="5" t="s">
        <v>360</v>
      </c>
      <c r="AJ207" s="5" t="s">
        <v>360</v>
      </c>
      <c r="AK207" s="5" t="s">
        <v>360</v>
      </c>
      <c r="AL207" s="5" t="s">
        <v>360</v>
      </c>
      <c r="AM207" s="5" t="s">
        <v>360</v>
      </c>
      <c r="AN207" s="5" t="s">
        <v>360</v>
      </c>
      <c r="AO207" s="5" t="s">
        <v>360</v>
      </c>
      <c r="AP207" s="5" t="s">
        <v>360</v>
      </c>
      <c r="AQ207" s="5" t="s">
        <v>360</v>
      </c>
      <c r="AR207" s="43">
        <f t="shared" si="84"/>
        <v>1.1347527237838066</v>
      </c>
      <c r="AS207" s="44">
        <v>896</v>
      </c>
      <c r="AT207" s="35">
        <f t="shared" si="76"/>
        <v>733.09090909090912</v>
      </c>
      <c r="AU207" s="35">
        <f t="shared" si="77"/>
        <v>831.9</v>
      </c>
      <c r="AV207" s="35">
        <f t="shared" si="78"/>
        <v>98.809090909090855</v>
      </c>
      <c r="AW207" s="35">
        <v>103.5</v>
      </c>
      <c r="AX207" s="35">
        <v>93.6</v>
      </c>
      <c r="AY207" s="35">
        <v>74.599999999999994</v>
      </c>
      <c r="AZ207" s="35">
        <v>102.2</v>
      </c>
      <c r="BA207" s="35">
        <v>87.2</v>
      </c>
      <c r="BB207" s="35">
        <v>73.400000000000006</v>
      </c>
      <c r="BC207" s="35">
        <v>110.9</v>
      </c>
      <c r="BD207" s="35">
        <v>81.8</v>
      </c>
      <c r="BE207" s="35"/>
      <c r="BF207" s="35">
        <f t="shared" si="79"/>
        <v>104.7</v>
      </c>
      <c r="BG207" s="35">
        <v>0</v>
      </c>
      <c r="BH207" s="35">
        <f t="shared" si="71"/>
        <v>104.7</v>
      </c>
      <c r="BI207" s="79"/>
      <c r="BJ207" s="35">
        <f t="shared" si="80"/>
        <v>104.7</v>
      </c>
      <c r="BK207" s="35"/>
      <c r="BL207" s="35">
        <f t="shared" si="81"/>
        <v>104.7</v>
      </c>
      <c r="BM207" s="79"/>
      <c r="BN207" s="79"/>
      <c r="BO207" s="79"/>
      <c r="BP207" s="79"/>
      <c r="BQ207" s="35">
        <f t="shared" si="82"/>
        <v>104.7</v>
      </c>
      <c r="BR207" s="35">
        <v>98.5</v>
      </c>
      <c r="BS207" s="35">
        <f t="shared" si="83"/>
        <v>6.2</v>
      </c>
      <c r="BT207" s="1"/>
      <c r="BU207" s="1"/>
      <c r="BV207" s="69"/>
      <c r="BW207" s="1"/>
      <c r="BX207" s="1"/>
      <c r="BY207" s="1"/>
      <c r="BZ207" s="1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10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10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10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10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10"/>
      <c r="HG207" s="9"/>
      <c r="HH207" s="9"/>
    </row>
    <row r="208" spans="1:216" s="2" customFormat="1" ht="17.149999999999999" customHeight="1">
      <c r="A208" s="14" t="s">
        <v>193</v>
      </c>
      <c r="B208" s="63">
        <v>1956</v>
      </c>
      <c r="C208" s="63">
        <v>2210.6999999999998</v>
      </c>
      <c r="D208" s="4">
        <f t="shared" si="72"/>
        <v>1.1302147239263802</v>
      </c>
      <c r="E208" s="11">
        <v>5</v>
      </c>
      <c r="F208" s="5" t="s">
        <v>360</v>
      </c>
      <c r="G208" s="5" t="s">
        <v>360</v>
      </c>
      <c r="H208" s="5" t="s">
        <v>360</v>
      </c>
      <c r="I208" s="5" t="s">
        <v>360</v>
      </c>
      <c r="J208" s="5" t="s">
        <v>360</v>
      </c>
      <c r="K208" s="5" t="s">
        <v>360</v>
      </c>
      <c r="L208" s="5" t="s">
        <v>360</v>
      </c>
      <c r="M208" s="5" t="s">
        <v>360</v>
      </c>
      <c r="N208" s="35">
        <v>1887.6</v>
      </c>
      <c r="O208" s="35">
        <v>1362</v>
      </c>
      <c r="P208" s="4">
        <f t="shared" si="73"/>
        <v>0.72155117609663066</v>
      </c>
      <c r="Q208" s="11">
        <v>20</v>
      </c>
      <c r="R208" s="5" t="s">
        <v>360</v>
      </c>
      <c r="S208" s="5" t="s">
        <v>360</v>
      </c>
      <c r="T208" s="5" t="s">
        <v>360</v>
      </c>
      <c r="U208" s="5" t="s">
        <v>360</v>
      </c>
      <c r="V208" s="5" t="s">
        <v>360</v>
      </c>
      <c r="W208" s="5" t="s">
        <v>360</v>
      </c>
      <c r="X208" s="35">
        <v>24933.7</v>
      </c>
      <c r="Y208" s="35">
        <v>16300.1</v>
      </c>
      <c r="Z208" s="4">
        <f t="shared" si="74"/>
        <v>0.65373771241332013</v>
      </c>
      <c r="AA208" s="5">
        <v>5</v>
      </c>
      <c r="AB208" s="86">
        <v>534</v>
      </c>
      <c r="AC208" s="86">
        <v>560</v>
      </c>
      <c r="AD208" s="4">
        <f t="shared" si="75"/>
        <v>1.0486891385767789</v>
      </c>
      <c r="AE208" s="5">
        <v>20</v>
      </c>
      <c r="AF208" s="5" t="s">
        <v>360</v>
      </c>
      <c r="AG208" s="5" t="s">
        <v>360</v>
      </c>
      <c r="AH208" s="5" t="s">
        <v>360</v>
      </c>
      <c r="AI208" s="5" t="s">
        <v>360</v>
      </c>
      <c r="AJ208" s="5" t="s">
        <v>360</v>
      </c>
      <c r="AK208" s="5" t="s">
        <v>360</v>
      </c>
      <c r="AL208" s="5" t="s">
        <v>360</v>
      </c>
      <c r="AM208" s="5" t="s">
        <v>360</v>
      </c>
      <c r="AN208" s="5" t="s">
        <v>360</v>
      </c>
      <c r="AO208" s="5" t="s">
        <v>360</v>
      </c>
      <c r="AP208" s="5" t="s">
        <v>360</v>
      </c>
      <c r="AQ208" s="5" t="s">
        <v>360</v>
      </c>
      <c r="AR208" s="43">
        <f t="shared" si="84"/>
        <v>0.88649136950333385</v>
      </c>
      <c r="AS208" s="44">
        <v>1354</v>
      </c>
      <c r="AT208" s="35">
        <f t="shared" si="76"/>
        <v>1107.8181818181818</v>
      </c>
      <c r="AU208" s="35">
        <f t="shared" si="77"/>
        <v>982.1</v>
      </c>
      <c r="AV208" s="35">
        <f t="shared" si="78"/>
        <v>-125.71818181818173</v>
      </c>
      <c r="AW208" s="35">
        <v>130.5</v>
      </c>
      <c r="AX208" s="35">
        <v>112.9</v>
      </c>
      <c r="AY208" s="35">
        <v>176</v>
      </c>
      <c r="AZ208" s="35">
        <v>155.4</v>
      </c>
      <c r="BA208" s="35">
        <v>96.2</v>
      </c>
      <c r="BB208" s="35">
        <v>43</v>
      </c>
      <c r="BC208" s="35">
        <v>35.5</v>
      </c>
      <c r="BD208" s="35">
        <v>81.3</v>
      </c>
      <c r="BE208" s="35"/>
      <c r="BF208" s="35">
        <f t="shared" si="79"/>
        <v>151.30000000000001</v>
      </c>
      <c r="BG208" s="35">
        <v>0</v>
      </c>
      <c r="BH208" s="35">
        <f t="shared" si="71"/>
        <v>151.30000000000001</v>
      </c>
      <c r="BI208" s="79"/>
      <c r="BJ208" s="35">
        <f t="shared" si="80"/>
        <v>151.30000000000001</v>
      </c>
      <c r="BK208" s="35"/>
      <c r="BL208" s="35">
        <f t="shared" si="81"/>
        <v>151.30000000000001</v>
      </c>
      <c r="BM208" s="79"/>
      <c r="BN208" s="79"/>
      <c r="BO208" s="79"/>
      <c r="BP208" s="79"/>
      <c r="BQ208" s="35">
        <f t="shared" si="82"/>
        <v>151.30000000000001</v>
      </c>
      <c r="BR208" s="35">
        <v>179.9</v>
      </c>
      <c r="BS208" s="35">
        <f t="shared" si="83"/>
        <v>-28.6</v>
      </c>
      <c r="BT208" s="1"/>
      <c r="BU208" s="1"/>
      <c r="BV208" s="69"/>
      <c r="BW208" s="1"/>
      <c r="BX208" s="1"/>
      <c r="BY208" s="1"/>
      <c r="BZ208" s="1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10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10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10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10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10"/>
      <c r="HG208" s="9"/>
      <c r="HH208" s="9"/>
    </row>
    <row r="209" spans="1:216" s="2" customFormat="1" ht="17.149999999999999" customHeight="1">
      <c r="A209" s="14" t="s">
        <v>194</v>
      </c>
      <c r="B209" s="63">
        <v>105702</v>
      </c>
      <c r="C209" s="63">
        <v>112909</v>
      </c>
      <c r="D209" s="4">
        <f t="shared" si="72"/>
        <v>1.0681822482072241</v>
      </c>
      <c r="E209" s="11">
        <v>5</v>
      </c>
      <c r="F209" s="5" t="s">
        <v>360</v>
      </c>
      <c r="G209" s="5" t="s">
        <v>360</v>
      </c>
      <c r="H209" s="5" t="s">
        <v>360</v>
      </c>
      <c r="I209" s="5" t="s">
        <v>360</v>
      </c>
      <c r="J209" s="5" t="s">
        <v>360</v>
      </c>
      <c r="K209" s="5" t="s">
        <v>360</v>
      </c>
      <c r="L209" s="5" t="s">
        <v>360</v>
      </c>
      <c r="M209" s="5" t="s">
        <v>360</v>
      </c>
      <c r="N209" s="35">
        <v>8989.9</v>
      </c>
      <c r="O209" s="35">
        <v>8210.7000000000007</v>
      </c>
      <c r="P209" s="4">
        <f t="shared" si="73"/>
        <v>0.91332495355899412</v>
      </c>
      <c r="Q209" s="11">
        <v>20</v>
      </c>
      <c r="R209" s="5" t="s">
        <v>360</v>
      </c>
      <c r="S209" s="5" t="s">
        <v>360</v>
      </c>
      <c r="T209" s="5" t="s">
        <v>360</v>
      </c>
      <c r="U209" s="5" t="s">
        <v>360</v>
      </c>
      <c r="V209" s="5" t="s">
        <v>360</v>
      </c>
      <c r="W209" s="5" t="s">
        <v>360</v>
      </c>
      <c r="X209" s="35">
        <v>482320.7</v>
      </c>
      <c r="Y209" s="35">
        <v>471967.8</v>
      </c>
      <c r="Z209" s="4">
        <f t="shared" si="74"/>
        <v>0.97853523599546932</v>
      </c>
      <c r="AA209" s="5">
        <v>5</v>
      </c>
      <c r="AB209" s="86">
        <v>420</v>
      </c>
      <c r="AC209" s="86">
        <v>430</v>
      </c>
      <c r="AD209" s="4">
        <f t="shared" si="75"/>
        <v>1.0238095238095237</v>
      </c>
      <c r="AE209" s="5">
        <v>20</v>
      </c>
      <c r="AF209" s="5" t="s">
        <v>360</v>
      </c>
      <c r="AG209" s="5" t="s">
        <v>360</v>
      </c>
      <c r="AH209" s="5" t="s">
        <v>360</v>
      </c>
      <c r="AI209" s="5" t="s">
        <v>360</v>
      </c>
      <c r="AJ209" s="5" t="s">
        <v>360</v>
      </c>
      <c r="AK209" s="5" t="s">
        <v>360</v>
      </c>
      <c r="AL209" s="5" t="s">
        <v>360</v>
      </c>
      <c r="AM209" s="5" t="s">
        <v>360</v>
      </c>
      <c r="AN209" s="5" t="s">
        <v>360</v>
      </c>
      <c r="AO209" s="5" t="s">
        <v>360</v>
      </c>
      <c r="AP209" s="5" t="s">
        <v>360</v>
      </c>
      <c r="AQ209" s="5" t="s">
        <v>360</v>
      </c>
      <c r="AR209" s="43">
        <f t="shared" si="84"/>
        <v>0.97952553936767661</v>
      </c>
      <c r="AS209" s="44">
        <v>951</v>
      </c>
      <c r="AT209" s="35">
        <f t="shared" si="76"/>
        <v>778.09090909090912</v>
      </c>
      <c r="AU209" s="35">
        <f t="shared" si="77"/>
        <v>762.2</v>
      </c>
      <c r="AV209" s="35">
        <f t="shared" si="78"/>
        <v>-15.890909090909076</v>
      </c>
      <c r="AW209" s="35">
        <v>102.3</v>
      </c>
      <c r="AX209" s="35">
        <v>54.5</v>
      </c>
      <c r="AY209" s="35">
        <v>88.2</v>
      </c>
      <c r="AZ209" s="35">
        <v>68.7</v>
      </c>
      <c r="BA209" s="35">
        <v>101.6</v>
      </c>
      <c r="BB209" s="35">
        <v>79.5</v>
      </c>
      <c r="BC209" s="35">
        <v>61</v>
      </c>
      <c r="BD209" s="35">
        <v>104.1</v>
      </c>
      <c r="BE209" s="35">
        <v>4.4000000000000004</v>
      </c>
      <c r="BF209" s="35">
        <f t="shared" si="79"/>
        <v>97.9</v>
      </c>
      <c r="BG209" s="35">
        <v>0</v>
      </c>
      <c r="BH209" s="35">
        <f t="shared" si="71"/>
        <v>97.9</v>
      </c>
      <c r="BI209" s="79"/>
      <c r="BJ209" s="35">
        <f t="shared" si="80"/>
        <v>97.9</v>
      </c>
      <c r="BK209" s="35"/>
      <c r="BL209" s="35">
        <f t="shared" si="81"/>
        <v>97.9</v>
      </c>
      <c r="BM209" s="79"/>
      <c r="BN209" s="79"/>
      <c r="BO209" s="79"/>
      <c r="BP209" s="79"/>
      <c r="BQ209" s="35">
        <f t="shared" si="82"/>
        <v>97.9</v>
      </c>
      <c r="BR209" s="35">
        <v>97.9</v>
      </c>
      <c r="BS209" s="35">
        <f t="shared" si="83"/>
        <v>0</v>
      </c>
      <c r="BT209" s="1"/>
      <c r="BU209" s="1"/>
      <c r="BV209" s="69"/>
      <c r="BW209" s="1"/>
      <c r="BX209" s="1"/>
      <c r="BY209" s="1"/>
      <c r="BZ209" s="1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10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10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10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10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10"/>
      <c r="HG209" s="9"/>
      <c r="HH209" s="9"/>
    </row>
    <row r="210" spans="1:216" s="2" customFormat="1" ht="17.149999999999999" customHeight="1">
      <c r="A210" s="14" t="s">
        <v>195</v>
      </c>
      <c r="B210" s="63">
        <v>0</v>
      </c>
      <c r="C210" s="63">
        <v>0</v>
      </c>
      <c r="D210" s="4">
        <f t="shared" si="72"/>
        <v>0</v>
      </c>
      <c r="E210" s="11">
        <v>0</v>
      </c>
      <c r="F210" s="5" t="s">
        <v>360</v>
      </c>
      <c r="G210" s="5" t="s">
        <v>360</v>
      </c>
      <c r="H210" s="5" t="s">
        <v>360</v>
      </c>
      <c r="I210" s="5" t="s">
        <v>360</v>
      </c>
      <c r="J210" s="5" t="s">
        <v>360</v>
      </c>
      <c r="K210" s="5" t="s">
        <v>360</v>
      </c>
      <c r="L210" s="5" t="s">
        <v>360</v>
      </c>
      <c r="M210" s="5" t="s">
        <v>360</v>
      </c>
      <c r="N210" s="35">
        <v>4376.2</v>
      </c>
      <c r="O210" s="35">
        <v>532.5</v>
      </c>
      <c r="P210" s="4">
        <f t="shared" si="73"/>
        <v>0.12168091037886751</v>
      </c>
      <c r="Q210" s="11">
        <v>20</v>
      </c>
      <c r="R210" s="5" t="s">
        <v>360</v>
      </c>
      <c r="S210" s="5" t="s">
        <v>360</v>
      </c>
      <c r="T210" s="5" t="s">
        <v>360</v>
      </c>
      <c r="U210" s="5" t="s">
        <v>360</v>
      </c>
      <c r="V210" s="5" t="s">
        <v>360</v>
      </c>
      <c r="W210" s="5" t="s">
        <v>360</v>
      </c>
      <c r="X210" s="35">
        <v>4150.8999999999996</v>
      </c>
      <c r="Y210" s="35">
        <v>3924.9</v>
      </c>
      <c r="Z210" s="4">
        <f t="shared" si="74"/>
        <v>0.94555397624611537</v>
      </c>
      <c r="AA210" s="5">
        <v>5</v>
      </c>
      <c r="AB210" s="86">
        <v>172</v>
      </c>
      <c r="AC210" s="86">
        <v>259</v>
      </c>
      <c r="AD210" s="4">
        <f t="shared" si="75"/>
        <v>1.2305813953488371</v>
      </c>
      <c r="AE210" s="5">
        <v>20</v>
      </c>
      <c r="AF210" s="5" t="s">
        <v>360</v>
      </c>
      <c r="AG210" s="5" t="s">
        <v>360</v>
      </c>
      <c r="AH210" s="5" t="s">
        <v>360</v>
      </c>
      <c r="AI210" s="5" t="s">
        <v>360</v>
      </c>
      <c r="AJ210" s="5" t="s">
        <v>360</v>
      </c>
      <c r="AK210" s="5" t="s">
        <v>360</v>
      </c>
      <c r="AL210" s="5" t="s">
        <v>360</v>
      </c>
      <c r="AM210" s="5" t="s">
        <v>360</v>
      </c>
      <c r="AN210" s="5" t="s">
        <v>360</v>
      </c>
      <c r="AO210" s="5" t="s">
        <v>360</v>
      </c>
      <c r="AP210" s="5" t="s">
        <v>360</v>
      </c>
      <c r="AQ210" s="5" t="s">
        <v>360</v>
      </c>
      <c r="AR210" s="43">
        <f t="shared" si="84"/>
        <v>0.70606702212854822</v>
      </c>
      <c r="AS210" s="44">
        <v>505</v>
      </c>
      <c r="AT210" s="35">
        <f t="shared" si="76"/>
        <v>413.18181818181813</v>
      </c>
      <c r="AU210" s="35">
        <f t="shared" si="77"/>
        <v>291.7</v>
      </c>
      <c r="AV210" s="35">
        <f t="shared" si="78"/>
        <v>-121.48181818181814</v>
      </c>
      <c r="AW210" s="35">
        <v>6.6</v>
      </c>
      <c r="AX210" s="35">
        <v>4.8</v>
      </c>
      <c r="AY210" s="35">
        <v>94.9</v>
      </c>
      <c r="AZ210" s="35">
        <v>8.1999999999999993</v>
      </c>
      <c r="BA210" s="35">
        <v>0</v>
      </c>
      <c r="BB210" s="35">
        <v>66.5</v>
      </c>
      <c r="BC210" s="35">
        <v>27.5</v>
      </c>
      <c r="BD210" s="35">
        <v>12.3</v>
      </c>
      <c r="BE210" s="35"/>
      <c r="BF210" s="35">
        <f t="shared" si="79"/>
        <v>70.900000000000006</v>
      </c>
      <c r="BG210" s="35">
        <v>0</v>
      </c>
      <c r="BH210" s="35">
        <f t="shared" si="71"/>
        <v>70.900000000000006</v>
      </c>
      <c r="BI210" s="79"/>
      <c r="BJ210" s="35">
        <f t="shared" si="80"/>
        <v>70.900000000000006</v>
      </c>
      <c r="BK210" s="35"/>
      <c r="BL210" s="35">
        <f t="shared" si="81"/>
        <v>70.900000000000006</v>
      </c>
      <c r="BM210" s="79"/>
      <c r="BN210" s="79"/>
      <c r="BO210" s="79"/>
      <c r="BP210" s="79"/>
      <c r="BQ210" s="35">
        <f t="shared" si="82"/>
        <v>70.900000000000006</v>
      </c>
      <c r="BR210" s="35">
        <v>58.6</v>
      </c>
      <c r="BS210" s="35">
        <f t="shared" si="83"/>
        <v>12.3</v>
      </c>
      <c r="BT210" s="1"/>
      <c r="BU210" s="1"/>
      <c r="BV210" s="69"/>
      <c r="BW210" s="1"/>
      <c r="BX210" s="1"/>
      <c r="BY210" s="1"/>
      <c r="BZ210" s="1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10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10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10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10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10"/>
      <c r="HG210" s="9"/>
      <c r="HH210" s="9"/>
    </row>
    <row r="211" spans="1:216" s="2" customFormat="1" ht="17.149999999999999" customHeight="1">
      <c r="A211" s="14" t="s">
        <v>196</v>
      </c>
      <c r="B211" s="63">
        <v>0</v>
      </c>
      <c r="C211" s="63">
        <v>0</v>
      </c>
      <c r="D211" s="4">
        <f t="shared" si="72"/>
        <v>0</v>
      </c>
      <c r="E211" s="11">
        <v>0</v>
      </c>
      <c r="F211" s="5" t="s">
        <v>360</v>
      </c>
      <c r="G211" s="5" t="s">
        <v>360</v>
      </c>
      <c r="H211" s="5" t="s">
        <v>360</v>
      </c>
      <c r="I211" s="5" t="s">
        <v>360</v>
      </c>
      <c r="J211" s="5" t="s">
        <v>360</v>
      </c>
      <c r="K211" s="5" t="s">
        <v>360</v>
      </c>
      <c r="L211" s="5" t="s">
        <v>360</v>
      </c>
      <c r="M211" s="5" t="s">
        <v>360</v>
      </c>
      <c r="N211" s="35">
        <v>407.3</v>
      </c>
      <c r="O211" s="35">
        <v>490.8</v>
      </c>
      <c r="P211" s="4">
        <f t="shared" si="73"/>
        <v>1.2005008593174564</v>
      </c>
      <c r="Q211" s="11">
        <v>20</v>
      </c>
      <c r="R211" s="5" t="s">
        <v>360</v>
      </c>
      <c r="S211" s="5" t="s">
        <v>360</v>
      </c>
      <c r="T211" s="5" t="s">
        <v>360</v>
      </c>
      <c r="U211" s="5" t="s">
        <v>360</v>
      </c>
      <c r="V211" s="5" t="s">
        <v>360</v>
      </c>
      <c r="W211" s="5" t="s">
        <v>360</v>
      </c>
      <c r="X211" s="35">
        <v>4476.8999999999996</v>
      </c>
      <c r="Y211" s="35">
        <v>4004.4</v>
      </c>
      <c r="Z211" s="4">
        <f t="shared" si="74"/>
        <v>0.89445821885679833</v>
      </c>
      <c r="AA211" s="5">
        <v>5</v>
      </c>
      <c r="AB211" s="86">
        <v>77</v>
      </c>
      <c r="AC211" s="86">
        <v>79</v>
      </c>
      <c r="AD211" s="4">
        <f t="shared" si="75"/>
        <v>1.025974025974026</v>
      </c>
      <c r="AE211" s="5">
        <v>20</v>
      </c>
      <c r="AF211" s="5" t="s">
        <v>360</v>
      </c>
      <c r="AG211" s="5" t="s">
        <v>360</v>
      </c>
      <c r="AH211" s="5" t="s">
        <v>360</v>
      </c>
      <c r="AI211" s="5" t="s">
        <v>360</v>
      </c>
      <c r="AJ211" s="5" t="s">
        <v>360</v>
      </c>
      <c r="AK211" s="5" t="s">
        <v>360</v>
      </c>
      <c r="AL211" s="5" t="s">
        <v>360</v>
      </c>
      <c r="AM211" s="5" t="s">
        <v>360</v>
      </c>
      <c r="AN211" s="5" t="s">
        <v>360</v>
      </c>
      <c r="AO211" s="5" t="s">
        <v>360</v>
      </c>
      <c r="AP211" s="5" t="s">
        <v>360</v>
      </c>
      <c r="AQ211" s="5" t="s">
        <v>360</v>
      </c>
      <c r="AR211" s="43">
        <f t="shared" si="84"/>
        <v>1.0889286400025253</v>
      </c>
      <c r="AS211" s="44">
        <v>918</v>
      </c>
      <c r="AT211" s="35">
        <f t="shared" si="76"/>
        <v>751.09090909090912</v>
      </c>
      <c r="AU211" s="35">
        <f t="shared" si="77"/>
        <v>817.9</v>
      </c>
      <c r="AV211" s="35">
        <f t="shared" si="78"/>
        <v>66.809090909090855</v>
      </c>
      <c r="AW211" s="35">
        <v>28.4</v>
      </c>
      <c r="AX211" s="35">
        <v>100.7</v>
      </c>
      <c r="AY211" s="35">
        <v>141.69999999999999</v>
      </c>
      <c r="AZ211" s="35">
        <v>105.3</v>
      </c>
      <c r="BA211" s="35">
        <v>100.9</v>
      </c>
      <c r="BB211" s="35">
        <v>76.5</v>
      </c>
      <c r="BC211" s="35">
        <v>68.2</v>
      </c>
      <c r="BD211" s="35">
        <v>72.099999999999994</v>
      </c>
      <c r="BE211" s="35"/>
      <c r="BF211" s="35">
        <f t="shared" si="79"/>
        <v>124.1</v>
      </c>
      <c r="BG211" s="35">
        <v>0</v>
      </c>
      <c r="BH211" s="35">
        <f t="shared" si="71"/>
        <v>124.1</v>
      </c>
      <c r="BI211" s="79"/>
      <c r="BJ211" s="35">
        <f t="shared" si="80"/>
        <v>124.1</v>
      </c>
      <c r="BK211" s="35"/>
      <c r="BL211" s="35">
        <f t="shared" si="81"/>
        <v>124.1</v>
      </c>
      <c r="BM211" s="79"/>
      <c r="BN211" s="79"/>
      <c r="BO211" s="79"/>
      <c r="BP211" s="79"/>
      <c r="BQ211" s="35">
        <f t="shared" si="82"/>
        <v>124.1</v>
      </c>
      <c r="BR211" s="35">
        <v>142.30000000000001</v>
      </c>
      <c r="BS211" s="35">
        <f t="shared" si="83"/>
        <v>-18.2</v>
      </c>
      <c r="BT211" s="1"/>
      <c r="BU211" s="1"/>
      <c r="BV211" s="69"/>
      <c r="BW211" s="1"/>
      <c r="BX211" s="1"/>
      <c r="BY211" s="1"/>
      <c r="BZ211" s="1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10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10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10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10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10"/>
      <c r="HG211" s="9"/>
      <c r="HH211" s="9"/>
    </row>
    <row r="212" spans="1:216" s="2" customFormat="1" ht="17.149999999999999" customHeight="1">
      <c r="A212" s="14" t="s">
        <v>197</v>
      </c>
      <c r="B212" s="63">
        <v>0</v>
      </c>
      <c r="C212" s="63">
        <v>0</v>
      </c>
      <c r="D212" s="4">
        <f t="shared" si="72"/>
        <v>0</v>
      </c>
      <c r="E212" s="11">
        <v>0</v>
      </c>
      <c r="F212" s="5" t="s">
        <v>360</v>
      </c>
      <c r="G212" s="5" t="s">
        <v>360</v>
      </c>
      <c r="H212" s="5" t="s">
        <v>360</v>
      </c>
      <c r="I212" s="5" t="s">
        <v>360</v>
      </c>
      <c r="J212" s="5" t="s">
        <v>360</v>
      </c>
      <c r="K212" s="5" t="s">
        <v>360</v>
      </c>
      <c r="L212" s="5" t="s">
        <v>360</v>
      </c>
      <c r="M212" s="5" t="s">
        <v>360</v>
      </c>
      <c r="N212" s="35">
        <v>1430.4</v>
      </c>
      <c r="O212" s="35">
        <v>2373.5</v>
      </c>
      <c r="P212" s="4">
        <f t="shared" si="73"/>
        <v>1.2459326062639819</v>
      </c>
      <c r="Q212" s="11">
        <v>20</v>
      </c>
      <c r="R212" s="5" t="s">
        <v>360</v>
      </c>
      <c r="S212" s="5" t="s">
        <v>360</v>
      </c>
      <c r="T212" s="5" t="s">
        <v>360</v>
      </c>
      <c r="U212" s="5" t="s">
        <v>360</v>
      </c>
      <c r="V212" s="5" t="s">
        <v>360</v>
      </c>
      <c r="W212" s="5" t="s">
        <v>360</v>
      </c>
      <c r="X212" s="35">
        <v>10076.299999999999</v>
      </c>
      <c r="Y212" s="35">
        <v>14387.4</v>
      </c>
      <c r="Z212" s="4">
        <f t="shared" si="74"/>
        <v>1.2227845538540931</v>
      </c>
      <c r="AA212" s="5">
        <v>5</v>
      </c>
      <c r="AB212" s="86">
        <v>583</v>
      </c>
      <c r="AC212" s="86">
        <v>583</v>
      </c>
      <c r="AD212" s="4">
        <f t="shared" si="75"/>
        <v>1</v>
      </c>
      <c r="AE212" s="5">
        <v>20</v>
      </c>
      <c r="AF212" s="5" t="s">
        <v>360</v>
      </c>
      <c r="AG212" s="5" t="s">
        <v>360</v>
      </c>
      <c r="AH212" s="5" t="s">
        <v>360</v>
      </c>
      <c r="AI212" s="5" t="s">
        <v>360</v>
      </c>
      <c r="AJ212" s="5" t="s">
        <v>360</v>
      </c>
      <c r="AK212" s="5" t="s">
        <v>360</v>
      </c>
      <c r="AL212" s="5" t="s">
        <v>360</v>
      </c>
      <c r="AM212" s="5" t="s">
        <v>360</v>
      </c>
      <c r="AN212" s="5" t="s">
        <v>360</v>
      </c>
      <c r="AO212" s="5" t="s">
        <v>360</v>
      </c>
      <c r="AP212" s="5" t="s">
        <v>360</v>
      </c>
      <c r="AQ212" s="5" t="s">
        <v>360</v>
      </c>
      <c r="AR212" s="43">
        <f t="shared" si="84"/>
        <v>1.1340572198788914</v>
      </c>
      <c r="AS212" s="44">
        <v>1663</v>
      </c>
      <c r="AT212" s="35">
        <f t="shared" si="76"/>
        <v>1360.6363636363637</v>
      </c>
      <c r="AU212" s="35">
        <f t="shared" si="77"/>
        <v>1543</v>
      </c>
      <c r="AV212" s="35">
        <f t="shared" si="78"/>
        <v>182.36363636363626</v>
      </c>
      <c r="AW212" s="35">
        <v>184.8</v>
      </c>
      <c r="AX212" s="35">
        <v>185.8</v>
      </c>
      <c r="AY212" s="35">
        <v>145.30000000000001</v>
      </c>
      <c r="AZ212" s="35">
        <v>201.4</v>
      </c>
      <c r="BA212" s="35">
        <v>189</v>
      </c>
      <c r="BB212" s="35">
        <v>123.9</v>
      </c>
      <c r="BC212" s="35">
        <v>199.2</v>
      </c>
      <c r="BD212" s="35">
        <v>120.1</v>
      </c>
      <c r="BE212" s="35"/>
      <c r="BF212" s="35">
        <f t="shared" si="79"/>
        <v>193.5</v>
      </c>
      <c r="BG212" s="35">
        <v>0</v>
      </c>
      <c r="BH212" s="35">
        <f t="shared" si="71"/>
        <v>193.5</v>
      </c>
      <c r="BI212" s="79"/>
      <c r="BJ212" s="35">
        <f t="shared" si="80"/>
        <v>193.5</v>
      </c>
      <c r="BK212" s="35"/>
      <c r="BL212" s="35">
        <f t="shared" si="81"/>
        <v>193.5</v>
      </c>
      <c r="BM212" s="79"/>
      <c r="BN212" s="79"/>
      <c r="BO212" s="79"/>
      <c r="BP212" s="79"/>
      <c r="BQ212" s="35">
        <f t="shared" si="82"/>
        <v>193.5</v>
      </c>
      <c r="BR212" s="35">
        <v>178.4</v>
      </c>
      <c r="BS212" s="35">
        <f t="shared" si="83"/>
        <v>15.1</v>
      </c>
      <c r="BT212" s="1"/>
      <c r="BU212" s="1"/>
      <c r="BV212" s="69"/>
      <c r="BW212" s="1"/>
      <c r="BX212" s="1"/>
      <c r="BY212" s="1"/>
      <c r="BZ212" s="1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10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10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10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10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10"/>
      <c r="HG212" s="9"/>
      <c r="HH212" s="9"/>
    </row>
    <row r="213" spans="1:216" s="2" customFormat="1" ht="17.149999999999999" customHeight="1">
      <c r="A213" s="14" t="s">
        <v>198</v>
      </c>
      <c r="B213" s="63">
        <v>0</v>
      </c>
      <c r="C213" s="63">
        <v>0</v>
      </c>
      <c r="D213" s="4">
        <f t="shared" si="72"/>
        <v>0</v>
      </c>
      <c r="E213" s="11">
        <v>0</v>
      </c>
      <c r="F213" s="5" t="s">
        <v>360</v>
      </c>
      <c r="G213" s="5" t="s">
        <v>360</v>
      </c>
      <c r="H213" s="5" t="s">
        <v>360</v>
      </c>
      <c r="I213" s="5" t="s">
        <v>360</v>
      </c>
      <c r="J213" s="5" t="s">
        <v>360</v>
      </c>
      <c r="K213" s="5" t="s">
        <v>360</v>
      </c>
      <c r="L213" s="5" t="s">
        <v>360</v>
      </c>
      <c r="M213" s="5" t="s">
        <v>360</v>
      </c>
      <c r="N213" s="35">
        <v>194.8</v>
      </c>
      <c r="O213" s="35">
        <v>258.2</v>
      </c>
      <c r="P213" s="4">
        <f t="shared" si="73"/>
        <v>1.2125462012320327</v>
      </c>
      <c r="Q213" s="11">
        <v>20</v>
      </c>
      <c r="R213" s="5" t="s">
        <v>360</v>
      </c>
      <c r="S213" s="5" t="s">
        <v>360</v>
      </c>
      <c r="T213" s="5" t="s">
        <v>360</v>
      </c>
      <c r="U213" s="5" t="s">
        <v>360</v>
      </c>
      <c r="V213" s="5" t="s">
        <v>360</v>
      </c>
      <c r="W213" s="5" t="s">
        <v>360</v>
      </c>
      <c r="X213" s="35">
        <v>1500.2</v>
      </c>
      <c r="Y213" s="35">
        <v>1788.8</v>
      </c>
      <c r="Z213" s="4">
        <f t="shared" si="74"/>
        <v>1.192374350086655</v>
      </c>
      <c r="AA213" s="5">
        <v>5</v>
      </c>
      <c r="AB213" s="86">
        <v>74</v>
      </c>
      <c r="AC213" s="86">
        <v>74</v>
      </c>
      <c r="AD213" s="4">
        <f t="shared" si="75"/>
        <v>1</v>
      </c>
      <c r="AE213" s="5">
        <v>20</v>
      </c>
      <c r="AF213" s="5" t="s">
        <v>360</v>
      </c>
      <c r="AG213" s="5" t="s">
        <v>360</v>
      </c>
      <c r="AH213" s="5" t="s">
        <v>360</v>
      </c>
      <c r="AI213" s="5" t="s">
        <v>360</v>
      </c>
      <c r="AJ213" s="5" t="s">
        <v>360</v>
      </c>
      <c r="AK213" s="5" t="s">
        <v>360</v>
      </c>
      <c r="AL213" s="5" t="s">
        <v>360</v>
      </c>
      <c r="AM213" s="5" t="s">
        <v>360</v>
      </c>
      <c r="AN213" s="5" t="s">
        <v>360</v>
      </c>
      <c r="AO213" s="5" t="s">
        <v>360</v>
      </c>
      <c r="AP213" s="5" t="s">
        <v>360</v>
      </c>
      <c r="AQ213" s="5" t="s">
        <v>360</v>
      </c>
      <c r="AR213" s="43">
        <f t="shared" si="84"/>
        <v>1.115839906112754</v>
      </c>
      <c r="AS213" s="44">
        <v>521</v>
      </c>
      <c r="AT213" s="35">
        <f t="shared" si="76"/>
        <v>426.27272727272731</v>
      </c>
      <c r="AU213" s="35">
        <f t="shared" si="77"/>
        <v>475.7</v>
      </c>
      <c r="AV213" s="35">
        <f t="shared" si="78"/>
        <v>49.42727272727268</v>
      </c>
      <c r="AW213" s="35">
        <v>58.8</v>
      </c>
      <c r="AX213" s="35">
        <v>33.6</v>
      </c>
      <c r="AY213" s="35">
        <v>64.7</v>
      </c>
      <c r="AZ213" s="35">
        <v>57.4</v>
      </c>
      <c r="BA213" s="35">
        <v>61.6</v>
      </c>
      <c r="BB213" s="35">
        <v>37</v>
      </c>
      <c r="BC213" s="35">
        <v>37.200000000000003</v>
      </c>
      <c r="BD213" s="35">
        <v>57.2</v>
      </c>
      <c r="BE213" s="35"/>
      <c r="BF213" s="35">
        <f t="shared" si="79"/>
        <v>68.2</v>
      </c>
      <c r="BG213" s="35">
        <v>0</v>
      </c>
      <c r="BH213" s="35">
        <f t="shared" si="71"/>
        <v>68.2</v>
      </c>
      <c r="BI213" s="79"/>
      <c r="BJ213" s="35">
        <f t="shared" si="80"/>
        <v>68.2</v>
      </c>
      <c r="BK213" s="35"/>
      <c r="BL213" s="35">
        <f t="shared" si="81"/>
        <v>68.2</v>
      </c>
      <c r="BM213" s="79"/>
      <c r="BN213" s="79"/>
      <c r="BO213" s="79"/>
      <c r="BP213" s="79"/>
      <c r="BQ213" s="35">
        <f t="shared" si="82"/>
        <v>68.2</v>
      </c>
      <c r="BR213" s="35">
        <v>64.099999999999994</v>
      </c>
      <c r="BS213" s="35">
        <f t="shared" si="83"/>
        <v>4.0999999999999996</v>
      </c>
      <c r="BT213" s="1"/>
      <c r="BU213" s="1"/>
      <c r="BV213" s="69"/>
      <c r="BW213" s="1"/>
      <c r="BX213" s="1"/>
      <c r="BY213" s="1"/>
      <c r="BZ213" s="1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10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10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10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10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10"/>
      <c r="HG213" s="9"/>
      <c r="HH213" s="9"/>
    </row>
    <row r="214" spans="1:216" s="2" customFormat="1" ht="17.149999999999999" customHeight="1">
      <c r="A214" s="14" t="s">
        <v>199</v>
      </c>
      <c r="B214" s="63">
        <v>0</v>
      </c>
      <c r="C214" s="63">
        <v>0</v>
      </c>
      <c r="D214" s="4">
        <f t="shared" si="72"/>
        <v>0</v>
      </c>
      <c r="E214" s="11">
        <v>0</v>
      </c>
      <c r="F214" s="5" t="s">
        <v>360</v>
      </c>
      <c r="G214" s="5" t="s">
        <v>360</v>
      </c>
      <c r="H214" s="5" t="s">
        <v>360</v>
      </c>
      <c r="I214" s="5" t="s">
        <v>360</v>
      </c>
      <c r="J214" s="5" t="s">
        <v>360</v>
      </c>
      <c r="K214" s="5" t="s">
        <v>360</v>
      </c>
      <c r="L214" s="5" t="s">
        <v>360</v>
      </c>
      <c r="M214" s="5" t="s">
        <v>360</v>
      </c>
      <c r="N214" s="35">
        <v>642.4</v>
      </c>
      <c r="O214" s="35">
        <v>942.1</v>
      </c>
      <c r="P214" s="4">
        <f t="shared" si="73"/>
        <v>1.2266531755915318</v>
      </c>
      <c r="Q214" s="11">
        <v>20</v>
      </c>
      <c r="R214" s="5" t="s">
        <v>360</v>
      </c>
      <c r="S214" s="5" t="s">
        <v>360</v>
      </c>
      <c r="T214" s="5" t="s">
        <v>360</v>
      </c>
      <c r="U214" s="5" t="s">
        <v>360</v>
      </c>
      <c r="V214" s="5" t="s">
        <v>360</v>
      </c>
      <c r="W214" s="5" t="s">
        <v>360</v>
      </c>
      <c r="X214" s="35">
        <v>3617</v>
      </c>
      <c r="Y214" s="35">
        <v>4352.3</v>
      </c>
      <c r="Z214" s="4">
        <f t="shared" si="74"/>
        <v>1.2003290019353055</v>
      </c>
      <c r="AA214" s="5">
        <v>5</v>
      </c>
      <c r="AB214" s="86">
        <v>60</v>
      </c>
      <c r="AC214" s="86">
        <v>60</v>
      </c>
      <c r="AD214" s="4">
        <f t="shared" si="75"/>
        <v>1</v>
      </c>
      <c r="AE214" s="5">
        <v>20</v>
      </c>
      <c r="AF214" s="5" t="s">
        <v>360</v>
      </c>
      <c r="AG214" s="5" t="s">
        <v>360</v>
      </c>
      <c r="AH214" s="5" t="s">
        <v>360</v>
      </c>
      <c r="AI214" s="5" t="s">
        <v>360</v>
      </c>
      <c r="AJ214" s="5" t="s">
        <v>360</v>
      </c>
      <c r="AK214" s="5" t="s">
        <v>360</v>
      </c>
      <c r="AL214" s="5" t="s">
        <v>360</v>
      </c>
      <c r="AM214" s="5" t="s">
        <v>360</v>
      </c>
      <c r="AN214" s="5" t="s">
        <v>360</v>
      </c>
      <c r="AO214" s="5" t="s">
        <v>360</v>
      </c>
      <c r="AP214" s="5" t="s">
        <v>360</v>
      </c>
      <c r="AQ214" s="5" t="s">
        <v>360</v>
      </c>
      <c r="AR214" s="43">
        <f t="shared" si="84"/>
        <v>1.1229935227001591</v>
      </c>
      <c r="AS214" s="44">
        <v>695</v>
      </c>
      <c r="AT214" s="35">
        <f t="shared" si="76"/>
        <v>568.63636363636363</v>
      </c>
      <c r="AU214" s="35">
        <f t="shared" si="77"/>
        <v>638.6</v>
      </c>
      <c r="AV214" s="35">
        <f t="shared" si="78"/>
        <v>69.963636363636397</v>
      </c>
      <c r="AW214" s="35">
        <v>82.1</v>
      </c>
      <c r="AX214" s="35">
        <v>82.1</v>
      </c>
      <c r="AY214" s="35">
        <v>44.5</v>
      </c>
      <c r="AZ214" s="35">
        <v>83</v>
      </c>
      <c r="BA214" s="35">
        <v>77.7</v>
      </c>
      <c r="BB214" s="35">
        <v>51.1</v>
      </c>
      <c r="BC214" s="35">
        <v>82.3</v>
      </c>
      <c r="BD214" s="35">
        <v>76.2</v>
      </c>
      <c r="BE214" s="35"/>
      <c r="BF214" s="35">
        <f t="shared" si="79"/>
        <v>59.6</v>
      </c>
      <c r="BG214" s="35">
        <v>0</v>
      </c>
      <c r="BH214" s="35">
        <f t="shared" si="71"/>
        <v>59.6</v>
      </c>
      <c r="BI214" s="79"/>
      <c r="BJ214" s="35">
        <f t="shared" si="80"/>
        <v>59.6</v>
      </c>
      <c r="BK214" s="35"/>
      <c r="BL214" s="35">
        <f t="shared" si="81"/>
        <v>59.6</v>
      </c>
      <c r="BM214" s="79"/>
      <c r="BN214" s="79"/>
      <c r="BO214" s="79"/>
      <c r="BP214" s="79"/>
      <c r="BQ214" s="35">
        <f t="shared" si="82"/>
        <v>59.6</v>
      </c>
      <c r="BR214" s="35">
        <v>54.1</v>
      </c>
      <c r="BS214" s="35">
        <f t="shared" si="83"/>
        <v>5.5</v>
      </c>
      <c r="BT214" s="1"/>
      <c r="BU214" s="1"/>
      <c r="BV214" s="69"/>
      <c r="BW214" s="1"/>
      <c r="BX214" s="1"/>
      <c r="BY214" s="1"/>
      <c r="BZ214" s="1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10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10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10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10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10"/>
      <c r="HG214" s="9"/>
      <c r="HH214" s="9"/>
    </row>
    <row r="215" spans="1:216" s="2" customFormat="1" ht="17.149999999999999" customHeight="1">
      <c r="A215" s="18" t="s">
        <v>200</v>
      </c>
      <c r="B215" s="59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87"/>
      <c r="AC215" s="87"/>
      <c r="AD215" s="11"/>
      <c r="AE215" s="11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35"/>
      <c r="BL215" s="35"/>
      <c r="BM215" s="79"/>
      <c r="BN215" s="79"/>
      <c r="BO215" s="79"/>
      <c r="BP215" s="79"/>
      <c r="BQ215" s="35"/>
      <c r="BR215" s="35"/>
      <c r="BS215" s="35"/>
      <c r="BT215" s="1"/>
      <c r="BU215" s="1"/>
      <c r="BV215" s="69"/>
      <c r="BW215" s="1"/>
      <c r="BX215" s="1"/>
      <c r="BY215" s="1"/>
      <c r="BZ215" s="1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10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10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10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10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10"/>
      <c r="HG215" s="9"/>
      <c r="HH215" s="9"/>
    </row>
    <row r="216" spans="1:216" s="2" customFormat="1" ht="16.7" customHeight="1">
      <c r="A216" s="45" t="s">
        <v>201</v>
      </c>
      <c r="B216" s="63">
        <v>0</v>
      </c>
      <c r="C216" s="63">
        <v>0</v>
      </c>
      <c r="D216" s="4">
        <f t="shared" si="72"/>
        <v>0</v>
      </c>
      <c r="E216" s="11">
        <v>0</v>
      </c>
      <c r="F216" s="5" t="s">
        <v>360</v>
      </c>
      <c r="G216" s="5" t="s">
        <v>360</v>
      </c>
      <c r="H216" s="5" t="s">
        <v>360</v>
      </c>
      <c r="I216" s="5" t="s">
        <v>360</v>
      </c>
      <c r="J216" s="5" t="s">
        <v>360</v>
      </c>
      <c r="K216" s="5" t="s">
        <v>360</v>
      </c>
      <c r="L216" s="5" t="s">
        <v>360</v>
      </c>
      <c r="M216" s="5" t="s">
        <v>360</v>
      </c>
      <c r="N216" s="35">
        <v>2039.5</v>
      </c>
      <c r="O216" s="35">
        <v>8492.9</v>
      </c>
      <c r="P216" s="4">
        <f t="shared" si="73"/>
        <v>1.3</v>
      </c>
      <c r="Q216" s="11">
        <v>20</v>
      </c>
      <c r="R216" s="5" t="s">
        <v>360</v>
      </c>
      <c r="S216" s="5" t="s">
        <v>360</v>
      </c>
      <c r="T216" s="5" t="s">
        <v>360</v>
      </c>
      <c r="U216" s="5" t="s">
        <v>360</v>
      </c>
      <c r="V216" s="5" t="s">
        <v>360</v>
      </c>
      <c r="W216" s="5" t="s">
        <v>360</v>
      </c>
      <c r="X216" s="35">
        <v>9487</v>
      </c>
      <c r="Y216" s="35">
        <v>13023.8</v>
      </c>
      <c r="Z216" s="4">
        <f t="shared" si="74"/>
        <v>1.2172804890903342</v>
      </c>
      <c r="AA216" s="5">
        <v>5</v>
      </c>
      <c r="AB216" s="86">
        <v>365</v>
      </c>
      <c r="AC216" s="86">
        <v>365</v>
      </c>
      <c r="AD216" s="4">
        <f t="shared" si="75"/>
        <v>1</v>
      </c>
      <c r="AE216" s="5">
        <v>20</v>
      </c>
      <c r="AF216" s="5" t="s">
        <v>360</v>
      </c>
      <c r="AG216" s="5" t="s">
        <v>360</v>
      </c>
      <c r="AH216" s="5" t="s">
        <v>360</v>
      </c>
      <c r="AI216" s="5" t="s">
        <v>360</v>
      </c>
      <c r="AJ216" s="5" t="s">
        <v>360</v>
      </c>
      <c r="AK216" s="5" t="s">
        <v>360</v>
      </c>
      <c r="AL216" s="5" t="s">
        <v>360</v>
      </c>
      <c r="AM216" s="5" t="s">
        <v>360</v>
      </c>
      <c r="AN216" s="5" t="s">
        <v>360</v>
      </c>
      <c r="AO216" s="5" t="s">
        <v>360</v>
      </c>
      <c r="AP216" s="5" t="s">
        <v>360</v>
      </c>
      <c r="AQ216" s="5" t="s">
        <v>360</v>
      </c>
      <c r="AR216" s="43">
        <f t="shared" si="84"/>
        <v>1.1574756098989261</v>
      </c>
      <c r="AS216" s="44">
        <v>993</v>
      </c>
      <c r="AT216" s="35">
        <f t="shared" si="76"/>
        <v>812.45454545454538</v>
      </c>
      <c r="AU216" s="35">
        <f t="shared" si="77"/>
        <v>940.4</v>
      </c>
      <c r="AV216" s="35">
        <f t="shared" si="78"/>
        <v>127.9454545454546</v>
      </c>
      <c r="AW216" s="35">
        <v>84.1</v>
      </c>
      <c r="AX216" s="35">
        <v>117.4</v>
      </c>
      <c r="AY216" s="35">
        <v>99.1</v>
      </c>
      <c r="AZ216" s="35">
        <v>57.1</v>
      </c>
      <c r="BA216" s="35">
        <v>117.4</v>
      </c>
      <c r="BB216" s="35">
        <v>145.4</v>
      </c>
      <c r="BC216" s="35">
        <v>58.4</v>
      </c>
      <c r="BD216" s="35">
        <v>78.099999999999994</v>
      </c>
      <c r="BE216" s="35"/>
      <c r="BF216" s="35">
        <f t="shared" si="79"/>
        <v>183.4</v>
      </c>
      <c r="BG216" s="35">
        <v>0</v>
      </c>
      <c r="BH216" s="35">
        <f t="shared" si="71"/>
        <v>183.4</v>
      </c>
      <c r="BI216" s="79"/>
      <c r="BJ216" s="35">
        <f t="shared" si="80"/>
        <v>183.4</v>
      </c>
      <c r="BK216" s="35"/>
      <c r="BL216" s="35">
        <f t="shared" si="81"/>
        <v>183.4</v>
      </c>
      <c r="BM216" s="79"/>
      <c r="BN216" s="79"/>
      <c r="BO216" s="79"/>
      <c r="BP216" s="79"/>
      <c r="BQ216" s="35">
        <f t="shared" si="82"/>
        <v>183.4</v>
      </c>
      <c r="BR216" s="35">
        <v>177.3</v>
      </c>
      <c r="BS216" s="35">
        <f t="shared" si="83"/>
        <v>6.1</v>
      </c>
      <c r="BT216" s="1"/>
      <c r="BU216" s="1"/>
      <c r="BV216" s="69"/>
      <c r="BW216" s="1"/>
      <c r="BX216" s="1"/>
      <c r="BY216" s="1"/>
      <c r="BZ216" s="1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10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10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10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10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10"/>
      <c r="HG216" s="9"/>
      <c r="HH216" s="9"/>
    </row>
    <row r="217" spans="1:216" s="2" customFormat="1" ht="17.149999999999999" customHeight="1">
      <c r="A217" s="45" t="s">
        <v>202</v>
      </c>
      <c r="B217" s="63">
        <v>0</v>
      </c>
      <c r="C217" s="63">
        <v>0</v>
      </c>
      <c r="D217" s="4">
        <f t="shared" si="72"/>
        <v>0</v>
      </c>
      <c r="E217" s="11">
        <v>0</v>
      </c>
      <c r="F217" s="5" t="s">
        <v>360</v>
      </c>
      <c r="G217" s="5" t="s">
        <v>360</v>
      </c>
      <c r="H217" s="5" t="s">
        <v>360</v>
      </c>
      <c r="I217" s="5" t="s">
        <v>360</v>
      </c>
      <c r="J217" s="5" t="s">
        <v>360</v>
      </c>
      <c r="K217" s="5" t="s">
        <v>360</v>
      </c>
      <c r="L217" s="5" t="s">
        <v>360</v>
      </c>
      <c r="M217" s="5" t="s">
        <v>360</v>
      </c>
      <c r="N217" s="35">
        <v>2877.4</v>
      </c>
      <c r="O217" s="35">
        <v>1215.3</v>
      </c>
      <c r="P217" s="4">
        <f t="shared" si="73"/>
        <v>0.42236046430805585</v>
      </c>
      <c r="Q217" s="11">
        <v>20</v>
      </c>
      <c r="R217" s="5" t="s">
        <v>360</v>
      </c>
      <c r="S217" s="5" t="s">
        <v>360</v>
      </c>
      <c r="T217" s="5" t="s">
        <v>360</v>
      </c>
      <c r="U217" s="5" t="s">
        <v>360</v>
      </c>
      <c r="V217" s="5" t="s">
        <v>360</v>
      </c>
      <c r="W217" s="5" t="s">
        <v>360</v>
      </c>
      <c r="X217" s="35">
        <v>17568</v>
      </c>
      <c r="Y217" s="35">
        <v>17712.599999999999</v>
      </c>
      <c r="Z217" s="4">
        <f t="shared" si="74"/>
        <v>1.0082308743169399</v>
      </c>
      <c r="AA217" s="5">
        <v>5</v>
      </c>
      <c r="AB217" s="86">
        <v>178</v>
      </c>
      <c r="AC217" s="86">
        <v>182</v>
      </c>
      <c r="AD217" s="4">
        <f t="shared" si="75"/>
        <v>1.0224719101123596</v>
      </c>
      <c r="AE217" s="5">
        <v>20</v>
      </c>
      <c r="AF217" s="5" t="s">
        <v>360</v>
      </c>
      <c r="AG217" s="5" t="s">
        <v>360</v>
      </c>
      <c r="AH217" s="5" t="s">
        <v>360</v>
      </c>
      <c r="AI217" s="5" t="s">
        <v>360</v>
      </c>
      <c r="AJ217" s="5" t="s">
        <v>360</v>
      </c>
      <c r="AK217" s="5" t="s">
        <v>360</v>
      </c>
      <c r="AL217" s="5" t="s">
        <v>360</v>
      </c>
      <c r="AM217" s="5" t="s">
        <v>360</v>
      </c>
      <c r="AN217" s="5" t="s">
        <v>360</v>
      </c>
      <c r="AO217" s="5" t="s">
        <v>360</v>
      </c>
      <c r="AP217" s="5" t="s">
        <v>360</v>
      </c>
      <c r="AQ217" s="5" t="s">
        <v>360</v>
      </c>
      <c r="AR217" s="43">
        <f t="shared" si="84"/>
        <v>0.75417337466651135</v>
      </c>
      <c r="AS217" s="44">
        <v>2214</v>
      </c>
      <c r="AT217" s="35">
        <f t="shared" si="76"/>
        <v>1811.4545454545455</v>
      </c>
      <c r="AU217" s="35">
        <f t="shared" si="77"/>
        <v>1366.2</v>
      </c>
      <c r="AV217" s="35">
        <f t="shared" si="78"/>
        <v>-445.25454545454545</v>
      </c>
      <c r="AW217" s="35">
        <v>195</v>
      </c>
      <c r="AX217" s="35">
        <v>242.5</v>
      </c>
      <c r="AY217" s="35">
        <v>193.4</v>
      </c>
      <c r="AZ217" s="35">
        <v>71.7</v>
      </c>
      <c r="BA217" s="35">
        <v>25.6</v>
      </c>
      <c r="BB217" s="35">
        <v>205.1</v>
      </c>
      <c r="BC217" s="35">
        <v>172.5</v>
      </c>
      <c r="BD217" s="35">
        <v>75.7</v>
      </c>
      <c r="BE217" s="35"/>
      <c r="BF217" s="35">
        <f t="shared" si="79"/>
        <v>184.7</v>
      </c>
      <c r="BG217" s="35">
        <v>0</v>
      </c>
      <c r="BH217" s="35">
        <f t="shared" si="71"/>
        <v>184.7</v>
      </c>
      <c r="BI217" s="79"/>
      <c r="BJ217" s="35">
        <f t="shared" si="80"/>
        <v>184.7</v>
      </c>
      <c r="BK217" s="35"/>
      <c r="BL217" s="35">
        <f t="shared" si="81"/>
        <v>184.7</v>
      </c>
      <c r="BM217" s="79"/>
      <c r="BN217" s="79"/>
      <c r="BO217" s="79"/>
      <c r="BP217" s="79"/>
      <c r="BQ217" s="35">
        <f t="shared" si="82"/>
        <v>184.7</v>
      </c>
      <c r="BR217" s="35">
        <v>127.1</v>
      </c>
      <c r="BS217" s="35">
        <f t="shared" si="83"/>
        <v>57.6</v>
      </c>
      <c r="BT217" s="1"/>
      <c r="BU217" s="1"/>
      <c r="BV217" s="69"/>
      <c r="BW217" s="1"/>
      <c r="BX217" s="1"/>
      <c r="BY217" s="1"/>
      <c r="BZ217" s="1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10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10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10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10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10"/>
      <c r="HG217" s="9"/>
      <c r="HH217" s="9"/>
    </row>
    <row r="218" spans="1:216" s="2" customFormat="1" ht="17.149999999999999" customHeight="1">
      <c r="A218" s="45" t="s">
        <v>203</v>
      </c>
      <c r="B218" s="63">
        <v>1020358</v>
      </c>
      <c r="C218" s="63">
        <v>1266518.5</v>
      </c>
      <c r="D218" s="4">
        <f t="shared" si="72"/>
        <v>1.2041249149808204</v>
      </c>
      <c r="E218" s="11">
        <v>5</v>
      </c>
      <c r="F218" s="5" t="s">
        <v>360</v>
      </c>
      <c r="G218" s="5" t="s">
        <v>360</v>
      </c>
      <c r="H218" s="5" t="s">
        <v>360</v>
      </c>
      <c r="I218" s="5" t="s">
        <v>360</v>
      </c>
      <c r="J218" s="5" t="s">
        <v>360</v>
      </c>
      <c r="K218" s="5" t="s">
        <v>360</v>
      </c>
      <c r="L218" s="5" t="s">
        <v>360</v>
      </c>
      <c r="M218" s="5" t="s">
        <v>360</v>
      </c>
      <c r="N218" s="35">
        <v>15948.3</v>
      </c>
      <c r="O218" s="35">
        <v>20739.099999999999</v>
      </c>
      <c r="P218" s="4">
        <f t="shared" si="73"/>
        <v>1.2100395653455227</v>
      </c>
      <c r="Q218" s="11">
        <v>20</v>
      </c>
      <c r="R218" s="5" t="s">
        <v>360</v>
      </c>
      <c r="S218" s="5" t="s">
        <v>360</v>
      </c>
      <c r="T218" s="5" t="s">
        <v>360</v>
      </c>
      <c r="U218" s="5" t="s">
        <v>360</v>
      </c>
      <c r="V218" s="5" t="s">
        <v>360</v>
      </c>
      <c r="W218" s="5" t="s">
        <v>360</v>
      </c>
      <c r="X218" s="35">
        <v>281083</v>
      </c>
      <c r="Y218" s="35">
        <v>386446.2</v>
      </c>
      <c r="Z218" s="4">
        <f t="shared" si="74"/>
        <v>1.217484728710025</v>
      </c>
      <c r="AA218" s="5">
        <v>5</v>
      </c>
      <c r="AB218" s="86">
        <v>10</v>
      </c>
      <c r="AC218" s="86">
        <v>26</v>
      </c>
      <c r="AD218" s="4">
        <f t="shared" si="75"/>
        <v>1.3</v>
      </c>
      <c r="AE218" s="5">
        <v>20</v>
      </c>
      <c r="AF218" s="5" t="s">
        <v>360</v>
      </c>
      <c r="AG218" s="5" t="s">
        <v>360</v>
      </c>
      <c r="AH218" s="5" t="s">
        <v>360</v>
      </c>
      <c r="AI218" s="5" t="s">
        <v>360</v>
      </c>
      <c r="AJ218" s="5" t="s">
        <v>360</v>
      </c>
      <c r="AK218" s="5" t="s">
        <v>360</v>
      </c>
      <c r="AL218" s="5" t="s">
        <v>360</v>
      </c>
      <c r="AM218" s="5" t="s">
        <v>360</v>
      </c>
      <c r="AN218" s="5" t="s">
        <v>360</v>
      </c>
      <c r="AO218" s="5" t="s">
        <v>360</v>
      </c>
      <c r="AP218" s="5" t="s">
        <v>360</v>
      </c>
      <c r="AQ218" s="5" t="s">
        <v>360</v>
      </c>
      <c r="AR218" s="43">
        <f t="shared" si="84"/>
        <v>1.2461767905072936</v>
      </c>
      <c r="AS218" s="44">
        <v>12</v>
      </c>
      <c r="AT218" s="35">
        <f t="shared" si="76"/>
        <v>9.8181818181818166</v>
      </c>
      <c r="AU218" s="35">
        <f t="shared" si="77"/>
        <v>12.2</v>
      </c>
      <c r="AV218" s="35">
        <f t="shared" si="78"/>
        <v>2.3818181818181827</v>
      </c>
      <c r="AW218" s="35">
        <v>0.7</v>
      </c>
      <c r="AX218" s="35">
        <v>1.4</v>
      </c>
      <c r="AY218" s="35">
        <v>2.1</v>
      </c>
      <c r="AZ218" s="35">
        <v>0.8</v>
      </c>
      <c r="BA218" s="35">
        <v>1.4</v>
      </c>
      <c r="BB218" s="35">
        <v>1.9</v>
      </c>
      <c r="BC218" s="35">
        <v>0.5</v>
      </c>
      <c r="BD218" s="35">
        <v>1.3</v>
      </c>
      <c r="BE218" s="35"/>
      <c r="BF218" s="35">
        <f t="shared" si="79"/>
        <v>2.1</v>
      </c>
      <c r="BG218" s="35">
        <v>0</v>
      </c>
      <c r="BH218" s="35">
        <f t="shared" si="71"/>
        <v>2.1</v>
      </c>
      <c r="BI218" s="79"/>
      <c r="BJ218" s="35">
        <f t="shared" si="80"/>
        <v>2.1</v>
      </c>
      <c r="BK218" s="35"/>
      <c r="BL218" s="35">
        <f t="shared" si="81"/>
        <v>2.1</v>
      </c>
      <c r="BM218" s="79"/>
      <c r="BN218" s="79"/>
      <c r="BO218" s="79"/>
      <c r="BP218" s="79"/>
      <c r="BQ218" s="35">
        <f t="shared" si="82"/>
        <v>2.1</v>
      </c>
      <c r="BR218" s="35">
        <v>1.9000000000000001</v>
      </c>
      <c r="BS218" s="35">
        <f t="shared" si="83"/>
        <v>0.2</v>
      </c>
      <c r="BT218" s="1"/>
      <c r="BU218" s="1"/>
      <c r="BV218" s="69"/>
      <c r="BW218" s="1"/>
      <c r="BX218" s="1"/>
      <c r="BY218" s="1"/>
      <c r="BZ218" s="1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10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10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10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10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10"/>
      <c r="HG218" s="9"/>
      <c r="HH218" s="9"/>
    </row>
    <row r="219" spans="1:216" s="2" customFormat="1" ht="17.149999999999999" customHeight="1">
      <c r="A219" s="45" t="s">
        <v>204</v>
      </c>
      <c r="B219" s="63">
        <v>26873</v>
      </c>
      <c r="C219" s="63">
        <v>42379.6</v>
      </c>
      <c r="D219" s="4">
        <f t="shared" si="72"/>
        <v>1.2377032709410933</v>
      </c>
      <c r="E219" s="11">
        <v>5</v>
      </c>
      <c r="F219" s="5" t="s">
        <v>360</v>
      </c>
      <c r="G219" s="5" t="s">
        <v>360</v>
      </c>
      <c r="H219" s="5" t="s">
        <v>360</v>
      </c>
      <c r="I219" s="5" t="s">
        <v>360</v>
      </c>
      <c r="J219" s="5" t="s">
        <v>360</v>
      </c>
      <c r="K219" s="5" t="s">
        <v>360</v>
      </c>
      <c r="L219" s="5" t="s">
        <v>360</v>
      </c>
      <c r="M219" s="5" t="s">
        <v>360</v>
      </c>
      <c r="N219" s="35">
        <v>2240.1</v>
      </c>
      <c r="O219" s="35">
        <v>1327.4</v>
      </c>
      <c r="P219" s="4">
        <f t="shared" si="73"/>
        <v>0.5925628320164279</v>
      </c>
      <c r="Q219" s="11">
        <v>20</v>
      </c>
      <c r="R219" s="5" t="s">
        <v>360</v>
      </c>
      <c r="S219" s="5" t="s">
        <v>360</v>
      </c>
      <c r="T219" s="5" t="s">
        <v>360</v>
      </c>
      <c r="U219" s="5" t="s">
        <v>360</v>
      </c>
      <c r="V219" s="5" t="s">
        <v>360</v>
      </c>
      <c r="W219" s="5" t="s">
        <v>360</v>
      </c>
      <c r="X219" s="35">
        <v>11595</v>
      </c>
      <c r="Y219" s="35">
        <v>10000.700000000001</v>
      </c>
      <c r="Z219" s="4">
        <f t="shared" si="74"/>
        <v>0.86250107805088405</v>
      </c>
      <c r="AA219" s="5">
        <v>5</v>
      </c>
      <c r="AB219" s="86">
        <v>146</v>
      </c>
      <c r="AC219" s="86">
        <v>170</v>
      </c>
      <c r="AD219" s="4">
        <f t="shared" si="75"/>
        <v>1.1643835616438356</v>
      </c>
      <c r="AE219" s="5">
        <v>20</v>
      </c>
      <c r="AF219" s="5" t="s">
        <v>360</v>
      </c>
      <c r="AG219" s="5" t="s">
        <v>360</v>
      </c>
      <c r="AH219" s="5" t="s">
        <v>360</v>
      </c>
      <c r="AI219" s="5" t="s">
        <v>360</v>
      </c>
      <c r="AJ219" s="5" t="s">
        <v>360</v>
      </c>
      <c r="AK219" s="5" t="s">
        <v>360</v>
      </c>
      <c r="AL219" s="5" t="s">
        <v>360</v>
      </c>
      <c r="AM219" s="5" t="s">
        <v>360</v>
      </c>
      <c r="AN219" s="5" t="s">
        <v>360</v>
      </c>
      <c r="AO219" s="5" t="s">
        <v>360</v>
      </c>
      <c r="AP219" s="5" t="s">
        <v>360</v>
      </c>
      <c r="AQ219" s="5" t="s">
        <v>360</v>
      </c>
      <c r="AR219" s="43">
        <f t="shared" si="84"/>
        <v>0.91279899236330309</v>
      </c>
      <c r="AS219" s="44">
        <v>1309</v>
      </c>
      <c r="AT219" s="35">
        <f t="shared" si="76"/>
        <v>1071</v>
      </c>
      <c r="AU219" s="35">
        <f t="shared" si="77"/>
        <v>977.6</v>
      </c>
      <c r="AV219" s="35">
        <f t="shared" si="78"/>
        <v>-93.399999999999977</v>
      </c>
      <c r="AW219" s="35">
        <v>113.9</v>
      </c>
      <c r="AX219" s="35">
        <v>75.900000000000006</v>
      </c>
      <c r="AY219" s="35">
        <v>162.19999999999999</v>
      </c>
      <c r="AZ219" s="35">
        <v>101.5</v>
      </c>
      <c r="BA219" s="35">
        <v>75.900000000000006</v>
      </c>
      <c r="BB219" s="35">
        <v>85.9</v>
      </c>
      <c r="BC219" s="35">
        <v>96.9</v>
      </c>
      <c r="BD219" s="35">
        <v>61.3</v>
      </c>
      <c r="BE219" s="35">
        <v>5.5</v>
      </c>
      <c r="BF219" s="35">
        <f t="shared" si="79"/>
        <v>198.6</v>
      </c>
      <c r="BG219" s="35">
        <v>0</v>
      </c>
      <c r="BH219" s="35">
        <f t="shared" si="71"/>
        <v>198.6</v>
      </c>
      <c r="BI219" s="79"/>
      <c r="BJ219" s="35">
        <f t="shared" si="80"/>
        <v>198.6</v>
      </c>
      <c r="BK219" s="35"/>
      <c r="BL219" s="35">
        <f t="shared" si="81"/>
        <v>198.6</v>
      </c>
      <c r="BM219" s="79"/>
      <c r="BN219" s="79"/>
      <c r="BO219" s="79"/>
      <c r="BP219" s="79"/>
      <c r="BQ219" s="35">
        <f t="shared" si="82"/>
        <v>198.6</v>
      </c>
      <c r="BR219" s="35">
        <v>204.6</v>
      </c>
      <c r="BS219" s="35">
        <f t="shared" si="83"/>
        <v>-6</v>
      </c>
      <c r="BT219" s="1"/>
      <c r="BU219" s="1"/>
      <c r="BV219" s="69"/>
      <c r="BW219" s="1"/>
      <c r="BX219" s="1"/>
      <c r="BY219" s="1"/>
      <c r="BZ219" s="1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10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10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10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10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10"/>
      <c r="HG219" s="9"/>
      <c r="HH219" s="9"/>
    </row>
    <row r="220" spans="1:216" s="2" customFormat="1" ht="17.149999999999999" customHeight="1">
      <c r="A220" s="45" t="s">
        <v>205</v>
      </c>
      <c r="B220" s="63">
        <v>524401</v>
      </c>
      <c r="C220" s="63">
        <v>522274.2</v>
      </c>
      <c r="D220" s="4">
        <f t="shared" si="72"/>
        <v>0.99594432504896069</v>
      </c>
      <c r="E220" s="11">
        <v>5</v>
      </c>
      <c r="F220" s="5" t="s">
        <v>360</v>
      </c>
      <c r="G220" s="5" t="s">
        <v>360</v>
      </c>
      <c r="H220" s="5" t="s">
        <v>360</v>
      </c>
      <c r="I220" s="5" t="s">
        <v>360</v>
      </c>
      <c r="J220" s="5" t="s">
        <v>360</v>
      </c>
      <c r="K220" s="5" t="s">
        <v>360</v>
      </c>
      <c r="L220" s="5" t="s">
        <v>360</v>
      </c>
      <c r="M220" s="5" t="s">
        <v>360</v>
      </c>
      <c r="N220" s="35">
        <v>40669.5</v>
      </c>
      <c r="O220" s="35">
        <v>31409</v>
      </c>
      <c r="P220" s="4">
        <f t="shared" si="73"/>
        <v>0.77229865132347342</v>
      </c>
      <c r="Q220" s="11">
        <v>20</v>
      </c>
      <c r="R220" s="5" t="s">
        <v>360</v>
      </c>
      <c r="S220" s="5" t="s">
        <v>360</v>
      </c>
      <c r="T220" s="5" t="s">
        <v>360</v>
      </c>
      <c r="U220" s="5" t="s">
        <v>360</v>
      </c>
      <c r="V220" s="5" t="s">
        <v>360</v>
      </c>
      <c r="W220" s="5" t="s">
        <v>360</v>
      </c>
      <c r="X220" s="35">
        <v>1827037</v>
      </c>
      <c r="Y220" s="35">
        <v>2098927.1</v>
      </c>
      <c r="Z220" s="4">
        <f t="shared" si="74"/>
        <v>1.1488147749607698</v>
      </c>
      <c r="AA220" s="5">
        <v>5</v>
      </c>
      <c r="AB220" s="86">
        <v>111</v>
      </c>
      <c r="AC220" s="86">
        <v>110</v>
      </c>
      <c r="AD220" s="4">
        <f t="shared" si="75"/>
        <v>0.99099099099099097</v>
      </c>
      <c r="AE220" s="5">
        <v>20</v>
      </c>
      <c r="AF220" s="5" t="s">
        <v>360</v>
      </c>
      <c r="AG220" s="5" t="s">
        <v>360</v>
      </c>
      <c r="AH220" s="5" t="s">
        <v>360</v>
      </c>
      <c r="AI220" s="5" t="s">
        <v>360</v>
      </c>
      <c r="AJ220" s="5" t="s">
        <v>360</v>
      </c>
      <c r="AK220" s="5" t="s">
        <v>360</v>
      </c>
      <c r="AL220" s="5" t="s">
        <v>360</v>
      </c>
      <c r="AM220" s="5" t="s">
        <v>360</v>
      </c>
      <c r="AN220" s="5" t="s">
        <v>360</v>
      </c>
      <c r="AO220" s="5" t="s">
        <v>360</v>
      </c>
      <c r="AP220" s="5" t="s">
        <v>360</v>
      </c>
      <c r="AQ220" s="5" t="s">
        <v>360</v>
      </c>
      <c r="AR220" s="43">
        <f t="shared" si="84"/>
        <v>0.91979176692675879</v>
      </c>
      <c r="AS220" s="44">
        <v>2269</v>
      </c>
      <c r="AT220" s="35">
        <f t="shared" si="76"/>
        <v>1856.4545454545455</v>
      </c>
      <c r="AU220" s="35">
        <f t="shared" si="77"/>
        <v>1707.6</v>
      </c>
      <c r="AV220" s="35">
        <f t="shared" si="78"/>
        <v>-148.85454545454559</v>
      </c>
      <c r="AW220" s="35">
        <v>258.3</v>
      </c>
      <c r="AX220" s="35">
        <v>138.80000000000001</v>
      </c>
      <c r="AY220" s="35">
        <v>1.2</v>
      </c>
      <c r="AZ220" s="35">
        <v>234.2</v>
      </c>
      <c r="BA220" s="35">
        <v>152.19999999999999</v>
      </c>
      <c r="BB220" s="35">
        <v>396.6</v>
      </c>
      <c r="BC220" s="35">
        <v>195.2</v>
      </c>
      <c r="BD220" s="35">
        <v>112.1</v>
      </c>
      <c r="BE220" s="35"/>
      <c r="BF220" s="35">
        <f t="shared" si="79"/>
        <v>219</v>
      </c>
      <c r="BG220" s="35">
        <v>0</v>
      </c>
      <c r="BH220" s="35">
        <f t="shared" si="71"/>
        <v>219</v>
      </c>
      <c r="BI220" s="79"/>
      <c r="BJ220" s="35">
        <f t="shared" si="80"/>
        <v>219</v>
      </c>
      <c r="BK220" s="35"/>
      <c r="BL220" s="35">
        <f t="shared" si="81"/>
        <v>219</v>
      </c>
      <c r="BM220" s="79"/>
      <c r="BN220" s="79"/>
      <c r="BO220" s="79"/>
      <c r="BP220" s="79"/>
      <c r="BQ220" s="35">
        <f t="shared" si="82"/>
        <v>219</v>
      </c>
      <c r="BR220" s="35">
        <v>171.7</v>
      </c>
      <c r="BS220" s="35">
        <f t="shared" si="83"/>
        <v>47.3</v>
      </c>
      <c r="BT220" s="1"/>
      <c r="BU220" s="1"/>
      <c r="BV220" s="69"/>
      <c r="BW220" s="1"/>
      <c r="BX220" s="1"/>
      <c r="BY220" s="1"/>
      <c r="BZ220" s="1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10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10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10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10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10"/>
      <c r="HG220" s="9"/>
      <c r="HH220" s="9"/>
    </row>
    <row r="221" spans="1:216" s="2" customFormat="1" ht="17.149999999999999" customHeight="1">
      <c r="A221" s="45" t="s">
        <v>206</v>
      </c>
      <c r="B221" s="63">
        <v>49703</v>
      </c>
      <c r="C221" s="63">
        <v>56773.599999999999</v>
      </c>
      <c r="D221" s="4">
        <f t="shared" si="72"/>
        <v>1.1422570066193187</v>
      </c>
      <c r="E221" s="11">
        <v>5</v>
      </c>
      <c r="F221" s="5" t="s">
        <v>360</v>
      </c>
      <c r="G221" s="5" t="s">
        <v>360</v>
      </c>
      <c r="H221" s="5" t="s">
        <v>360</v>
      </c>
      <c r="I221" s="5" t="s">
        <v>360</v>
      </c>
      <c r="J221" s="5" t="s">
        <v>360</v>
      </c>
      <c r="K221" s="5" t="s">
        <v>360</v>
      </c>
      <c r="L221" s="5" t="s">
        <v>360</v>
      </c>
      <c r="M221" s="5" t="s">
        <v>360</v>
      </c>
      <c r="N221" s="35">
        <v>10635.5</v>
      </c>
      <c r="O221" s="35">
        <v>6312.9</v>
      </c>
      <c r="P221" s="4">
        <f t="shared" si="73"/>
        <v>0.59356870857035393</v>
      </c>
      <c r="Q221" s="11">
        <v>20</v>
      </c>
      <c r="R221" s="5" t="s">
        <v>360</v>
      </c>
      <c r="S221" s="5" t="s">
        <v>360</v>
      </c>
      <c r="T221" s="5" t="s">
        <v>360</v>
      </c>
      <c r="U221" s="5" t="s">
        <v>360</v>
      </c>
      <c r="V221" s="5" t="s">
        <v>360</v>
      </c>
      <c r="W221" s="5" t="s">
        <v>360</v>
      </c>
      <c r="X221" s="35">
        <v>512976</v>
      </c>
      <c r="Y221" s="35">
        <v>572672.5</v>
      </c>
      <c r="Z221" s="4">
        <f t="shared" si="74"/>
        <v>1.1163728907395278</v>
      </c>
      <c r="AA221" s="5">
        <v>5</v>
      </c>
      <c r="AB221" s="86">
        <v>5</v>
      </c>
      <c r="AC221" s="86">
        <v>5</v>
      </c>
      <c r="AD221" s="4">
        <f t="shared" si="75"/>
        <v>1</v>
      </c>
      <c r="AE221" s="5">
        <v>20</v>
      </c>
      <c r="AF221" s="5" t="s">
        <v>360</v>
      </c>
      <c r="AG221" s="5" t="s">
        <v>360</v>
      </c>
      <c r="AH221" s="5" t="s">
        <v>360</v>
      </c>
      <c r="AI221" s="5" t="s">
        <v>360</v>
      </c>
      <c r="AJ221" s="5" t="s">
        <v>360</v>
      </c>
      <c r="AK221" s="5" t="s">
        <v>360</v>
      </c>
      <c r="AL221" s="5" t="s">
        <v>360</v>
      </c>
      <c r="AM221" s="5" t="s">
        <v>360</v>
      </c>
      <c r="AN221" s="5" t="s">
        <v>360</v>
      </c>
      <c r="AO221" s="5" t="s">
        <v>360</v>
      </c>
      <c r="AP221" s="5" t="s">
        <v>360</v>
      </c>
      <c r="AQ221" s="5" t="s">
        <v>360</v>
      </c>
      <c r="AR221" s="43">
        <f t="shared" si="84"/>
        <v>0.86329047316402618</v>
      </c>
      <c r="AS221" s="44">
        <v>1358</v>
      </c>
      <c r="AT221" s="35">
        <f t="shared" si="76"/>
        <v>1111.090909090909</v>
      </c>
      <c r="AU221" s="35">
        <f t="shared" si="77"/>
        <v>959.2</v>
      </c>
      <c r="AV221" s="35">
        <f t="shared" si="78"/>
        <v>-151.89090909090896</v>
      </c>
      <c r="AW221" s="35">
        <v>149.5</v>
      </c>
      <c r="AX221" s="35">
        <v>96.7</v>
      </c>
      <c r="AY221" s="35">
        <v>110.1</v>
      </c>
      <c r="AZ221" s="35">
        <v>89.6</v>
      </c>
      <c r="BA221" s="35">
        <v>101.6</v>
      </c>
      <c r="BB221" s="35">
        <v>78.599999999999994</v>
      </c>
      <c r="BC221" s="35">
        <v>106.9</v>
      </c>
      <c r="BD221" s="35">
        <v>76.3</v>
      </c>
      <c r="BE221" s="35"/>
      <c r="BF221" s="35">
        <f t="shared" si="79"/>
        <v>149.9</v>
      </c>
      <c r="BG221" s="35">
        <v>0</v>
      </c>
      <c r="BH221" s="35">
        <f t="shared" si="71"/>
        <v>149.9</v>
      </c>
      <c r="BI221" s="79"/>
      <c r="BJ221" s="35">
        <f t="shared" si="80"/>
        <v>149.9</v>
      </c>
      <c r="BK221" s="35"/>
      <c r="BL221" s="35">
        <f t="shared" si="81"/>
        <v>149.9</v>
      </c>
      <c r="BM221" s="79"/>
      <c r="BN221" s="79"/>
      <c r="BO221" s="79"/>
      <c r="BP221" s="79"/>
      <c r="BQ221" s="35">
        <f t="shared" si="82"/>
        <v>149.9</v>
      </c>
      <c r="BR221" s="35">
        <v>118.7</v>
      </c>
      <c r="BS221" s="35">
        <f t="shared" si="83"/>
        <v>31.2</v>
      </c>
      <c r="BT221" s="1"/>
      <c r="BU221" s="1"/>
      <c r="BV221" s="69"/>
      <c r="BW221" s="1"/>
      <c r="BX221" s="1"/>
      <c r="BY221" s="1"/>
      <c r="BZ221" s="1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10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10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10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10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10"/>
      <c r="HG221" s="9"/>
      <c r="HH221" s="9"/>
    </row>
    <row r="222" spans="1:216" s="2" customFormat="1" ht="17.149999999999999" customHeight="1">
      <c r="A222" s="45" t="s">
        <v>207</v>
      </c>
      <c r="B222" s="63">
        <v>2431739</v>
      </c>
      <c r="C222" s="63">
        <v>2661415.9</v>
      </c>
      <c r="D222" s="4">
        <f t="shared" si="72"/>
        <v>1.0944496510521893</v>
      </c>
      <c r="E222" s="11">
        <v>5</v>
      </c>
      <c r="F222" s="5" t="s">
        <v>360</v>
      </c>
      <c r="G222" s="5" t="s">
        <v>360</v>
      </c>
      <c r="H222" s="5" t="s">
        <v>360</v>
      </c>
      <c r="I222" s="5" t="s">
        <v>360</v>
      </c>
      <c r="J222" s="5" t="s">
        <v>360</v>
      </c>
      <c r="K222" s="5" t="s">
        <v>360</v>
      </c>
      <c r="L222" s="5" t="s">
        <v>360</v>
      </c>
      <c r="M222" s="5" t="s">
        <v>360</v>
      </c>
      <c r="N222" s="35">
        <v>27309.9</v>
      </c>
      <c r="O222" s="35">
        <v>19131.099999999999</v>
      </c>
      <c r="P222" s="4">
        <f t="shared" si="73"/>
        <v>0.70051885946122094</v>
      </c>
      <c r="Q222" s="11">
        <v>20</v>
      </c>
      <c r="R222" s="5" t="s">
        <v>360</v>
      </c>
      <c r="S222" s="5" t="s">
        <v>360</v>
      </c>
      <c r="T222" s="5" t="s">
        <v>360</v>
      </c>
      <c r="U222" s="5" t="s">
        <v>360</v>
      </c>
      <c r="V222" s="5" t="s">
        <v>360</v>
      </c>
      <c r="W222" s="5" t="s">
        <v>360</v>
      </c>
      <c r="X222" s="35">
        <v>562165</v>
      </c>
      <c r="Y222" s="35">
        <v>702159.2</v>
      </c>
      <c r="Z222" s="4">
        <f t="shared" si="74"/>
        <v>1.2049026887123886</v>
      </c>
      <c r="AA222" s="5">
        <v>5</v>
      </c>
      <c r="AB222" s="86">
        <v>58</v>
      </c>
      <c r="AC222" s="86">
        <v>62</v>
      </c>
      <c r="AD222" s="4">
        <f t="shared" si="75"/>
        <v>1.0689655172413792</v>
      </c>
      <c r="AE222" s="5">
        <v>20</v>
      </c>
      <c r="AF222" s="5" t="s">
        <v>360</v>
      </c>
      <c r="AG222" s="5" t="s">
        <v>360</v>
      </c>
      <c r="AH222" s="5" t="s">
        <v>360</v>
      </c>
      <c r="AI222" s="5" t="s">
        <v>360</v>
      </c>
      <c r="AJ222" s="5" t="s">
        <v>360</v>
      </c>
      <c r="AK222" s="5" t="s">
        <v>360</v>
      </c>
      <c r="AL222" s="5" t="s">
        <v>360</v>
      </c>
      <c r="AM222" s="5" t="s">
        <v>360</v>
      </c>
      <c r="AN222" s="5" t="s">
        <v>360</v>
      </c>
      <c r="AO222" s="5" t="s">
        <v>360</v>
      </c>
      <c r="AP222" s="5" t="s">
        <v>360</v>
      </c>
      <c r="AQ222" s="5" t="s">
        <v>360</v>
      </c>
      <c r="AR222" s="43">
        <f t="shared" si="84"/>
        <v>0.93772898465749788</v>
      </c>
      <c r="AS222" s="44">
        <v>51</v>
      </c>
      <c r="AT222" s="35">
        <f t="shared" si="76"/>
        <v>41.727272727272734</v>
      </c>
      <c r="AU222" s="35">
        <f t="shared" si="77"/>
        <v>39.1</v>
      </c>
      <c r="AV222" s="35">
        <f t="shared" si="78"/>
        <v>-2.6272727272727323</v>
      </c>
      <c r="AW222" s="35">
        <v>3.9</v>
      </c>
      <c r="AX222" s="35">
        <v>1.9</v>
      </c>
      <c r="AY222" s="35">
        <v>6</v>
      </c>
      <c r="AZ222" s="35">
        <v>4.8</v>
      </c>
      <c r="BA222" s="35">
        <v>4.5</v>
      </c>
      <c r="BB222" s="35">
        <v>3.5</v>
      </c>
      <c r="BC222" s="35">
        <v>5</v>
      </c>
      <c r="BD222" s="35">
        <v>2.8</v>
      </c>
      <c r="BE222" s="35">
        <v>1</v>
      </c>
      <c r="BF222" s="35">
        <f t="shared" si="79"/>
        <v>5.7</v>
      </c>
      <c r="BG222" s="35">
        <v>0</v>
      </c>
      <c r="BH222" s="35">
        <f t="shared" ref="BH222:BH285" si="85">ROUND(BF222+BG222,1)</f>
        <v>5.7</v>
      </c>
      <c r="BI222" s="79"/>
      <c r="BJ222" s="35">
        <f t="shared" si="80"/>
        <v>5.7</v>
      </c>
      <c r="BK222" s="35"/>
      <c r="BL222" s="35">
        <f t="shared" si="81"/>
        <v>5.7</v>
      </c>
      <c r="BM222" s="79"/>
      <c r="BN222" s="79"/>
      <c r="BO222" s="79"/>
      <c r="BP222" s="79"/>
      <c r="BQ222" s="35">
        <f t="shared" si="82"/>
        <v>5.7</v>
      </c>
      <c r="BR222" s="35">
        <v>4.5</v>
      </c>
      <c r="BS222" s="35">
        <f t="shared" si="83"/>
        <v>1.2</v>
      </c>
      <c r="BT222" s="1"/>
      <c r="BU222" s="1"/>
      <c r="BV222" s="69"/>
      <c r="BW222" s="1"/>
      <c r="BX222" s="1"/>
      <c r="BY222" s="1"/>
      <c r="BZ222" s="1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10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10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10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10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10"/>
      <c r="HG222" s="9"/>
      <c r="HH222" s="9"/>
    </row>
    <row r="223" spans="1:216" s="2" customFormat="1" ht="17.149999999999999" customHeight="1">
      <c r="A223" s="45" t="s">
        <v>208</v>
      </c>
      <c r="B223" s="63">
        <v>62520</v>
      </c>
      <c r="C223" s="63">
        <v>150497.5</v>
      </c>
      <c r="D223" s="4">
        <f t="shared" si="72"/>
        <v>1.3</v>
      </c>
      <c r="E223" s="11">
        <v>5</v>
      </c>
      <c r="F223" s="5" t="s">
        <v>360</v>
      </c>
      <c r="G223" s="5" t="s">
        <v>360</v>
      </c>
      <c r="H223" s="5" t="s">
        <v>360</v>
      </c>
      <c r="I223" s="5" t="s">
        <v>360</v>
      </c>
      <c r="J223" s="5" t="s">
        <v>360</v>
      </c>
      <c r="K223" s="5" t="s">
        <v>360</v>
      </c>
      <c r="L223" s="5" t="s">
        <v>360</v>
      </c>
      <c r="M223" s="5" t="s">
        <v>360</v>
      </c>
      <c r="N223" s="35">
        <v>3671.6</v>
      </c>
      <c r="O223" s="35">
        <v>2275.4</v>
      </c>
      <c r="P223" s="4">
        <f t="shared" si="73"/>
        <v>0.61972981806296989</v>
      </c>
      <c r="Q223" s="11">
        <v>20</v>
      </c>
      <c r="R223" s="5" t="s">
        <v>360</v>
      </c>
      <c r="S223" s="5" t="s">
        <v>360</v>
      </c>
      <c r="T223" s="5" t="s">
        <v>360</v>
      </c>
      <c r="U223" s="5" t="s">
        <v>360</v>
      </c>
      <c r="V223" s="5" t="s">
        <v>360</v>
      </c>
      <c r="W223" s="5" t="s">
        <v>360</v>
      </c>
      <c r="X223" s="35">
        <v>175677</v>
      </c>
      <c r="Y223" s="35">
        <v>158683.29999999999</v>
      </c>
      <c r="Z223" s="4">
        <f t="shared" si="74"/>
        <v>0.90326735998451702</v>
      </c>
      <c r="AA223" s="5">
        <v>5</v>
      </c>
      <c r="AB223" s="86">
        <v>260</v>
      </c>
      <c r="AC223" s="86">
        <v>274</v>
      </c>
      <c r="AD223" s="4">
        <f t="shared" si="75"/>
        <v>1.0538461538461539</v>
      </c>
      <c r="AE223" s="5">
        <v>20</v>
      </c>
      <c r="AF223" s="5" t="s">
        <v>360</v>
      </c>
      <c r="AG223" s="5" t="s">
        <v>360</v>
      </c>
      <c r="AH223" s="5" t="s">
        <v>360</v>
      </c>
      <c r="AI223" s="5" t="s">
        <v>360</v>
      </c>
      <c r="AJ223" s="5" t="s">
        <v>360</v>
      </c>
      <c r="AK223" s="5" t="s">
        <v>360</v>
      </c>
      <c r="AL223" s="5" t="s">
        <v>360</v>
      </c>
      <c r="AM223" s="5" t="s">
        <v>360</v>
      </c>
      <c r="AN223" s="5" t="s">
        <v>360</v>
      </c>
      <c r="AO223" s="5" t="s">
        <v>360</v>
      </c>
      <c r="AP223" s="5" t="s">
        <v>360</v>
      </c>
      <c r="AQ223" s="5" t="s">
        <v>360</v>
      </c>
      <c r="AR223" s="43">
        <f t="shared" si="84"/>
        <v>0.889757124762101</v>
      </c>
      <c r="AS223" s="44">
        <v>2587</v>
      </c>
      <c r="AT223" s="35">
        <f t="shared" si="76"/>
        <v>2116.6363636363635</v>
      </c>
      <c r="AU223" s="35">
        <f t="shared" si="77"/>
        <v>1883.3</v>
      </c>
      <c r="AV223" s="35">
        <f t="shared" si="78"/>
        <v>-233.33636363636356</v>
      </c>
      <c r="AW223" s="35">
        <v>239.1</v>
      </c>
      <c r="AX223" s="35">
        <v>250.6</v>
      </c>
      <c r="AY223" s="35">
        <v>226.4</v>
      </c>
      <c r="AZ223" s="35">
        <v>229.3</v>
      </c>
      <c r="BA223" s="35">
        <v>203.2</v>
      </c>
      <c r="BB223" s="35">
        <v>231.8</v>
      </c>
      <c r="BC223" s="35">
        <v>193.7</v>
      </c>
      <c r="BD223" s="35">
        <v>156.1</v>
      </c>
      <c r="BE223" s="35"/>
      <c r="BF223" s="35">
        <f t="shared" si="79"/>
        <v>153.1</v>
      </c>
      <c r="BG223" s="35">
        <v>0</v>
      </c>
      <c r="BH223" s="35">
        <f t="shared" si="85"/>
        <v>153.1</v>
      </c>
      <c r="BI223" s="79"/>
      <c r="BJ223" s="35">
        <f t="shared" si="80"/>
        <v>153.1</v>
      </c>
      <c r="BK223" s="35"/>
      <c r="BL223" s="35">
        <f t="shared" si="81"/>
        <v>153.1</v>
      </c>
      <c r="BM223" s="79"/>
      <c r="BN223" s="79"/>
      <c r="BO223" s="79"/>
      <c r="BP223" s="79"/>
      <c r="BQ223" s="35">
        <f t="shared" si="82"/>
        <v>153.1</v>
      </c>
      <c r="BR223" s="35">
        <v>149.9</v>
      </c>
      <c r="BS223" s="35">
        <f t="shared" si="83"/>
        <v>3.2</v>
      </c>
      <c r="BT223" s="1"/>
      <c r="BU223" s="1"/>
      <c r="BV223" s="69"/>
      <c r="BW223" s="1"/>
      <c r="BX223" s="1"/>
      <c r="BY223" s="1"/>
      <c r="BZ223" s="1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10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10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10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10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10"/>
      <c r="HG223" s="9"/>
      <c r="HH223" s="9"/>
    </row>
    <row r="224" spans="1:216" s="2" customFormat="1" ht="17.149999999999999" customHeight="1">
      <c r="A224" s="45" t="s">
        <v>209</v>
      </c>
      <c r="B224" s="63">
        <v>1320472</v>
      </c>
      <c r="C224" s="63">
        <v>1517037.6</v>
      </c>
      <c r="D224" s="4">
        <f t="shared" si="72"/>
        <v>1.1488601045686695</v>
      </c>
      <c r="E224" s="11">
        <v>5</v>
      </c>
      <c r="F224" s="5" t="s">
        <v>360</v>
      </c>
      <c r="G224" s="5" t="s">
        <v>360</v>
      </c>
      <c r="H224" s="5" t="s">
        <v>360</v>
      </c>
      <c r="I224" s="5" t="s">
        <v>360</v>
      </c>
      <c r="J224" s="5" t="s">
        <v>360</v>
      </c>
      <c r="K224" s="5" t="s">
        <v>360</v>
      </c>
      <c r="L224" s="5" t="s">
        <v>360</v>
      </c>
      <c r="M224" s="5" t="s">
        <v>360</v>
      </c>
      <c r="N224" s="35">
        <v>18374.099999999999</v>
      </c>
      <c r="O224" s="35">
        <v>14297</v>
      </c>
      <c r="P224" s="4">
        <f t="shared" si="73"/>
        <v>0.77810613853195532</v>
      </c>
      <c r="Q224" s="11">
        <v>20</v>
      </c>
      <c r="R224" s="5" t="s">
        <v>360</v>
      </c>
      <c r="S224" s="5" t="s">
        <v>360</v>
      </c>
      <c r="T224" s="5" t="s">
        <v>360</v>
      </c>
      <c r="U224" s="5" t="s">
        <v>360</v>
      </c>
      <c r="V224" s="5" t="s">
        <v>360</v>
      </c>
      <c r="W224" s="5" t="s">
        <v>360</v>
      </c>
      <c r="X224" s="35">
        <v>59730</v>
      </c>
      <c r="Y224" s="35">
        <v>62886.6</v>
      </c>
      <c r="Z224" s="4">
        <f t="shared" si="74"/>
        <v>1.0528478151682572</v>
      </c>
      <c r="AA224" s="5">
        <v>5</v>
      </c>
      <c r="AB224" s="86">
        <v>1062</v>
      </c>
      <c r="AC224" s="86">
        <v>663</v>
      </c>
      <c r="AD224" s="4">
        <f t="shared" si="75"/>
        <v>0.62429378531073443</v>
      </c>
      <c r="AE224" s="5">
        <v>20</v>
      </c>
      <c r="AF224" s="5" t="s">
        <v>360</v>
      </c>
      <c r="AG224" s="5" t="s">
        <v>360</v>
      </c>
      <c r="AH224" s="5" t="s">
        <v>360</v>
      </c>
      <c r="AI224" s="5" t="s">
        <v>360</v>
      </c>
      <c r="AJ224" s="5" t="s">
        <v>360</v>
      </c>
      <c r="AK224" s="5" t="s">
        <v>360</v>
      </c>
      <c r="AL224" s="5" t="s">
        <v>360</v>
      </c>
      <c r="AM224" s="5" t="s">
        <v>360</v>
      </c>
      <c r="AN224" s="5" t="s">
        <v>360</v>
      </c>
      <c r="AO224" s="5" t="s">
        <v>360</v>
      </c>
      <c r="AP224" s="5" t="s">
        <v>360</v>
      </c>
      <c r="AQ224" s="5" t="s">
        <v>360</v>
      </c>
      <c r="AR224" s="43">
        <f t="shared" si="84"/>
        <v>0.78113076151076855</v>
      </c>
      <c r="AS224" s="44">
        <v>914</v>
      </c>
      <c r="AT224" s="35">
        <f t="shared" si="76"/>
        <v>747.81818181818187</v>
      </c>
      <c r="AU224" s="35">
        <f t="shared" si="77"/>
        <v>584.1</v>
      </c>
      <c r="AV224" s="35">
        <f t="shared" si="78"/>
        <v>-163.71818181818185</v>
      </c>
      <c r="AW224" s="35">
        <v>78</v>
      </c>
      <c r="AX224" s="35">
        <v>56</v>
      </c>
      <c r="AY224" s="35">
        <v>111.7</v>
      </c>
      <c r="AZ224" s="35">
        <v>45.8</v>
      </c>
      <c r="BA224" s="35">
        <v>55.7</v>
      </c>
      <c r="BB224" s="35">
        <v>117.7</v>
      </c>
      <c r="BC224" s="35">
        <v>71.900000000000006</v>
      </c>
      <c r="BD224" s="35">
        <v>63</v>
      </c>
      <c r="BE224" s="35"/>
      <c r="BF224" s="35">
        <f t="shared" si="79"/>
        <v>-15.7</v>
      </c>
      <c r="BG224" s="35">
        <v>0</v>
      </c>
      <c r="BH224" s="35">
        <f t="shared" si="85"/>
        <v>-15.7</v>
      </c>
      <c r="BI224" s="79"/>
      <c r="BJ224" s="35">
        <f t="shared" si="80"/>
        <v>0</v>
      </c>
      <c r="BK224" s="35"/>
      <c r="BL224" s="35">
        <f t="shared" si="81"/>
        <v>0</v>
      </c>
      <c r="BM224" s="79"/>
      <c r="BN224" s="79"/>
      <c r="BO224" s="79"/>
      <c r="BP224" s="79"/>
      <c r="BQ224" s="35">
        <f t="shared" si="82"/>
        <v>0</v>
      </c>
      <c r="BR224" s="35">
        <v>0</v>
      </c>
      <c r="BS224" s="35">
        <f t="shared" si="83"/>
        <v>0</v>
      </c>
      <c r="BT224" s="1"/>
      <c r="BU224" s="1"/>
      <c r="BV224" s="69"/>
      <c r="BW224" s="1"/>
      <c r="BX224" s="1"/>
      <c r="BY224" s="1"/>
      <c r="BZ224" s="1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10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10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10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10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10"/>
      <c r="HG224" s="9"/>
      <c r="HH224" s="9"/>
    </row>
    <row r="225" spans="1:216" s="2" customFormat="1" ht="17.149999999999999" customHeight="1">
      <c r="A225" s="45" t="s">
        <v>210</v>
      </c>
      <c r="B225" s="63">
        <v>0</v>
      </c>
      <c r="C225" s="63">
        <v>0</v>
      </c>
      <c r="D225" s="4">
        <f t="shared" si="72"/>
        <v>0</v>
      </c>
      <c r="E225" s="11">
        <v>0</v>
      </c>
      <c r="F225" s="5" t="s">
        <v>360</v>
      </c>
      <c r="G225" s="5" t="s">
        <v>360</v>
      </c>
      <c r="H225" s="5" t="s">
        <v>360</v>
      </c>
      <c r="I225" s="5" t="s">
        <v>360</v>
      </c>
      <c r="J225" s="5" t="s">
        <v>360</v>
      </c>
      <c r="K225" s="5" t="s">
        <v>360</v>
      </c>
      <c r="L225" s="5" t="s">
        <v>360</v>
      </c>
      <c r="M225" s="5" t="s">
        <v>360</v>
      </c>
      <c r="N225" s="35">
        <v>1351</v>
      </c>
      <c r="O225" s="35">
        <v>1017.7</v>
      </c>
      <c r="P225" s="4">
        <f t="shared" si="73"/>
        <v>0.75329385640266477</v>
      </c>
      <c r="Q225" s="11">
        <v>20</v>
      </c>
      <c r="R225" s="5" t="s">
        <v>360</v>
      </c>
      <c r="S225" s="5" t="s">
        <v>360</v>
      </c>
      <c r="T225" s="5" t="s">
        <v>360</v>
      </c>
      <c r="U225" s="5" t="s">
        <v>360</v>
      </c>
      <c r="V225" s="5" t="s">
        <v>360</v>
      </c>
      <c r="W225" s="5" t="s">
        <v>360</v>
      </c>
      <c r="X225" s="35">
        <v>17568</v>
      </c>
      <c r="Y225" s="35">
        <v>18372</v>
      </c>
      <c r="Z225" s="4">
        <f t="shared" si="74"/>
        <v>1.0457650273224044</v>
      </c>
      <c r="AA225" s="5">
        <v>5</v>
      </c>
      <c r="AB225" s="86">
        <v>70</v>
      </c>
      <c r="AC225" s="86">
        <v>76</v>
      </c>
      <c r="AD225" s="4">
        <f t="shared" si="75"/>
        <v>1.0857142857142856</v>
      </c>
      <c r="AE225" s="5">
        <v>20</v>
      </c>
      <c r="AF225" s="5" t="s">
        <v>360</v>
      </c>
      <c r="AG225" s="5" t="s">
        <v>360</v>
      </c>
      <c r="AH225" s="5" t="s">
        <v>360</v>
      </c>
      <c r="AI225" s="5" t="s">
        <v>360</v>
      </c>
      <c r="AJ225" s="5" t="s">
        <v>360</v>
      </c>
      <c r="AK225" s="5" t="s">
        <v>360</v>
      </c>
      <c r="AL225" s="5" t="s">
        <v>360</v>
      </c>
      <c r="AM225" s="5" t="s">
        <v>360</v>
      </c>
      <c r="AN225" s="5" t="s">
        <v>360</v>
      </c>
      <c r="AO225" s="5" t="s">
        <v>360</v>
      </c>
      <c r="AP225" s="5" t="s">
        <v>360</v>
      </c>
      <c r="AQ225" s="5" t="s">
        <v>360</v>
      </c>
      <c r="AR225" s="43">
        <f t="shared" si="84"/>
        <v>0.93353306619891174</v>
      </c>
      <c r="AS225" s="44">
        <v>1147</v>
      </c>
      <c r="AT225" s="35">
        <f t="shared" si="76"/>
        <v>938.45454545454538</v>
      </c>
      <c r="AU225" s="35">
        <f t="shared" si="77"/>
        <v>876.1</v>
      </c>
      <c r="AV225" s="35">
        <f t="shared" si="78"/>
        <v>-62.354545454545359</v>
      </c>
      <c r="AW225" s="35">
        <v>74.8</v>
      </c>
      <c r="AX225" s="35">
        <v>64.7</v>
      </c>
      <c r="AY225" s="35">
        <v>128.9</v>
      </c>
      <c r="AZ225" s="35">
        <v>14.8</v>
      </c>
      <c r="BA225" s="35">
        <v>31.1</v>
      </c>
      <c r="BB225" s="35">
        <v>272.5</v>
      </c>
      <c r="BC225" s="35">
        <v>89.3</v>
      </c>
      <c r="BD225" s="35">
        <v>73.5</v>
      </c>
      <c r="BE225" s="35"/>
      <c r="BF225" s="35">
        <f t="shared" si="79"/>
        <v>126.5</v>
      </c>
      <c r="BG225" s="35">
        <v>0</v>
      </c>
      <c r="BH225" s="35">
        <f t="shared" si="85"/>
        <v>126.5</v>
      </c>
      <c r="BI225" s="79"/>
      <c r="BJ225" s="35">
        <f t="shared" si="80"/>
        <v>126.5</v>
      </c>
      <c r="BK225" s="35"/>
      <c r="BL225" s="35">
        <f t="shared" si="81"/>
        <v>126.5</v>
      </c>
      <c r="BM225" s="79"/>
      <c r="BN225" s="79"/>
      <c r="BO225" s="79"/>
      <c r="BP225" s="79"/>
      <c r="BQ225" s="35">
        <f t="shared" si="82"/>
        <v>126.5</v>
      </c>
      <c r="BR225" s="35">
        <v>113.3</v>
      </c>
      <c r="BS225" s="35">
        <f t="shared" si="83"/>
        <v>13.2</v>
      </c>
      <c r="BT225" s="1"/>
      <c r="BU225" s="1"/>
      <c r="BV225" s="69"/>
      <c r="BW225" s="1"/>
      <c r="BX225" s="1"/>
      <c r="BY225" s="1"/>
      <c r="BZ225" s="1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10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10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10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10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10"/>
      <c r="HG225" s="9"/>
      <c r="HH225" s="9"/>
    </row>
    <row r="226" spans="1:216" s="2" customFormat="1" ht="17.149999999999999" customHeight="1">
      <c r="A226" s="45" t="s">
        <v>211</v>
      </c>
      <c r="B226" s="63">
        <v>10059</v>
      </c>
      <c r="C226" s="63">
        <v>20016.400000000001</v>
      </c>
      <c r="D226" s="4">
        <f t="shared" si="72"/>
        <v>1.2789899592404812</v>
      </c>
      <c r="E226" s="11">
        <v>5</v>
      </c>
      <c r="F226" s="5" t="s">
        <v>360</v>
      </c>
      <c r="G226" s="5" t="s">
        <v>360</v>
      </c>
      <c r="H226" s="5" t="s">
        <v>360</v>
      </c>
      <c r="I226" s="5" t="s">
        <v>360</v>
      </c>
      <c r="J226" s="5" t="s">
        <v>360</v>
      </c>
      <c r="K226" s="5" t="s">
        <v>360</v>
      </c>
      <c r="L226" s="5" t="s">
        <v>360</v>
      </c>
      <c r="M226" s="5" t="s">
        <v>360</v>
      </c>
      <c r="N226" s="35">
        <v>1606.3</v>
      </c>
      <c r="O226" s="35">
        <v>1423.1</v>
      </c>
      <c r="P226" s="4">
        <f t="shared" si="73"/>
        <v>0.885949075515159</v>
      </c>
      <c r="Q226" s="11">
        <v>20</v>
      </c>
      <c r="R226" s="5" t="s">
        <v>360</v>
      </c>
      <c r="S226" s="5" t="s">
        <v>360</v>
      </c>
      <c r="T226" s="5" t="s">
        <v>360</v>
      </c>
      <c r="U226" s="5" t="s">
        <v>360</v>
      </c>
      <c r="V226" s="5" t="s">
        <v>360</v>
      </c>
      <c r="W226" s="5" t="s">
        <v>360</v>
      </c>
      <c r="X226" s="35">
        <v>11243</v>
      </c>
      <c r="Y226" s="35">
        <v>24590.2</v>
      </c>
      <c r="Z226" s="4">
        <f t="shared" si="74"/>
        <v>1.298715645290403</v>
      </c>
      <c r="AA226" s="5">
        <v>5</v>
      </c>
      <c r="AB226" s="86">
        <v>1320</v>
      </c>
      <c r="AC226" s="86">
        <v>1798</v>
      </c>
      <c r="AD226" s="4">
        <f t="shared" si="75"/>
        <v>1.2162121212121211</v>
      </c>
      <c r="AE226" s="5">
        <v>20</v>
      </c>
      <c r="AF226" s="5" t="s">
        <v>360</v>
      </c>
      <c r="AG226" s="5" t="s">
        <v>360</v>
      </c>
      <c r="AH226" s="5" t="s">
        <v>360</v>
      </c>
      <c r="AI226" s="5" t="s">
        <v>360</v>
      </c>
      <c r="AJ226" s="5" t="s">
        <v>360</v>
      </c>
      <c r="AK226" s="5" t="s">
        <v>360</v>
      </c>
      <c r="AL226" s="5" t="s">
        <v>360</v>
      </c>
      <c r="AM226" s="5" t="s">
        <v>360</v>
      </c>
      <c r="AN226" s="5" t="s">
        <v>360</v>
      </c>
      <c r="AO226" s="5" t="s">
        <v>360</v>
      </c>
      <c r="AP226" s="5" t="s">
        <v>360</v>
      </c>
      <c r="AQ226" s="5" t="s">
        <v>360</v>
      </c>
      <c r="AR226" s="43">
        <f t="shared" si="84"/>
        <v>1.0986350391440005</v>
      </c>
      <c r="AS226" s="44">
        <v>2119</v>
      </c>
      <c r="AT226" s="35">
        <f t="shared" si="76"/>
        <v>1733.7272727272725</v>
      </c>
      <c r="AU226" s="35">
        <f t="shared" si="77"/>
        <v>1904.7</v>
      </c>
      <c r="AV226" s="35">
        <f t="shared" si="78"/>
        <v>170.97272727272752</v>
      </c>
      <c r="AW226" s="35">
        <v>209.5</v>
      </c>
      <c r="AX226" s="35">
        <v>134.6</v>
      </c>
      <c r="AY226" s="35">
        <v>142.80000000000001</v>
      </c>
      <c r="AZ226" s="35">
        <v>205.1</v>
      </c>
      <c r="BA226" s="35">
        <v>95.8</v>
      </c>
      <c r="BB226" s="35">
        <v>190.6</v>
      </c>
      <c r="BC226" s="35">
        <v>299.60000000000002</v>
      </c>
      <c r="BD226" s="35">
        <v>250.4</v>
      </c>
      <c r="BE226" s="35">
        <v>15.7</v>
      </c>
      <c r="BF226" s="35">
        <f t="shared" si="79"/>
        <v>360.6</v>
      </c>
      <c r="BG226" s="35">
        <v>0</v>
      </c>
      <c r="BH226" s="35">
        <f t="shared" si="85"/>
        <v>360.6</v>
      </c>
      <c r="BI226" s="79"/>
      <c r="BJ226" s="35">
        <f t="shared" si="80"/>
        <v>360.6</v>
      </c>
      <c r="BK226" s="35"/>
      <c r="BL226" s="35">
        <f t="shared" si="81"/>
        <v>360.6</v>
      </c>
      <c r="BM226" s="79"/>
      <c r="BN226" s="79"/>
      <c r="BO226" s="79"/>
      <c r="BP226" s="79"/>
      <c r="BQ226" s="35">
        <f t="shared" si="82"/>
        <v>360.6</v>
      </c>
      <c r="BR226" s="35">
        <v>322.10000000000002</v>
      </c>
      <c r="BS226" s="35">
        <f t="shared" si="83"/>
        <v>38.5</v>
      </c>
      <c r="BT226" s="1"/>
      <c r="BU226" s="1"/>
      <c r="BV226" s="69"/>
      <c r="BW226" s="1"/>
      <c r="BX226" s="1"/>
      <c r="BY226" s="1"/>
      <c r="BZ226" s="1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10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10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10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10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10"/>
      <c r="HG226" s="9"/>
      <c r="HH226" s="9"/>
    </row>
    <row r="227" spans="1:216" s="2" customFormat="1" ht="17.149999999999999" customHeight="1">
      <c r="A227" s="45" t="s">
        <v>212</v>
      </c>
      <c r="B227" s="63">
        <v>173105</v>
      </c>
      <c r="C227" s="63">
        <v>206361.7</v>
      </c>
      <c r="D227" s="4">
        <f t="shared" si="72"/>
        <v>1.1921186563068658</v>
      </c>
      <c r="E227" s="11">
        <v>5</v>
      </c>
      <c r="F227" s="5" t="s">
        <v>360</v>
      </c>
      <c r="G227" s="5" t="s">
        <v>360</v>
      </c>
      <c r="H227" s="5" t="s">
        <v>360</v>
      </c>
      <c r="I227" s="5" t="s">
        <v>360</v>
      </c>
      <c r="J227" s="5" t="s">
        <v>360</v>
      </c>
      <c r="K227" s="5" t="s">
        <v>360</v>
      </c>
      <c r="L227" s="5" t="s">
        <v>360</v>
      </c>
      <c r="M227" s="5" t="s">
        <v>360</v>
      </c>
      <c r="N227" s="35">
        <v>7178.4</v>
      </c>
      <c r="O227" s="35">
        <v>6787.7</v>
      </c>
      <c r="P227" s="4">
        <f t="shared" si="73"/>
        <v>0.94557282959991085</v>
      </c>
      <c r="Q227" s="11">
        <v>20</v>
      </c>
      <c r="R227" s="5" t="s">
        <v>360</v>
      </c>
      <c r="S227" s="5" t="s">
        <v>360</v>
      </c>
      <c r="T227" s="5" t="s">
        <v>360</v>
      </c>
      <c r="U227" s="5" t="s">
        <v>360</v>
      </c>
      <c r="V227" s="5" t="s">
        <v>360</v>
      </c>
      <c r="W227" s="5" t="s">
        <v>360</v>
      </c>
      <c r="X227" s="35">
        <v>17568</v>
      </c>
      <c r="Y227" s="35">
        <v>21944.5</v>
      </c>
      <c r="Z227" s="4">
        <f t="shared" si="74"/>
        <v>1.2049117714025501</v>
      </c>
      <c r="AA227" s="5">
        <v>5</v>
      </c>
      <c r="AB227" s="86">
        <v>942</v>
      </c>
      <c r="AC227" s="86">
        <v>952</v>
      </c>
      <c r="AD227" s="4">
        <f t="shared" si="75"/>
        <v>1.0106157112526539</v>
      </c>
      <c r="AE227" s="5">
        <v>20</v>
      </c>
      <c r="AF227" s="5" t="s">
        <v>360</v>
      </c>
      <c r="AG227" s="5" t="s">
        <v>360</v>
      </c>
      <c r="AH227" s="5" t="s">
        <v>360</v>
      </c>
      <c r="AI227" s="5" t="s">
        <v>360</v>
      </c>
      <c r="AJ227" s="5" t="s">
        <v>360</v>
      </c>
      <c r="AK227" s="5" t="s">
        <v>360</v>
      </c>
      <c r="AL227" s="5" t="s">
        <v>360</v>
      </c>
      <c r="AM227" s="5" t="s">
        <v>360</v>
      </c>
      <c r="AN227" s="5" t="s">
        <v>360</v>
      </c>
      <c r="AO227" s="5" t="s">
        <v>360</v>
      </c>
      <c r="AP227" s="5" t="s">
        <v>360</v>
      </c>
      <c r="AQ227" s="5" t="s">
        <v>360</v>
      </c>
      <c r="AR227" s="43">
        <f t="shared" si="84"/>
        <v>1.0221784591119674</v>
      </c>
      <c r="AS227" s="44">
        <v>1059</v>
      </c>
      <c r="AT227" s="35">
        <f t="shared" si="76"/>
        <v>866.45454545454538</v>
      </c>
      <c r="AU227" s="35">
        <f t="shared" si="77"/>
        <v>885.7</v>
      </c>
      <c r="AV227" s="35">
        <f t="shared" si="78"/>
        <v>19.245454545454663</v>
      </c>
      <c r="AW227" s="35">
        <v>119.4</v>
      </c>
      <c r="AX227" s="35">
        <v>22.8</v>
      </c>
      <c r="AY227" s="35">
        <v>127.1</v>
      </c>
      <c r="AZ227" s="35">
        <v>95.3</v>
      </c>
      <c r="BA227" s="35">
        <v>121.9</v>
      </c>
      <c r="BB227" s="35">
        <v>97.1</v>
      </c>
      <c r="BC227" s="35">
        <v>99.5</v>
      </c>
      <c r="BD227" s="35">
        <v>104.7</v>
      </c>
      <c r="BE227" s="35"/>
      <c r="BF227" s="35">
        <f t="shared" si="79"/>
        <v>97.9</v>
      </c>
      <c r="BG227" s="35">
        <v>0</v>
      </c>
      <c r="BH227" s="35">
        <f t="shared" si="85"/>
        <v>97.9</v>
      </c>
      <c r="BI227" s="79"/>
      <c r="BJ227" s="35">
        <f t="shared" si="80"/>
        <v>97.9</v>
      </c>
      <c r="BK227" s="35"/>
      <c r="BL227" s="35">
        <f t="shared" si="81"/>
        <v>97.9</v>
      </c>
      <c r="BM227" s="79"/>
      <c r="BN227" s="79"/>
      <c r="BO227" s="79"/>
      <c r="BP227" s="79"/>
      <c r="BQ227" s="35">
        <f t="shared" si="82"/>
        <v>97.9</v>
      </c>
      <c r="BR227" s="35">
        <v>80.3</v>
      </c>
      <c r="BS227" s="35">
        <f t="shared" si="83"/>
        <v>17.600000000000001</v>
      </c>
      <c r="BT227" s="1"/>
      <c r="BU227" s="1"/>
      <c r="BV227" s="69"/>
      <c r="BW227" s="1"/>
      <c r="BX227" s="1"/>
      <c r="BY227" s="1"/>
      <c r="BZ227" s="1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10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10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10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10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10"/>
      <c r="HG227" s="9"/>
      <c r="HH227" s="9"/>
    </row>
    <row r="228" spans="1:216" s="2" customFormat="1" ht="17.149999999999999" customHeight="1">
      <c r="A228" s="45" t="s">
        <v>213</v>
      </c>
      <c r="B228" s="63">
        <v>0</v>
      </c>
      <c r="C228" s="63">
        <v>0</v>
      </c>
      <c r="D228" s="4">
        <f t="shared" si="72"/>
        <v>0</v>
      </c>
      <c r="E228" s="11">
        <v>0</v>
      </c>
      <c r="F228" s="5" t="s">
        <v>360</v>
      </c>
      <c r="G228" s="5" t="s">
        <v>360</v>
      </c>
      <c r="H228" s="5" t="s">
        <v>360</v>
      </c>
      <c r="I228" s="5" t="s">
        <v>360</v>
      </c>
      <c r="J228" s="5" t="s">
        <v>360</v>
      </c>
      <c r="K228" s="5" t="s">
        <v>360</v>
      </c>
      <c r="L228" s="5" t="s">
        <v>360</v>
      </c>
      <c r="M228" s="5" t="s">
        <v>360</v>
      </c>
      <c r="N228" s="35">
        <v>1222</v>
      </c>
      <c r="O228" s="35">
        <v>557.79999999999995</v>
      </c>
      <c r="P228" s="4">
        <f t="shared" si="73"/>
        <v>0.4564648117839607</v>
      </c>
      <c r="Q228" s="11">
        <v>20</v>
      </c>
      <c r="R228" s="5" t="s">
        <v>360</v>
      </c>
      <c r="S228" s="5" t="s">
        <v>360</v>
      </c>
      <c r="T228" s="5" t="s">
        <v>360</v>
      </c>
      <c r="U228" s="5" t="s">
        <v>360</v>
      </c>
      <c r="V228" s="5" t="s">
        <v>360</v>
      </c>
      <c r="W228" s="5" t="s">
        <v>360</v>
      </c>
      <c r="X228" s="35">
        <v>9836</v>
      </c>
      <c r="Y228" s="35">
        <v>11257.2</v>
      </c>
      <c r="Z228" s="4">
        <f t="shared" si="74"/>
        <v>1.1444896299308662</v>
      </c>
      <c r="AA228" s="5">
        <v>5</v>
      </c>
      <c r="AB228" s="86">
        <v>65</v>
      </c>
      <c r="AC228" s="86">
        <v>65</v>
      </c>
      <c r="AD228" s="4">
        <f t="shared" si="75"/>
        <v>1</v>
      </c>
      <c r="AE228" s="5">
        <v>20</v>
      </c>
      <c r="AF228" s="5" t="s">
        <v>360</v>
      </c>
      <c r="AG228" s="5" t="s">
        <v>360</v>
      </c>
      <c r="AH228" s="5" t="s">
        <v>360</v>
      </c>
      <c r="AI228" s="5" t="s">
        <v>360</v>
      </c>
      <c r="AJ228" s="5" t="s">
        <v>360</v>
      </c>
      <c r="AK228" s="5" t="s">
        <v>360</v>
      </c>
      <c r="AL228" s="5" t="s">
        <v>360</v>
      </c>
      <c r="AM228" s="5" t="s">
        <v>360</v>
      </c>
      <c r="AN228" s="5" t="s">
        <v>360</v>
      </c>
      <c r="AO228" s="5" t="s">
        <v>360</v>
      </c>
      <c r="AP228" s="5" t="s">
        <v>360</v>
      </c>
      <c r="AQ228" s="5" t="s">
        <v>360</v>
      </c>
      <c r="AR228" s="43">
        <f t="shared" si="84"/>
        <v>0.77448320856296771</v>
      </c>
      <c r="AS228" s="44">
        <v>888</v>
      </c>
      <c r="AT228" s="35">
        <f t="shared" si="76"/>
        <v>726.54545454545462</v>
      </c>
      <c r="AU228" s="35">
        <f t="shared" si="77"/>
        <v>562.70000000000005</v>
      </c>
      <c r="AV228" s="35">
        <f t="shared" si="78"/>
        <v>-163.84545454545457</v>
      </c>
      <c r="AW228" s="35">
        <v>97.1</v>
      </c>
      <c r="AX228" s="35">
        <v>25.2</v>
      </c>
      <c r="AY228" s="35">
        <v>56.3</v>
      </c>
      <c r="AZ228" s="35">
        <v>62</v>
      </c>
      <c r="BA228" s="35">
        <v>98.3</v>
      </c>
      <c r="BB228" s="35">
        <v>42.5</v>
      </c>
      <c r="BC228" s="35">
        <v>98.1</v>
      </c>
      <c r="BD228" s="35">
        <v>104.9</v>
      </c>
      <c r="BE228" s="35"/>
      <c r="BF228" s="35">
        <f t="shared" si="79"/>
        <v>-21.7</v>
      </c>
      <c r="BG228" s="35">
        <v>0</v>
      </c>
      <c r="BH228" s="35">
        <f t="shared" si="85"/>
        <v>-21.7</v>
      </c>
      <c r="BI228" s="79"/>
      <c r="BJ228" s="35">
        <f t="shared" si="80"/>
        <v>0</v>
      </c>
      <c r="BK228" s="35"/>
      <c r="BL228" s="35">
        <f t="shared" si="81"/>
        <v>0</v>
      </c>
      <c r="BM228" s="79"/>
      <c r="BN228" s="79"/>
      <c r="BO228" s="79"/>
      <c r="BP228" s="79"/>
      <c r="BQ228" s="35">
        <f t="shared" si="82"/>
        <v>0</v>
      </c>
      <c r="BR228" s="35">
        <v>0</v>
      </c>
      <c r="BS228" s="35">
        <f t="shared" si="83"/>
        <v>0</v>
      </c>
      <c r="BT228" s="1"/>
      <c r="BU228" s="1"/>
      <c r="BV228" s="69"/>
      <c r="BW228" s="1"/>
      <c r="BX228" s="1"/>
      <c r="BY228" s="1"/>
      <c r="BZ228" s="1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10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10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10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10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10"/>
      <c r="HG228" s="9"/>
      <c r="HH228" s="9"/>
    </row>
    <row r="229" spans="1:216" s="2" customFormat="1" ht="17.149999999999999" customHeight="1">
      <c r="A229" s="18" t="s">
        <v>214</v>
      </c>
      <c r="B229" s="59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87"/>
      <c r="AC229" s="87"/>
      <c r="AD229" s="11"/>
      <c r="AE229" s="11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35"/>
      <c r="BL229" s="35"/>
      <c r="BM229" s="79"/>
      <c r="BN229" s="79"/>
      <c r="BO229" s="79"/>
      <c r="BP229" s="79"/>
      <c r="BQ229" s="35"/>
      <c r="BR229" s="35"/>
      <c r="BS229" s="35"/>
      <c r="BT229" s="1"/>
      <c r="BU229" s="1"/>
      <c r="BV229" s="69"/>
      <c r="BW229" s="1"/>
      <c r="BX229" s="1"/>
      <c r="BY229" s="1"/>
      <c r="BZ229" s="1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10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10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10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10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10"/>
      <c r="HG229" s="9"/>
      <c r="HH229" s="9"/>
    </row>
    <row r="230" spans="1:216" s="2" customFormat="1" ht="17.149999999999999" customHeight="1">
      <c r="A230" s="14" t="s">
        <v>215</v>
      </c>
      <c r="B230" s="63">
        <v>0</v>
      </c>
      <c r="C230" s="63">
        <v>0</v>
      </c>
      <c r="D230" s="4">
        <f t="shared" si="72"/>
        <v>0</v>
      </c>
      <c r="E230" s="11">
        <v>0</v>
      </c>
      <c r="F230" s="5" t="s">
        <v>360</v>
      </c>
      <c r="G230" s="5" t="s">
        <v>360</v>
      </c>
      <c r="H230" s="5" t="s">
        <v>360</v>
      </c>
      <c r="I230" s="5" t="s">
        <v>360</v>
      </c>
      <c r="J230" s="5" t="s">
        <v>360</v>
      </c>
      <c r="K230" s="5" t="s">
        <v>360</v>
      </c>
      <c r="L230" s="5" t="s">
        <v>360</v>
      </c>
      <c r="M230" s="5" t="s">
        <v>360</v>
      </c>
      <c r="N230" s="35">
        <v>965.9</v>
      </c>
      <c r="O230" s="35">
        <v>1102.0999999999999</v>
      </c>
      <c r="P230" s="4">
        <f t="shared" si="73"/>
        <v>1.1410083859612796</v>
      </c>
      <c r="Q230" s="11">
        <v>20</v>
      </c>
      <c r="R230" s="5" t="s">
        <v>360</v>
      </c>
      <c r="S230" s="5" t="s">
        <v>360</v>
      </c>
      <c r="T230" s="5" t="s">
        <v>360</v>
      </c>
      <c r="U230" s="5" t="s">
        <v>360</v>
      </c>
      <c r="V230" s="5" t="s">
        <v>360</v>
      </c>
      <c r="W230" s="5" t="s">
        <v>360</v>
      </c>
      <c r="X230" s="35">
        <v>6792</v>
      </c>
      <c r="Y230" s="35">
        <v>7183.3</v>
      </c>
      <c r="Z230" s="4">
        <f t="shared" si="74"/>
        <v>1.0576118963486454</v>
      </c>
      <c r="AA230" s="5">
        <v>5</v>
      </c>
      <c r="AB230" s="86">
        <v>108</v>
      </c>
      <c r="AC230" s="86">
        <v>136</v>
      </c>
      <c r="AD230" s="4">
        <f t="shared" si="75"/>
        <v>1.2059259259259258</v>
      </c>
      <c r="AE230" s="5">
        <v>20</v>
      </c>
      <c r="AF230" s="5" t="s">
        <v>360</v>
      </c>
      <c r="AG230" s="5" t="s">
        <v>360</v>
      </c>
      <c r="AH230" s="5" t="s">
        <v>360</v>
      </c>
      <c r="AI230" s="5" t="s">
        <v>360</v>
      </c>
      <c r="AJ230" s="5" t="s">
        <v>360</v>
      </c>
      <c r="AK230" s="5" t="s">
        <v>360</v>
      </c>
      <c r="AL230" s="5" t="s">
        <v>360</v>
      </c>
      <c r="AM230" s="5" t="s">
        <v>360</v>
      </c>
      <c r="AN230" s="5" t="s">
        <v>360</v>
      </c>
      <c r="AO230" s="5" t="s">
        <v>360</v>
      </c>
      <c r="AP230" s="5" t="s">
        <v>360</v>
      </c>
      <c r="AQ230" s="5" t="s">
        <v>360</v>
      </c>
      <c r="AR230" s="43">
        <f t="shared" si="84"/>
        <v>1.1605943493219408</v>
      </c>
      <c r="AS230" s="44">
        <v>988</v>
      </c>
      <c r="AT230" s="35">
        <f t="shared" si="76"/>
        <v>808.36363636363626</v>
      </c>
      <c r="AU230" s="35">
        <f t="shared" si="77"/>
        <v>938.2</v>
      </c>
      <c r="AV230" s="35">
        <f t="shared" si="78"/>
        <v>129.83636363636379</v>
      </c>
      <c r="AW230" s="35">
        <v>84.9</v>
      </c>
      <c r="AX230" s="35">
        <v>99.2</v>
      </c>
      <c r="AY230" s="35">
        <v>140.80000000000001</v>
      </c>
      <c r="AZ230" s="35">
        <v>88.4</v>
      </c>
      <c r="BA230" s="35">
        <v>116.8</v>
      </c>
      <c r="BB230" s="35">
        <v>127.1</v>
      </c>
      <c r="BC230" s="35">
        <v>32.1</v>
      </c>
      <c r="BD230" s="35">
        <v>92.9</v>
      </c>
      <c r="BE230" s="35"/>
      <c r="BF230" s="35">
        <f t="shared" si="79"/>
        <v>156</v>
      </c>
      <c r="BG230" s="35">
        <v>0</v>
      </c>
      <c r="BH230" s="35">
        <f t="shared" si="85"/>
        <v>156</v>
      </c>
      <c r="BI230" s="79"/>
      <c r="BJ230" s="35">
        <f t="shared" si="80"/>
        <v>156</v>
      </c>
      <c r="BK230" s="35"/>
      <c r="BL230" s="35">
        <f t="shared" si="81"/>
        <v>156</v>
      </c>
      <c r="BM230" s="79"/>
      <c r="BN230" s="79"/>
      <c r="BO230" s="79"/>
      <c r="BP230" s="79"/>
      <c r="BQ230" s="35">
        <f t="shared" si="82"/>
        <v>156</v>
      </c>
      <c r="BR230" s="35">
        <v>166.4</v>
      </c>
      <c r="BS230" s="35">
        <f t="shared" si="83"/>
        <v>-10.4</v>
      </c>
      <c r="BT230" s="1"/>
      <c r="BU230" s="1"/>
      <c r="BV230" s="69"/>
      <c r="BW230" s="1"/>
      <c r="BX230" s="1"/>
      <c r="BY230" s="1"/>
      <c r="BZ230" s="1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10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10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10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10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10"/>
      <c r="HG230" s="9"/>
      <c r="HH230" s="9"/>
    </row>
    <row r="231" spans="1:216" s="2" customFormat="1" ht="17.149999999999999" customHeight="1">
      <c r="A231" s="14" t="s">
        <v>144</v>
      </c>
      <c r="B231" s="63">
        <v>0</v>
      </c>
      <c r="C231" s="63">
        <v>0</v>
      </c>
      <c r="D231" s="4">
        <f t="shared" si="72"/>
        <v>0</v>
      </c>
      <c r="E231" s="11">
        <v>0</v>
      </c>
      <c r="F231" s="5" t="s">
        <v>360</v>
      </c>
      <c r="G231" s="5" t="s">
        <v>360</v>
      </c>
      <c r="H231" s="5" t="s">
        <v>360</v>
      </c>
      <c r="I231" s="5" t="s">
        <v>360</v>
      </c>
      <c r="J231" s="5" t="s">
        <v>360</v>
      </c>
      <c r="K231" s="5" t="s">
        <v>360</v>
      </c>
      <c r="L231" s="5" t="s">
        <v>360</v>
      </c>
      <c r="M231" s="5" t="s">
        <v>360</v>
      </c>
      <c r="N231" s="35">
        <v>822.6</v>
      </c>
      <c r="O231" s="35">
        <v>553.1</v>
      </c>
      <c r="P231" s="4">
        <f t="shared" si="73"/>
        <v>0.67238025771942622</v>
      </c>
      <c r="Q231" s="11">
        <v>20</v>
      </c>
      <c r="R231" s="5" t="s">
        <v>360</v>
      </c>
      <c r="S231" s="5" t="s">
        <v>360</v>
      </c>
      <c r="T231" s="5" t="s">
        <v>360</v>
      </c>
      <c r="U231" s="5" t="s">
        <v>360</v>
      </c>
      <c r="V231" s="5" t="s">
        <v>360</v>
      </c>
      <c r="W231" s="5" t="s">
        <v>360</v>
      </c>
      <c r="X231" s="35">
        <v>9508</v>
      </c>
      <c r="Y231" s="35">
        <v>13319</v>
      </c>
      <c r="Z231" s="4">
        <f t="shared" si="74"/>
        <v>1.2200820361800588</v>
      </c>
      <c r="AA231" s="5">
        <v>5</v>
      </c>
      <c r="AB231" s="86">
        <v>530</v>
      </c>
      <c r="AC231" s="86">
        <v>554</v>
      </c>
      <c r="AD231" s="4">
        <f t="shared" si="75"/>
        <v>1.0452830188679245</v>
      </c>
      <c r="AE231" s="5">
        <v>20</v>
      </c>
      <c r="AF231" s="5" t="s">
        <v>360</v>
      </c>
      <c r="AG231" s="5" t="s">
        <v>360</v>
      </c>
      <c r="AH231" s="5" t="s">
        <v>360</v>
      </c>
      <c r="AI231" s="5" t="s">
        <v>360</v>
      </c>
      <c r="AJ231" s="5" t="s">
        <v>360</v>
      </c>
      <c r="AK231" s="5" t="s">
        <v>360</v>
      </c>
      <c r="AL231" s="5" t="s">
        <v>360</v>
      </c>
      <c r="AM231" s="5" t="s">
        <v>360</v>
      </c>
      <c r="AN231" s="5" t="s">
        <v>360</v>
      </c>
      <c r="AO231" s="5" t="s">
        <v>360</v>
      </c>
      <c r="AP231" s="5" t="s">
        <v>360</v>
      </c>
      <c r="AQ231" s="5" t="s">
        <v>360</v>
      </c>
      <c r="AR231" s="43">
        <f t="shared" si="84"/>
        <v>0.89897057139216241</v>
      </c>
      <c r="AS231" s="44">
        <v>969</v>
      </c>
      <c r="AT231" s="35">
        <f t="shared" si="76"/>
        <v>792.81818181818187</v>
      </c>
      <c r="AU231" s="35">
        <f t="shared" si="77"/>
        <v>712.7</v>
      </c>
      <c r="AV231" s="35">
        <f t="shared" si="78"/>
        <v>-80.118181818181824</v>
      </c>
      <c r="AW231" s="35">
        <v>77.099999999999994</v>
      </c>
      <c r="AX231" s="35">
        <v>25.9</v>
      </c>
      <c r="AY231" s="35">
        <v>112.3</v>
      </c>
      <c r="AZ231" s="35">
        <v>55.1</v>
      </c>
      <c r="BA231" s="35">
        <v>44.9</v>
      </c>
      <c r="BB231" s="35">
        <v>133.30000000000001</v>
      </c>
      <c r="BC231" s="35">
        <v>79.2</v>
      </c>
      <c r="BD231" s="35">
        <v>105.8</v>
      </c>
      <c r="BE231" s="35"/>
      <c r="BF231" s="35">
        <f t="shared" si="79"/>
        <v>79.099999999999994</v>
      </c>
      <c r="BG231" s="35">
        <v>0</v>
      </c>
      <c r="BH231" s="35">
        <f t="shared" si="85"/>
        <v>79.099999999999994</v>
      </c>
      <c r="BI231" s="79"/>
      <c r="BJ231" s="35">
        <f t="shared" si="80"/>
        <v>79.099999999999994</v>
      </c>
      <c r="BK231" s="35"/>
      <c r="BL231" s="35">
        <f t="shared" si="81"/>
        <v>79.099999999999994</v>
      </c>
      <c r="BM231" s="79"/>
      <c r="BN231" s="79"/>
      <c r="BO231" s="79"/>
      <c r="BP231" s="79"/>
      <c r="BQ231" s="35">
        <f t="shared" si="82"/>
        <v>79.099999999999994</v>
      </c>
      <c r="BR231" s="35">
        <v>47.3</v>
      </c>
      <c r="BS231" s="35">
        <f t="shared" si="83"/>
        <v>31.8</v>
      </c>
      <c r="BT231" s="1"/>
      <c r="BU231" s="1"/>
      <c r="BV231" s="69"/>
      <c r="BW231" s="1"/>
      <c r="BX231" s="1"/>
      <c r="BY231" s="1"/>
      <c r="BZ231" s="1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10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10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10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10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10"/>
      <c r="HG231" s="9"/>
      <c r="HH231" s="9"/>
    </row>
    <row r="232" spans="1:216" s="2" customFormat="1" ht="17.149999999999999" customHeight="1">
      <c r="A232" s="14" t="s">
        <v>216</v>
      </c>
      <c r="B232" s="63">
        <v>0</v>
      </c>
      <c r="C232" s="63">
        <v>0</v>
      </c>
      <c r="D232" s="4">
        <f t="shared" si="72"/>
        <v>0</v>
      </c>
      <c r="E232" s="11">
        <v>0</v>
      </c>
      <c r="F232" s="5" t="s">
        <v>360</v>
      </c>
      <c r="G232" s="5" t="s">
        <v>360</v>
      </c>
      <c r="H232" s="5" t="s">
        <v>360</v>
      </c>
      <c r="I232" s="5" t="s">
        <v>360</v>
      </c>
      <c r="J232" s="5" t="s">
        <v>360</v>
      </c>
      <c r="K232" s="5" t="s">
        <v>360</v>
      </c>
      <c r="L232" s="5" t="s">
        <v>360</v>
      </c>
      <c r="M232" s="5" t="s">
        <v>360</v>
      </c>
      <c r="N232" s="35">
        <v>470.3</v>
      </c>
      <c r="O232" s="35">
        <v>393.3</v>
      </c>
      <c r="P232" s="4">
        <f t="shared" si="73"/>
        <v>0.83627471826493727</v>
      </c>
      <c r="Q232" s="11">
        <v>20</v>
      </c>
      <c r="R232" s="5" t="s">
        <v>360</v>
      </c>
      <c r="S232" s="5" t="s">
        <v>360</v>
      </c>
      <c r="T232" s="5" t="s">
        <v>360</v>
      </c>
      <c r="U232" s="5" t="s">
        <v>360</v>
      </c>
      <c r="V232" s="5" t="s">
        <v>360</v>
      </c>
      <c r="W232" s="5" t="s">
        <v>360</v>
      </c>
      <c r="X232" s="35">
        <v>20375</v>
      </c>
      <c r="Y232" s="35">
        <v>18678.8</v>
      </c>
      <c r="Z232" s="4">
        <f t="shared" si="74"/>
        <v>0.91675092024539873</v>
      </c>
      <c r="AA232" s="5">
        <v>5</v>
      </c>
      <c r="AB232" s="86">
        <v>400</v>
      </c>
      <c r="AC232" s="86">
        <v>400</v>
      </c>
      <c r="AD232" s="4">
        <f t="shared" si="75"/>
        <v>1</v>
      </c>
      <c r="AE232" s="5">
        <v>20</v>
      </c>
      <c r="AF232" s="5" t="s">
        <v>360</v>
      </c>
      <c r="AG232" s="5" t="s">
        <v>360</v>
      </c>
      <c r="AH232" s="5" t="s">
        <v>360</v>
      </c>
      <c r="AI232" s="5" t="s">
        <v>360</v>
      </c>
      <c r="AJ232" s="5" t="s">
        <v>360</v>
      </c>
      <c r="AK232" s="5" t="s">
        <v>360</v>
      </c>
      <c r="AL232" s="5" t="s">
        <v>360</v>
      </c>
      <c r="AM232" s="5" t="s">
        <v>360</v>
      </c>
      <c r="AN232" s="5" t="s">
        <v>360</v>
      </c>
      <c r="AO232" s="5" t="s">
        <v>360</v>
      </c>
      <c r="AP232" s="5" t="s">
        <v>360</v>
      </c>
      <c r="AQ232" s="5" t="s">
        <v>360</v>
      </c>
      <c r="AR232" s="43">
        <f t="shared" si="84"/>
        <v>0.91798331036723857</v>
      </c>
      <c r="AS232" s="44">
        <v>1062</v>
      </c>
      <c r="AT232" s="35">
        <f t="shared" si="76"/>
        <v>868.90909090909088</v>
      </c>
      <c r="AU232" s="35">
        <f t="shared" si="77"/>
        <v>797.6</v>
      </c>
      <c r="AV232" s="35">
        <f t="shared" si="78"/>
        <v>-71.309090909090855</v>
      </c>
      <c r="AW232" s="35">
        <v>125.5</v>
      </c>
      <c r="AX232" s="35">
        <v>13.6</v>
      </c>
      <c r="AY232" s="35">
        <v>93.4</v>
      </c>
      <c r="AZ232" s="35">
        <v>60.6</v>
      </c>
      <c r="BA232" s="35">
        <v>65.8</v>
      </c>
      <c r="BB232" s="35">
        <v>179.8</v>
      </c>
      <c r="BC232" s="35">
        <v>68.400000000000006</v>
      </c>
      <c r="BD232" s="35">
        <v>0</v>
      </c>
      <c r="BE232" s="35">
        <v>71.599999999999994</v>
      </c>
      <c r="BF232" s="35">
        <f t="shared" si="79"/>
        <v>118.9</v>
      </c>
      <c r="BG232" s="35">
        <v>0</v>
      </c>
      <c r="BH232" s="35">
        <f t="shared" si="85"/>
        <v>118.9</v>
      </c>
      <c r="BI232" s="79"/>
      <c r="BJ232" s="35">
        <f t="shared" si="80"/>
        <v>118.9</v>
      </c>
      <c r="BK232" s="35"/>
      <c r="BL232" s="35">
        <f t="shared" si="81"/>
        <v>118.9</v>
      </c>
      <c r="BM232" s="79"/>
      <c r="BN232" s="79"/>
      <c r="BO232" s="79"/>
      <c r="BP232" s="79"/>
      <c r="BQ232" s="35">
        <f t="shared" si="82"/>
        <v>118.9</v>
      </c>
      <c r="BR232" s="35">
        <v>119.1</v>
      </c>
      <c r="BS232" s="35">
        <f t="shared" si="83"/>
        <v>-0.2</v>
      </c>
      <c r="BT232" s="1"/>
      <c r="BU232" s="1"/>
      <c r="BV232" s="69"/>
      <c r="BW232" s="1"/>
      <c r="BX232" s="1"/>
      <c r="BY232" s="1"/>
      <c r="BZ232" s="1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10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10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10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10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10"/>
      <c r="HG232" s="9"/>
      <c r="HH232" s="9"/>
    </row>
    <row r="233" spans="1:216" s="2" customFormat="1" ht="17.149999999999999" customHeight="1">
      <c r="A233" s="14" t="s">
        <v>217</v>
      </c>
      <c r="B233" s="63">
        <v>0</v>
      </c>
      <c r="C233" s="63">
        <v>0</v>
      </c>
      <c r="D233" s="4">
        <f t="shared" si="72"/>
        <v>0</v>
      </c>
      <c r="E233" s="11">
        <v>0</v>
      </c>
      <c r="F233" s="5" t="s">
        <v>360</v>
      </c>
      <c r="G233" s="5" t="s">
        <v>360</v>
      </c>
      <c r="H233" s="5" t="s">
        <v>360</v>
      </c>
      <c r="I233" s="5" t="s">
        <v>360</v>
      </c>
      <c r="J233" s="5" t="s">
        <v>360</v>
      </c>
      <c r="K233" s="5" t="s">
        <v>360</v>
      </c>
      <c r="L233" s="5" t="s">
        <v>360</v>
      </c>
      <c r="M233" s="5" t="s">
        <v>360</v>
      </c>
      <c r="N233" s="35">
        <v>1512.2</v>
      </c>
      <c r="O233" s="35">
        <v>1036.4000000000001</v>
      </c>
      <c r="P233" s="4">
        <f t="shared" si="73"/>
        <v>0.68535907948684038</v>
      </c>
      <c r="Q233" s="11">
        <v>20</v>
      </c>
      <c r="R233" s="5" t="s">
        <v>360</v>
      </c>
      <c r="S233" s="5" t="s">
        <v>360</v>
      </c>
      <c r="T233" s="5" t="s">
        <v>360</v>
      </c>
      <c r="U233" s="5" t="s">
        <v>360</v>
      </c>
      <c r="V233" s="5" t="s">
        <v>360</v>
      </c>
      <c r="W233" s="5" t="s">
        <v>360</v>
      </c>
      <c r="X233" s="35">
        <v>24450</v>
      </c>
      <c r="Y233" s="35">
        <v>22952</v>
      </c>
      <c r="Z233" s="4">
        <f t="shared" si="74"/>
        <v>0.93873210633946835</v>
      </c>
      <c r="AA233" s="5">
        <v>5</v>
      </c>
      <c r="AB233" s="86">
        <v>130</v>
      </c>
      <c r="AC233" s="86">
        <v>130</v>
      </c>
      <c r="AD233" s="4">
        <f t="shared" si="75"/>
        <v>1</v>
      </c>
      <c r="AE233" s="5">
        <v>20</v>
      </c>
      <c r="AF233" s="5" t="s">
        <v>360</v>
      </c>
      <c r="AG233" s="5" t="s">
        <v>360</v>
      </c>
      <c r="AH233" s="5" t="s">
        <v>360</v>
      </c>
      <c r="AI233" s="5" t="s">
        <v>360</v>
      </c>
      <c r="AJ233" s="5" t="s">
        <v>360</v>
      </c>
      <c r="AK233" s="5" t="s">
        <v>360</v>
      </c>
      <c r="AL233" s="5" t="s">
        <v>360</v>
      </c>
      <c r="AM233" s="5" t="s">
        <v>360</v>
      </c>
      <c r="AN233" s="5" t="s">
        <v>360</v>
      </c>
      <c r="AO233" s="5" t="s">
        <v>360</v>
      </c>
      <c r="AP233" s="5" t="s">
        <v>360</v>
      </c>
      <c r="AQ233" s="5" t="s">
        <v>360</v>
      </c>
      <c r="AR233" s="43">
        <f t="shared" si="84"/>
        <v>0.85335204714298118</v>
      </c>
      <c r="AS233" s="44">
        <v>785</v>
      </c>
      <c r="AT233" s="35">
        <f t="shared" si="76"/>
        <v>642.27272727272725</v>
      </c>
      <c r="AU233" s="35">
        <f t="shared" si="77"/>
        <v>548.1</v>
      </c>
      <c r="AV233" s="35">
        <f t="shared" si="78"/>
        <v>-94.172727272727229</v>
      </c>
      <c r="AW233" s="35">
        <v>14.2</v>
      </c>
      <c r="AX233" s="35">
        <v>89.3</v>
      </c>
      <c r="AY233" s="35">
        <v>78.8</v>
      </c>
      <c r="AZ233" s="35">
        <v>85.5</v>
      </c>
      <c r="BA233" s="35">
        <v>87.3</v>
      </c>
      <c r="BB233" s="35">
        <v>34.700000000000003</v>
      </c>
      <c r="BC233" s="35">
        <v>85.9</v>
      </c>
      <c r="BD233" s="35">
        <v>43.7</v>
      </c>
      <c r="BE233" s="35"/>
      <c r="BF233" s="35">
        <f t="shared" si="79"/>
        <v>28.7</v>
      </c>
      <c r="BG233" s="35">
        <v>0</v>
      </c>
      <c r="BH233" s="35">
        <f t="shared" si="85"/>
        <v>28.7</v>
      </c>
      <c r="BI233" s="79"/>
      <c r="BJ233" s="35">
        <f t="shared" si="80"/>
        <v>28.7</v>
      </c>
      <c r="BK233" s="35"/>
      <c r="BL233" s="35">
        <f t="shared" si="81"/>
        <v>28.7</v>
      </c>
      <c r="BM233" s="79"/>
      <c r="BN233" s="79"/>
      <c r="BO233" s="79"/>
      <c r="BP233" s="79"/>
      <c r="BQ233" s="35">
        <f t="shared" si="82"/>
        <v>28.7</v>
      </c>
      <c r="BR233" s="35">
        <v>21.8</v>
      </c>
      <c r="BS233" s="35">
        <f t="shared" si="83"/>
        <v>6.9</v>
      </c>
      <c r="BT233" s="1"/>
      <c r="BU233" s="1"/>
      <c r="BV233" s="69"/>
      <c r="BW233" s="1"/>
      <c r="BX233" s="1"/>
      <c r="BY233" s="1"/>
      <c r="BZ233" s="1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10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10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10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10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10"/>
      <c r="HG233" s="9"/>
      <c r="HH233" s="9"/>
    </row>
    <row r="234" spans="1:216" s="2" customFormat="1" ht="17.149999999999999" customHeight="1">
      <c r="A234" s="45" t="s">
        <v>218</v>
      </c>
      <c r="B234" s="63">
        <v>61951</v>
      </c>
      <c r="C234" s="63">
        <v>77434.100000000006</v>
      </c>
      <c r="D234" s="4">
        <f t="shared" si="72"/>
        <v>1.2049924940678922</v>
      </c>
      <c r="E234" s="11">
        <v>5</v>
      </c>
      <c r="F234" s="5" t="s">
        <v>360</v>
      </c>
      <c r="G234" s="5" t="s">
        <v>360</v>
      </c>
      <c r="H234" s="5" t="s">
        <v>360</v>
      </c>
      <c r="I234" s="5" t="s">
        <v>360</v>
      </c>
      <c r="J234" s="5" t="s">
        <v>360</v>
      </c>
      <c r="K234" s="5" t="s">
        <v>360</v>
      </c>
      <c r="L234" s="5" t="s">
        <v>360</v>
      </c>
      <c r="M234" s="5" t="s">
        <v>360</v>
      </c>
      <c r="N234" s="35">
        <v>2148.9</v>
      </c>
      <c r="O234" s="35">
        <v>2528.9</v>
      </c>
      <c r="P234" s="4">
        <f t="shared" si="73"/>
        <v>1.1768346595932804</v>
      </c>
      <c r="Q234" s="11">
        <v>20</v>
      </c>
      <c r="R234" s="5" t="s">
        <v>360</v>
      </c>
      <c r="S234" s="5" t="s">
        <v>360</v>
      </c>
      <c r="T234" s="5" t="s">
        <v>360</v>
      </c>
      <c r="U234" s="5" t="s">
        <v>360</v>
      </c>
      <c r="V234" s="5" t="s">
        <v>360</v>
      </c>
      <c r="W234" s="5" t="s">
        <v>360</v>
      </c>
      <c r="X234" s="35">
        <v>6792</v>
      </c>
      <c r="Y234" s="35">
        <v>7845.3</v>
      </c>
      <c r="Z234" s="4">
        <f t="shared" si="74"/>
        <v>1.1550795053003533</v>
      </c>
      <c r="AA234" s="5">
        <v>5</v>
      </c>
      <c r="AB234" s="86">
        <v>50</v>
      </c>
      <c r="AC234" s="86">
        <v>52</v>
      </c>
      <c r="AD234" s="4">
        <f t="shared" si="75"/>
        <v>1.04</v>
      </c>
      <c r="AE234" s="5">
        <v>20</v>
      </c>
      <c r="AF234" s="5" t="s">
        <v>360</v>
      </c>
      <c r="AG234" s="5" t="s">
        <v>360</v>
      </c>
      <c r="AH234" s="5" t="s">
        <v>360</v>
      </c>
      <c r="AI234" s="5" t="s">
        <v>360</v>
      </c>
      <c r="AJ234" s="5" t="s">
        <v>360</v>
      </c>
      <c r="AK234" s="5" t="s">
        <v>360</v>
      </c>
      <c r="AL234" s="5" t="s">
        <v>360</v>
      </c>
      <c r="AM234" s="5" t="s">
        <v>360</v>
      </c>
      <c r="AN234" s="5" t="s">
        <v>360</v>
      </c>
      <c r="AO234" s="5" t="s">
        <v>360</v>
      </c>
      <c r="AP234" s="5" t="s">
        <v>360</v>
      </c>
      <c r="AQ234" s="5" t="s">
        <v>360</v>
      </c>
      <c r="AR234" s="43">
        <f t="shared" si="84"/>
        <v>1.1227410637741366</v>
      </c>
      <c r="AS234" s="44">
        <v>414</v>
      </c>
      <c r="AT234" s="35">
        <f t="shared" si="76"/>
        <v>338.72727272727269</v>
      </c>
      <c r="AU234" s="35">
        <f t="shared" si="77"/>
        <v>380.3</v>
      </c>
      <c r="AV234" s="35">
        <f t="shared" si="78"/>
        <v>41.57272727272732</v>
      </c>
      <c r="AW234" s="35">
        <v>48.4</v>
      </c>
      <c r="AX234" s="35">
        <v>35.1</v>
      </c>
      <c r="AY234" s="35">
        <v>49</v>
      </c>
      <c r="AZ234" s="35">
        <v>45.7</v>
      </c>
      <c r="BA234" s="35">
        <v>45</v>
      </c>
      <c r="BB234" s="35">
        <v>37.700000000000003</v>
      </c>
      <c r="BC234" s="35">
        <v>19.7</v>
      </c>
      <c r="BD234" s="35">
        <v>29.3</v>
      </c>
      <c r="BE234" s="35"/>
      <c r="BF234" s="35">
        <f t="shared" si="79"/>
        <v>70.400000000000006</v>
      </c>
      <c r="BG234" s="35">
        <v>0</v>
      </c>
      <c r="BH234" s="35">
        <f t="shared" si="85"/>
        <v>70.400000000000006</v>
      </c>
      <c r="BI234" s="79"/>
      <c r="BJ234" s="35">
        <f t="shared" si="80"/>
        <v>70.400000000000006</v>
      </c>
      <c r="BK234" s="35"/>
      <c r="BL234" s="35">
        <f t="shared" si="81"/>
        <v>70.400000000000006</v>
      </c>
      <c r="BM234" s="79"/>
      <c r="BN234" s="79"/>
      <c r="BO234" s="79"/>
      <c r="BP234" s="79"/>
      <c r="BQ234" s="35">
        <f t="shared" si="82"/>
        <v>70.400000000000006</v>
      </c>
      <c r="BR234" s="35">
        <v>69.2</v>
      </c>
      <c r="BS234" s="35">
        <f t="shared" si="83"/>
        <v>1.2</v>
      </c>
      <c r="BT234" s="1"/>
      <c r="BU234" s="1"/>
      <c r="BV234" s="69"/>
      <c r="BW234" s="1"/>
      <c r="BX234" s="1"/>
      <c r="BY234" s="1"/>
      <c r="BZ234" s="1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10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10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10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10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10"/>
      <c r="HG234" s="9"/>
      <c r="HH234" s="9"/>
    </row>
    <row r="235" spans="1:216" s="2" customFormat="1" ht="17.149999999999999" customHeight="1">
      <c r="A235" s="14" t="s">
        <v>219</v>
      </c>
      <c r="B235" s="63">
        <v>9619980</v>
      </c>
      <c r="C235" s="63">
        <v>11461098.4</v>
      </c>
      <c r="D235" s="4">
        <f t="shared" si="72"/>
        <v>1.1913848469539439</v>
      </c>
      <c r="E235" s="11">
        <v>5</v>
      </c>
      <c r="F235" s="5" t="s">
        <v>360</v>
      </c>
      <c r="G235" s="5" t="s">
        <v>360</v>
      </c>
      <c r="H235" s="5" t="s">
        <v>360</v>
      </c>
      <c r="I235" s="5" t="s">
        <v>360</v>
      </c>
      <c r="J235" s="5" t="s">
        <v>360</v>
      </c>
      <c r="K235" s="5" t="s">
        <v>360</v>
      </c>
      <c r="L235" s="5" t="s">
        <v>360</v>
      </c>
      <c r="M235" s="5" t="s">
        <v>360</v>
      </c>
      <c r="N235" s="35">
        <v>34607.599999999999</v>
      </c>
      <c r="O235" s="35">
        <v>27216.5</v>
      </c>
      <c r="P235" s="4">
        <f t="shared" si="73"/>
        <v>0.78643130410661244</v>
      </c>
      <c r="Q235" s="11">
        <v>20</v>
      </c>
      <c r="R235" s="5" t="s">
        <v>360</v>
      </c>
      <c r="S235" s="5" t="s">
        <v>360</v>
      </c>
      <c r="T235" s="5" t="s">
        <v>360</v>
      </c>
      <c r="U235" s="5" t="s">
        <v>360</v>
      </c>
      <c r="V235" s="5" t="s">
        <v>360</v>
      </c>
      <c r="W235" s="5" t="s">
        <v>360</v>
      </c>
      <c r="X235" s="35">
        <v>1056490</v>
      </c>
      <c r="Y235" s="35">
        <v>1172069.6000000001</v>
      </c>
      <c r="Z235" s="4">
        <f t="shared" si="74"/>
        <v>1.1093996157086201</v>
      </c>
      <c r="AA235" s="5">
        <v>5</v>
      </c>
      <c r="AB235" s="86">
        <v>0</v>
      </c>
      <c r="AC235" s="86" t="s">
        <v>425</v>
      </c>
      <c r="AD235" s="4">
        <f t="shared" si="75"/>
        <v>1</v>
      </c>
      <c r="AE235" s="5">
        <v>20</v>
      </c>
      <c r="AF235" s="5" t="s">
        <v>360</v>
      </c>
      <c r="AG235" s="5" t="s">
        <v>360</v>
      </c>
      <c r="AH235" s="5" t="s">
        <v>360</v>
      </c>
      <c r="AI235" s="5" t="s">
        <v>360</v>
      </c>
      <c r="AJ235" s="5" t="s">
        <v>360</v>
      </c>
      <c r="AK235" s="5" t="s">
        <v>360</v>
      </c>
      <c r="AL235" s="5" t="s">
        <v>360</v>
      </c>
      <c r="AM235" s="5" t="s">
        <v>360</v>
      </c>
      <c r="AN235" s="5" t="s">
        <v>360</v>
      </c>
      <c r="AO235" s="5" t="s">
        <v>360</v>
      </c>
      <c r="AP235" s="5" t="s">
        <v>360</v>
      </c>
      <c r="AQ235" s="5" t="s">
        <v>360</v>
      </c>
      <c r="AR235" s="43">
        <f t="shared" si="84"/>
        <v>0.94465096790890124</v>
      </c>
      <c r="AS235" s="44">
        <v>286</v>
      </c>
      <c r="AT235" s="35">
        <f t="shared" si="76"/>
        <v>234</v>
      </c>
      <c r="AU235" s="35">
        <f t="shared" si="77"/>
        <v>221</v>
      </c>
      <c r="AV235" s="35">
        <f t="shared" si="78"/>
        <v>-13</v>
      </c>
      <c r="AW235" s="35">
        <v>27.2</v>
      </c>
      <c r="AX235" s="35">
        <v>16</v>
      </c>
      <c r="AY235" s="35">
        <v>24.6</v>
      </c>
      <c r="AZ235" s="35">
        <v>22.4</v>
      </c>
      <c r="BA235" s="35">
        <v>23</v>
      </c>
      <c r="BB235" s="35">
        <v>26.4</v>
      </c>
      <c r="BC235" s="35">
        <v>25.6</v>
      </c>
      <c r="BD235" s="35">
        <v>23.3</v>
      </c>
      <c r="BE235" s="35"/>
      <c r="BF235" s="35">
        <f t="shared" si="79"/>
        <v>32.5</v>
      </c>
      <c r="BG235" s="35">
        <v>0</v>
      </c>
      <c r="BH235" s="35">
        <f t="shared" si="85"/>
        <v>32.5</v>
      </c>
      <c r="BI235" s="79"/>
      <c r="BJ235" s="35">
        <f t="shared" si="80"/>
        <v>32.5</v>
      </c>
      <c r="BK235" s="35"/>
      <c r="BL235" s="35">
        <f t="shared" si="81"/>
        <v>32.5</v>
      </c>
      <c r="BM235" s="79"/>
      <c r="BN235" s="79"/>
      <c r="BO235" s="79"/>
      <c r="BP235" s="79"/>
      <c r="BQ235" s="35">
        <f t="shared" si="82"/>
        <v>32.5</v>
      </c>
      <c r="BR235" s="35">
        <v>28.3</v>
      </c>
      <c r="BS235" s="35">
        <f t="shared" si="83"/>
        <v>4.2</v>
      </c>
      <c r="BT235" s="1"/>
      <c r="BU235" s="1"/>
      <c r="BV235" s="69"/>
      <c r="BW235" s="1"/>
      <c r="BX235" s="1"/>
      <c r="BY235" s="1"/>
      <c r="BZ235" s="1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10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10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10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10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10"/>
      <c r="HG235" s="9"/>
      <c r="HH235" s="9"/>
    </row>
    <row r="236" spans="1:216" s="2" customFormat="1" ht="17.149999999999999" customHeight="1">
      <c r="A236" s="14" t="s">
        <v>220</v>
      </c>
      <c r="B236" s="63">
        <v>0</v>
      </c>
      <c r="C236" s="63">
        <v>0</v>
      </c>
      <c r="D236" s="4">
        <f t="shared" si="72"/>
        <v>0</v>
      </c>
      <c r="E236" s="11">
        <v>0</v>
      </c>
      <c r="F236" s="5" t="s">
        <v>360</v>
      </c>
      <c r="G236" s="5" t="s">
        <v>360</v>
      </c>
      <c r="H236" s="5" t="s">
        <v>360</v>
      </c>
      <c r="I236" s="5" t="s">
        <v>360</v>
      </c>
      <c r="J236" s="5" t="s">
        <v>360</v>
      </c>
      <c r="K236" s="5" t="s">
        <v>360</v>
      </c>
      <c r="L236" s="5" t="s">
        <v>360</v>
      </c>
      <c r="M236" s="5" t="s">
        <v>360</v>
      </c>
      <c r="N236" s="35">
        <v>392</v>
      </c>
      <c r="O236" s="35">
        <v>523.29999999999995</v>
      </c>
      <c r="P236" s="4">
        <f t="shared" si="73"/>
        <v>1.2134948979591835</v>
      </c>
      <c r="Q236" s="11">
        <v>20</v>
      </c>
      <c r="R236" s="5" t="s">
        <v>360</v>
      </c>
      <c r="S236" s="5" t="s">
        <v>360</v>
      </c>
      <c r="T236" s="5" t="s">
        <v>360</v>
      </c>
      <c r="U236" s="5" t="s">
        <v>360</v>
      </c>
      <c r="V236" s="5" t="s">
        <v>360</v>
      </c>
      <c r="W236" s="5" t="s">
        <v>360</v>
      </c>
      <c r="X236" s="35">
        <v>5433</v>
      </c>
      <c r="Y236" s="35">
        <v>6476.7</v>
      </c>
      <c r="Z236" s="4">
        <f t="shared" si="74"/>
        <v>1.1921038100496963</v>
      </c>
      <c r="AA236" s="5">
        <v>5</v>
      </c>
      <c r="AB236" s="86">
        <v>437</v>
      </c>
      <c r="AC236" s="86">
        <v>437</v>
      </c>
      <c r="AD236" s="4">
        <f t="shared" si="75"/>
        <v>1</v>
      </c>
      <c r="AE236" s="5">
        <v>20</v>
      </c>
      <c r="AF236" s="5" t="s">
        <v>360</v>
      </c>
      <c r="AG236" s="5" t="s">
        <v>360</v>
      </c>
      <c r="AH236" s="5" t="s">
        <v>360</v>
      </c>
      <c r="AI236" s="5" t="s">
        <v>360</v>
      </c>
      <c r="AJ236" s="5" t="s">
        <v>360</v>
      </c>
      <c r="AK236" s="5" t="s">
        <v>360</v>
      </c>
      <c r="AL236" s="5" t="s">
        <v>360</v>
      </c>
      <c r="AM236" s="5" t="s">
        <v>360</v>
      </c>
      <c r="AN236" s="5" t="s">
        <v>360</v>
      </c>
      <c r="AO236" s="5" t="s">
        <v>360</v>
      </c>
      <c r="AP236" s="5" t="s">
        <v>360</v>
      </c>
      <c r="AQ236" s="5" t="s">
        <v>360</v>
      </c>
      <c r="AR236" s="43">
        <f t="shared" si="84"/>
        <v>1.1162314890984923</v>
      </c>
      <c r="AS236" s="44">
        <v>1367</v>
      </c>
      <c r="AT236" s="35">
        <f t="shared" si="76"/>
        <v>1118.4545454545455</v>
      </c>
      <c r="AU236" s="35">
        <f t="shared" si="77"/>
        <v>1248.5</v>
      </c>
      <c r="AV236" s="35">
        <f t="shared" si="78"/>
        <v>130.0454545454545</v>
      </c>
      <c r="AW236" s="35">
        <v>161.6</v>
      </c>
      <c r="AX236" s="35">
        <v>148</v>
      </c>
      <c r="AY236" s="35">
        <v>81.099999999999994</v>
      </c>
      <c r="AZ236" s="35">
        <v>158.5</v>
      </c>
      <c r="BA236" s="35">
        <v>155.80000000000001</v>
      </c>
      <c r="BB236" s="35">
        <v>114.8</v>
      </c>
      <c r="BC236" s="35">
        <v>146.19999999999999</v>
      </c>
      <c r="BD236" s="35">
        <v>140.6</v>
      </c>
      <c r="BE236" s="35"/>
      <c r="BF236" s="35">
        <f t="shared" si="79"/>
        <v>141.9</v>
      </c>
      <c r="BG236" s="35">
        <v>0</v>
      </c>
      <c r="BH236" s="35">
        <f t="shared" si="85"/>
        <v>141.9</v>
      </c>
      <c r="BI236" s="79"/>
      <c r="BJ236" s="35">
        <f t="shared" si="80"/>
        <v>141.9</v>
      </c>
      <c r="BK236" s="35"/>
      <c r="BL236" s="35">
        <f t="shared" si="81"/>
        <v>141.9</v>
      </c>
      <c r="BM236" s="79"/>
      <c r="BN236" s="79"/>
      <c r="BO236" s="79"/>
      <c r="BP236" s="79"/>
      <c r="BQ236" s="35">
        <f t="shared" si="82"/>
        <v>141.9</v>
      </c>
      <c r="BR236" s="35">
        <v>131.19999999999999</v>
      </c>
      <c r="BS236" s="35">
        <f t="shared" si="83"/>
        <v>10.7</v>
      </c>
      <c r="BT236" s="1"/>
      <c r="BU236" s="1"/>
      <c r="BV236" s="69"/>
      <c r="BW236" s="1"/>
      <c r="BX236" s="1"/>
      <c r="BY236" s="1"/>
      <c r="BZ236" s="1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10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10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10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10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10"/>
      <c r="HG236" s="9"/>
      <c r="HH236" s="9"/>
    </row>
    <row r="237" spans="1:216" s="2" customFormat="1" ht="17.149999999999999" customHeight="1">
      <c r="A237" s="14" t="s">
        <v>221</v>
      </c>
      <c r="B237" s="63">
        <v>0</v>
      </c>
      <c r="C237" s="63">
        <v>0</v>
      </c>
      <c r="D237" s="4">
        <f t="shared" si="72"/>
        <v>0</v>
      </c>
      <c r="E237" s="11">
        <v>0</v>
      </c>
      <c r="F237" s="5" t="s">
        <v>360</v>
      </c>
      <c r="G237" s="5" t="s">
        <v>360</v>
      </c>
      <c r="H237" s="5" t="s">
        <v>360</v>
      </c>
      <c r="I237" s="5" t="s">
        <v>360</v>
      </c>
      <c r="J237" s="5" t="s">
        <v>360</v>
      </c>
      <c r="K237" s="5" t="s">
        <v>360</v>
      </c>
      <c r="L237" s="5" t="s">
        <v>360</v>
      </c>
      <c r="M237" s="5" t="s">
        <v>360</v>
      </c>
      <c r="N237" s="35">
        <v>5606.7</v>
      </c>
      <c r="O237" s="35">
        <v>6860.1</v>
      </c>
      <c r="P237" s="4">
        <f t="shared" si="73"/>
        <v>1.2023553962223767</v>
      </c>
      <c r="Q237" s="11">
        <v>20</v>
      </c>
      <c r="R237" s="5" t="s">
        <v>360</v>
      </c>
      <c r="S237" s="5" t="s">
        <v>360</v>
      </c>
      <c r="T237" s="5" t="s">
        <v>360</v>
      </c>
      <c r="U237" s="5" t="s">
        <v>360</v>
      </c>
      <c r="V237" s="5" t="s">
        <v>360</v>
      </c>
      <c r="W237" s="5" t="s">
        <v>360</v>
      </c>
      <c r="X237" s="35">
        <v>14942</v>
      </c>
      <c r="Y237" s="35">
        <v>18912</v>
      </c>
      <c r="Z237" s="4">
        <f t="shared" si="74"/>
        <v>1.2065694016865212</v>
      </c>
      <c r="AA237" s="5">
        <v>5</v>
      </c>
      <c r="AB237" s="86">
        <v>56</v>
      </c>
      <c r="AC237" s="86">
        <v>54</v>
      </c>
      <c r="AD237" s="4">
        <f t="shared" si="75"/>
        <v>0.9642857142857143</v>
      </c>
      <c r="AE237" s="5">
        <v>20</v>
      </c>
      <c r="AF237" s="5" t="s">
        <v>360</v>
      </c>
      <c r="AG237" s="5" t="s">
        <v>360</v>
      </c>
      <c r="AH237" s="5" t="s">
        <v>360</v>
      </c>
      <c r="AI237" s="5" t="s">
        <v>360</v>
      </c>
      <c r="AJ237" s="5" t="s">
        <v>360</v>
      </c>
      <c r="AK237" s="5" t="s">
        <v>360</v>
      </c>
      <c r="AL237" s="5" t="s">
        <v>360</v>
      </c>
      <c r="AM237" s="5" t="s">
        <v>360</v>
      </c>
      <c r="AN237" s="5" t="s">
        <v>360</v>
      </c>
      <c r="AO237" s="5" t="s">
        <v>360</v>
      </c>
      <c r="AP237" s="5" t="s">
        <v>360</v>
      </c>
      <c r="AQ237" s="5" t="s">
        <v>360</v>
      </c>
      <c r="AR237" s="43">
        <f t="shared" si="84"/>
        <v>1.0970148715243206</v>
      </c>
      <c r="AS237" s="44">
        <v>1063</v>
      </c>
      <c r="AT237" s="35">
        <f t="shared" si="76"/>
        <v>869.72727272727275</v>
      </c>
      <c r="AU237" s="35">
        <f t="shared" si="77"/>
        <v>954.1</v>
      </c>
      <c r="AV237" s="35">
        <f t="shared" si="78"/>
        <v>84.372727272727275</v>
      </c>
      <c r="AW237" s="35">
        <v>105.4</v>
      </c>
      <c r="AX237" s="35">
        <v>116.6</v>
      </c>
      <c r="AY237" s="35">
        <v>76.599999999999994</v>
      </c>
      <c r="AZ237" s="35">
        <v>118.9</v>
      </c>
      <c r="BA237" s="35">
        <v>107</v>
      </c>
      <c r="BB237" s="35">
        <v>105.2</v>
      </c>
      <c r="BC237" s="35">
        <v>71.099999999999994</v>
      </c>
      <c r="BD237" s="35">
        <v>125.6</v>
      </c>
      <c r="BE237" s="35"/>
      <c r="BF237" s="35">
        <f t="shared" si="79"/>
        <v>127.7</v>
      </c>
      <c r="BG237" s="35">
        <v>0</v>
      </c>
      <c r="BH237" s="35">
        <f t="shared" si="85"/>
        <v>127.7</v>
      </c>
      <c r="BI237" s="79"/>
      <c r="BJ237" s="35">
        <f t="shared" si="80"/>
        <v>127.7</v>
      </c>
      <c r="BK237" s="35"/>
      <c r="BL237" s="35">
        <f t="shared" si="81"/>
        <v>127.7</v>
      </c>
      <c r="BM237" s="79"/>
      <c r="BN237" s="79"/>
      <c r="BO237" s="79"/>
      <c r="BP237" s="79"/>
      <c r="BQ237" s="35">
        <f t="shared" si="82"/>
        <v>127.7</v>
      </c>
      <c r="BR237" s="35">
        <v>115.8</v>
      </c>
      <c r="BS237" s="35">
        <f t="shared" si="83"/>
        <v>11.9</v>
      </c>
      <c r="BT237" s="1"/>
      <c r="BU237" s="1"/>
      <c r="BV237" s="69"/>
      <c r="BW237" s="1"/>
      <c r="BX237" s="1"/>
      <c r="BY237" s="1"/>
      <c r="BZ237" s="1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10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10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10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10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10"/>
      <c r="HG237" s="9"/>
      <c r="HH237" s="9"/>
    </row>
    <row r="238" spans="1:216" s="2" customFormat="1" ht="17.149999999999999" customHeight="1">
      <c r="A238" s="14" t="s">
        <v>222</v>
      </c>
      <c r="B238" s="63">
        <v>691135</v>
      </c>
      <c r="C238" s="63">
        <v>496994.9</v>
      </c>
      <c r="D238" s="4">
        <f t="shared" si="72"/>
        <v>0.71909959703965221</v>
      </c>
      <c r="E238" s="11">
        <v>5</v>
      </c>
      <c r="F238" s="5" t="s">
        <v>360</v>
      </c>
      <c r="G238" s="5" t="s">
        <v>360</v>
      </c>
      <c r="H238" s="5" t="s">
        <v>360</v>
      </c>
      <c r="I238" s="5" t="s">
        <v>360</v>
      </c>
      <c r="J238" s="5" t="s">
        <v>360</v>
      </c>
      <c r="K238" s="5" t="s">
        <v>360</v>
      </c>
      <c r="L238" s="5" t="s">
        <v>360</v>
      </c>
      <c r="M238" s="5" t="s">
        <v>360</v>
      </c>
      <c r="N238" s="35">
        <v>4711.6000000000004</v>
      </c>
      <c r="O238" s="35">
        <v>4496.2</v>
      </c>
      <c r="P238" s="4">
        <f t="shared" si="73"/>
        <v>0.95428304609898962</v>
      </c>
      <c r="Q238" s="11">
        <v>20</v>
      </c>
      <c r="R238" s="5" t="s">
        <v>360</v>
      </c>
      <c r="S238" s="5" t="s">
        <v>360</v>
      </c>
      <c r="T238" s="5" t="s">
        <v>360</v>
      </c>
      <c r="U238" s="5" t="s">
        <v>360</v>
      </c>
      <c r="V238" s="5" t="s">
        <v>360</v>
      </c>
      <c r="W238" s="5" t="s">
        <v>360</v>
      </c>
      <c r="X238" s="35">
        <v>213540</v>
      </c>
      <c r="Y238" s="35">
        <v>215800.3</v>
      </c>
      <c r="Z238" s="4">
        <f t="shared" si="74"/>
        <v>1.0105849021260653</v>
      </c>
      <c r="AA238" s="5">
        <v>5</v>
      </c>
      <c r="AB238" s="86">
        <v>280</v>
      </c>
      <c r="AC238" s="86">
        <v>301</v>
      </c>
      <c r="AD238" s="4">
        <f t="shared" si="75"/>
        <v>1.075</v>
      </c>
      <c r="AE238" s="5">
        <v>20</v>
      </c>
      <c r="AF238" s="5" t="s">
        <v>360</v>
      </c>
      <c r="AG238" s="5" t="s">
        <v>360</v>
      </c>
      <c r="AH238" s="5" t="s">
        <v>360</v>
      </c>
      <c r="AI238" s="5" t="s">
        <v>360</v>
      </c>
      <c r="AJ238" s="5" t="s">
        <v>360</v>
      </c>
      <c r="AK238" s="5" t="s">
        <v>360</v>
      </c>
      <c r="AL238" s="5" t="s">
        <v>360</v>
      </c>
      <c r="AM238" s="5" t="s">
        <v>360</v>
      </c>
      <c r="AN238" s="5" t="s">
        <v>360</v>
      </c>
      <c r="AO238" s="5" t="s">
        <v>360</v>
      </c>
      <c r="AP238" s="5" t="s">
        <v>360</v>
      </c>
      <c r="AQ238" s="5" t="s">
        <v>360</v>
      </c>
      <c r="AR238" s="43">
        <f t="shared" si="84"/>
        <v>0.98468166835616755</v>
      </c>
      <c r="AS238" s="44">
        <v>1832</v>
      </c>
      <c r="AT238" s="35">
        <f t="shared" si="76"/>
        <v>1498.9090909090908</v>
      </c>
      <c r="AU238" s="35">
        <f t="shared" si="77"/>
        <v>1475.9</v>
      </c>
      <c r="AV238" s="35">
        <f t="shared" si="78"/>
        <v>-23.009090909090673</v>
      </c>
      <c r="AW238" s="35">
        <v>205.1</v>
      </c>
      <c r="AX238" s="35">
        <v>143.4</v>
      </c>
      <c r="AY238" s="35">
        <v>122.7</v>
      </c>
      <c r="AZ238" s="35">
        <v>190.4</v>
      </c>
      <c r="BA238" s="35">
        <v>193.2</v>
      </c>
      <c r="BB238" s="35">
        <v>159.80000000000001</v>
      </c>
      <c r="BC238" s="35">
        <v>75.2</v>
      </c>
      <c r="BD238" s="35">
        <v>185.6</v>
      </c>
      <c r="BE238" s="35">
        <v>9.8000000000000007</v>
      </c>
      <c r="BF238" s="35">
        <f t="shared" si="79"/>
        <v>190.7</v>
      </c>
      <c r="BG238" s="35">
        <v>0</v>
      </c>
      <c r="BH238" s="35">
        <f t="shared" si="85"/>
        <v>190.7</v>
      </c>
      <c r="BI238" s="79"/>
      <c r="BJ238" s="35">
        <f t="shared" si="80"/>
        <v>190.7</v>
      </c>
      <c r="BK238" s="35"/>
      <c r="BL238" s="35">
        <f t="shared" si="81"/>
        <v>190.7</v>
      </c>
      <c r="BM238" s="79"/>
      <c r="BN238" s="79"/>
      <c r="BO238" s="79"/>
      <c r="BP238" s="79"/>
      <c r="BQ238" s="35">
        <f t="shared" si="82"/>
        <v>190.7</v>
      </c>
      <c r="BR238" s="35">
        <v>186.4</v>
      </c>
      <c r="BS238" s="35">
        <f t="shared" si="83"/>
        <v>4.3</v>
      </c>
      <c r="BT238" s="1"/>
      <c r="BU238" s="1"/>
      <c r="BV238" s="69"/>
      <c r="BW238" s="1"/>
      <c r="BX238" s="1"/>
      <c r="BY238" s="1"/>
      <c r="BZ238" s="1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10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10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10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10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10"/>
      <c r="HG238" s="9"/>
      <c r="HH238" s="9"/>
    </row>
    <row r="239" spans="1:216" s="2" customFormat="1" ht="17.149999999999999" customHeight="1">
      <c r="A239" s="18" t="s">
        <v>223</v>
      </c>
      <c r="B239" s="59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87"/>
      <c r="AC239" s="87"/>
      <c r="AD239" s="11"/>
      <c r="AE239" s="11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35"/>
      <c r="BL239" s="35"/>
      <c r="BM239" s="79"/>
      <c r="BN239" s="79"/>
      <c r="BO239" s="79"/>
      <c r="BP239" s="79"/>
      <c r="BQ239" s="35"/>
      <c r="BR239" s="35"/>
      <c r="BS239" s="35"/>
      <c r="BT239" s="1"/>
      <c r="BU239" s="1"/>
      <c r="BV239" s="69"/>
      <c r="BW239" s="1"/>
      <c r="BX239" s="1"/>
      <c r="BY239" s="1"/>
      <c r="BZ239" s="1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10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10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10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10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10"/>
      <c r="HG239" s="9"/>
      <c r="HH239" s="9"/>
    </row>
    <row r="240" spans="1:216" s="2" customFormat="1" ht="17.149999999999999" customHeight="1">
      <c r="A240" s="14" t="s">
        <v>224</v>
      </c>
      <c r="B240" s="63">
        <v>0</v>
      </c>
      <c r="C240" s="63">
        <v>0</v>
      </c>
      <c r="D240" s="4">
        <f t="shared" si="72"/>
        <v>0</v>
      </c>
      <c r="E240" s="11">
        <v>0</v>
      </c>
      <c r="F240" s="5" t="s">
        <v>360</v>
      </c>
      <c r="G240" s="5" t="s">
        <v>360</v>
      </c>
      <c r="H240" s="5" t="s">
        <v>360</v>
      </c>
      <c r="I240" s="5" t="s">
        <v>360</v>
      </c>
      <c r="J240" s="5" t="s">
        <v>360</v>
      </c>
      <c r="K240" s="5" t="s">
        <v>360</v>
      </c>
      <c r="L240" s="5" t="s">
        <v>360</v>
      </c>
      <c r="M240" s="5" t="s">
        <v>360</v>
      </c>
      <c r="N240" s="35">
        <v>1304.7</v>
      </c>
      <c r="O240" s="35">
        <v>771.6</v>
      </c>
      <c r="P240" s="4">
        <f t="shared" si="73"/>
        <v>0.59140032191308345</v>
      </c>
      <c r="Q240" s="11">
        <v>20</v>
      </c>
      <c r="R240" s="5" t="s">
        <v>360</v>
      </c>
      <c r="S240" s="5" t="s">
        <v>360</v>
      </c>
      <c r="T240" s="5" t="s">
        <v>360</v>
      </c>
      <c r="U240" s="5" t="s">
        <v>360</v>
      </c>
      <c r="V240" s="5" t="s">
        <v>360</v>
      </c>
      <c r="W240" s="5" t="s">
        <v>360</v>
      </c>
      <c r="X240" s="35">
        <v>43388</v>
      </c>
      <c r="Y240" s="35">
        <v>6076.7</v>
      </c>
      <c r="Z240" s="4">
        <f t="shared" si="74"/>
        <v>0.14005485387664793</v>
      </c>
      <c r="AA240" s="5">
        <v>5</v>
      </c>
      <c r="AB240" s="86">
        <v>126</v>
      </c>
      <c r="AC240" s="86">
        <v>121</v>
      </c>
      <c r="AD240" s="4">
        <f t="shared" si="75"/>
        <v>0.96031746031746035</v>
      </c>
      <c r="AE240" s="5">
        <v>20</v>
      </c>
      <c r="AF240" s="5" t="s">
        <v>360</v>
      </c>
      <c r="AG240" s="5" t="s">
        <v>360</v>
      </c>
      <c r="AH240" s="5" t="s">
        <v>360</v>
      </c>
      <c r="AI240" s="5" t="s">
        <v>360</v>
      </c>
      <c r="AJ240" s="5" t="s">
        <v>360</v>
      </c>
      <c r="AK240" s="5" t="s">
        <v>360</v>
      </c>
      <c r="AL240" s="5" t="s">
        <v>360</v>
      </c>
      <c r="AM240" s="5" t="s">
        <v>360</v>
      </c>
      <c r="AN240" s="5" t="s">
        <v>360</v>
      </c>
      <c r="AO240" s="5" t="s">
        <v>360</v>
      </c>
      <c r="AP240" s="5" t="s">
        <v>360</v>
      </c>
      <c r="AQ240" s="5" t="s">
        <v>360</v>
      </c>
      <c r="AR240" s="43">
        <f t="shared" si="84"/>
        <v>0.70521399808875807</v>
      </c>
      <c r="AS240" s="44">
        <v>1960</v>
      </c>
      <c r="AT240" s="35">
        <f t="shared" si="76"/>
        <v>1603.6363636363637</v>
      </c>
      <c r="AU240" s="35">
        <f t="shared" si="77"/>
        <v>1130.9000000000001</v>
      </c>
      <c r="AV240" s="35">
        <f t="shared" si="78"/>
        <v>-472.73636363636365</v>
      </c>
      <c r="AW240" s="35">
        <v>166.7</v>
      </c>
      <c r="AX240" s="35">
        <v>130.19999999999999</v>
      </c>
      <c r="AY240" s="35">
        <v>300.10000000000002</v>
      </c>
      <c r="AZ240" s="35">
        <v>19.7</v>
      </c>
      <c r="BA240" s="35">
        <v>225.5</v>
      </c>
      <c r="BB240" s="35">
        <v>215.1</v>
      </c>
      <c r="BC240" s="35">
        <v>51.6</v>
      </c>
      <c r="BD240" s="35">
        <v>26.7</v>
      </c>
      <c r="BE240" s="35"/>
      <c r="BF240" s="35">
        <f t="shared" si="79"/>
        <v>-4.7</v>
      </c>
      <c r="BG240" s="35">
        <v>0</v>
      </c>
      <c r="BH240" s="35">
        <f t="shared" si="85"/>
        <v>-4.7</v>
      </c>
      <c r="BI240" s="79"/>
      <c r="BJ240" s="35">
        <f t="shared" si="80"/>
        <v>0</v>
      </c>
      <c r="BK240" s="35"/>
      <c r="BL240" s="35">
        <f t="shared" si="81"/>
        <v>0</v>
      </c>
      <c r="BM240" s="79"/>
      <c r="BN240" s="79"/>
      <c r="BO240" s="79"/>
      <c r="BP240" s="79"/>
      <c r="BQ240" s="35">
        <f t="shared" si="82"/>
        <v>0</v>
      </c>
      <c r="BR240" s="35">
        <v>108.6</v>
      </c>
      <c r="BS240" s="35">
        <f t="shared" si="83"/>
        <v>-108.6</v>
      </c>
      <c r="BT240" s="1"/>
      <c r="BU240" s="1"/>
      <c r="BV240" s="69"/>
      <c r="BW240" s="1"/>
      <c r="BX240" s="1"/>
      <c r="BY240" s="1"/>
      <c r="BZ240" s="1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10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10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10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10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10"/>
      <c r="HG240" s="9"/>
      <c r="HH240" s="9"/>
    </row>
    <row r="241" spans="1:216" s="2" customFormat="1" ht="17.149999999999999" customHeight="1">
      <c r="A241" s="14" t="s">
        <v>225</v>
      </c>
      <c r="B241" s="63">
        <v>0</v>
      </c>
      <c r="C241" s="63">
        <v>0</v>
      </c>
      <c r="D241" s="4">
        <f t="shared" si="72"/>
        <v>0</v>
      </c>
      <c r="E241" s="11">
        <v>0</v>
      </c>
      <c r="F241" s="5" t="s">
        <v>360</v>
      </c>
      <c r="G241" s="5" t="s">
        <v>360</v>
      </c>
      <c r="H241" s="5" t="s">
        <v>360</v>
      </c>
      <c r="I241" s="5" t="s">
        <v>360</v>
      </c>
      <c r="J241" s="5" t="s">
        <v>360</v>
      </c>
      <c r="K241" s="5" t="s">
        <v>360</v>
      </c>
      <c r="L241" s="5" t="s">
        <v>360</v>
      </c>
      <c r="M241" s="5" t="s">
        <v>360</v>
      </c>
      <c r="N241" s="35">
        <v>1444.2</v>
      </c>
      <c r="O241" s="35">
        <v>1036.7</v>
      </c>
      <c r="P241" s="4">
        <f t="shared" si="73"/>
        <v>0.71783686470018004</v>
      </c>
      <c r="Q241" s="11">
        <v>20</v>
      </c>
      <c r="R241" s="5" t="s">
        <v>360</v>
      </c>
      <c r="S241" s="5" t="s">
        <v>360</v>
      </c>
      <c r="T241" s="5" t="s">
        <v>360</v>
      </c>
      <c r="U241" s="5" t="s">
        <v>360</v>
      </c>
      <c r="V241" s="5" t="s">
        <v>360</v>
      </c>
      <c r="W241" s="5" t="s">
        <v>360</v>
      </c>
      <c r="X241" s="35">
        <v>33142</v>
      </c>
      <c r="Y241" s="35">
        <v>5848.8</v>
      </c>
      <c r="Z241" s="4">
        <f t="shared" si="74"/>
        <v>0.1764769778528755</v>
      </c>
      <c r="AA241" s="5">
        <v>5</v>
      </c>
      <c r="AB241" s="86">
        <v>382</v>
      </c>
      <c r="AC241" s="86">
        <v>374</v>
      </c>
      <c r="AD241" s="4">
        <f t="shared" si="75"/>
        <v>0.97905759162303663</v>
      </c>
      <c r="AE241" s="5">
        <v>20</v>
      </c>
      <c r="AF241" s="5" t="s">
        <v>360</v>
      </c>
      <c r="AG241" s="5" t="s">
        <v>360</v>
      </c>
      <c r="AH241" s="5" t="s">
        <v>360</v>
      </c>
      <c r="AI241" s="5" t="s">
        <v>360</v>
      </c>
      <c r="AJ241" s="5" t="s">
        <v>360</v>
      </c>
      <c r="AK241" s="5" t="s">
        <v>360</v>
      </c>
      <c r="AL241" s="5" t="s">
        <v>360</v>
      </c>
      <c r="AM241" s="5" t="s">
        <v>360</v>
      </c>
      <c r="AN241" s="5" t="s">
        <v>360</v>
      </c>
      <c r="AO241" s="5" t="s">
        <v>360</v>
      </c>
      <c r="AP241" s="5" t="s">
        <v>360</v>
      </c>
      <c r="AQ241" s="5" t="s">
        <v>360</v>
      </c>
      <c r="AR241" s="43">
        <f t="shared" si="84"/>
        <v>0.77378386701619362</v>
      </c>
      <c r="AS241" s="44">
        <v>1708</v>
      </c>
      <c r="AT241" s="35">
        <f t="shared" si="76"/>
        <v>1397.4545454545455</v>
      </c>
      <c r="AU241" s="35">
        <f t="shared" si="77"/>
        <v>1081.3</v>
      </c>
      <c r="AV241" s="35">
        <f t="shared" si="78"/>
        <v>-316.15454545454554</v>
      </c>
      <c r="AW241" s="35">
        <v>110.6</v>
      </c>
      <c r="AX241" s="35">
        <v>77.5</v>
      </c>
      <c r="AY241" s="35">
        <v>334</v>
      </c>
      <c r="AZ241" s="35">
        <v>40.200000000000003</v>
      </c>
      <c r="BA241" s="35">
        <v>38.5</v>
      </c>
      <c r="BB241" s="35">
        <v>307.7</v>
      </c>
      <c r="BC241" s="35">
        <v>0</v>
      </c>
      <c r="BD241" s="35">
        <v>44.2</v>
      </c>
      <c r="BE241" s="35"/>
      <c r="BF241" s="35">
        <f t="shared" si="79"/>
        <v>128.6</v>
      </c>
      <c r="BG241" s="35">
        <v>0</v>
      </c>
      <c r="BH241" s="35">
        <f t="shared" si="85"/>
        <v>128.6</v>
      </c>
      <c r="BI241" s="79"/>
      <c r="BJ241" s="35">
        <f t="shared" si="80"/>
        <v>128.6</v>
      </c>
      <c r="BK241" s="35"/>
      <c r="BL241" s="35">
        <f t="shared" si="81"/>
        <v>128.6</v>
      </c>
      <c r="BM241" s="79"/>
      <c r="BN241" s="79"/>
      <c r="BO241" s="79"/>
      <c r="BP241" s="79"/>
      <c r="BQ241" s="35">
        <f t="shared" si="82"/>
        <v>128.6</v>
      </c>
      <c r="BR241" s="35">
        <v>233</v>
      </c>
      <c r="BS241" s="35">
        <f t="shared" si="83"/>
        <v>-104.4</v>
      </c>
      <c r="BT241" s="1"/>
      <c r="BU241" s="1"/>
      <c r="BV241" s="69"/>
      <c r="BW241" s="1"/>
      <c r="BX241" s="1"/>
      <c r="BY241" s="1"/>
      <c r="BZ241" s="1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10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10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10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10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10"/>
      <c r="HG241" s="9"/>
      <c r="HH241" s="9"/>
    </row>
    <row r="242" spans="1:216" s="2" customFormat="1" ht="17.149999999999999" customHeight="1">
      <c r="A242" s="14" t="s">
        <v>226</v>
      </c>
      <c r="B242" s="63">
        <v>0</v>
      </c>
      <c r="C242" s="63">
        <v>0</v>
      </c>
      <c r="D242" s="4">
        <f t="shared" si="72"/>
        <v>0</v>
      </c>
      <c r="E242" s="11">
        <v>0</v>
      </c>
      <c r="F242" s="5" t="s">
        <v>360</v>
      </c>
      <c r="G242" s="5" t="s">
        <v>360</v>
      </c>
      <c r="H242" s="5" t="s">
        <v>360</v>
      </c>
      <c r="I242" s="5" t="s">
        <v>360</v>
      </c>
      <c r="J242" s="5" t="s">
        <v>360</v>
      </c>
      <c r="K242" s="5" t="s">
        <v>360</v>
      </c>
      <c r="L242" s="5" t="s">
        <v>360</v>
      </c>
      <c r="M242" s="5" t="s">
        <v>360</v>
      </c>
      <c r="N242" s="35">
        <v>2827.8</v>
      </c>
      <c r="O242" s="35">
        <v>1925.3</v>
      </c>
      <c r="P242" s="4">
        <f t="shared" si="73"/>
        <v>0.6808473017893768</v>
      </c>
      <c r="Q242" s="11">
        <v>20</v>
      </c>
      <c r="R242" s="5" t="s">
        <v>360</v>
      </c>
      <c r="S242" s="5" t="s">
        <v>360</v>
      </c>
      <c r="T242" s="5" t="s">
        <v>360</v>
      </c>
      <c r="U242" s="5" t="s">
        <v>360</v>
      </c>
      <c r="V242" s="5" t="s">
        <v>360</v>
      </c>
      <c r="W242" s="5" t="s">
        <v>360</v>
      </c>
      <c r="X242" s="35">
        <v>74370</v>
      </c>
      <c r="Y242" s="35">
        <v>8251.5</v>
      </c>
      <c r="Z242" s="4">
        <f t="shared" si="74"/>
        <v>0.11095199677289229</v>
      </c>
      <c r="AA242" s="5">
        <v>5</v>
      </c>
      <c r="AB242" s="86">
        <v>463</v>
      </c>
      <c r="AC242" s="86">
        <v>455</v>
      </c>
      <c r="AD242" s="4">
        <f t="shared" si="75"/>
        <v>0.98272138228941686</v>
      </c>
      <c r="AE242" s="5">
        <v>20</v>
      </c>
      <c r="AF242" s="5" t="s">
        <v>360</v>
      </c>
      <c r="AG242" s="5" t="s">
        <v>360</v>
      </c>
      <c r="AH242" s="5" t="s">
        <v>360</v>
      </c>
      <c r="AI242" s="5" t="s">
        <v>360</v>
      </c>
      <c r="AJ242" s="5" t="s">
        <v>360</v>
      </c>
      <c r="AK242" s="5" t="s">
        <v>360</v>
      </c>
      <c r="AL242" s="5" t="s">
        <v>360</v>
      </c>
      <c r="AM242" s="5" t="s">
        <v>360</v>
      </c>
      <c r="AN242" s="5" t="s">
        <v>360</v>
      </c>
      <c r="AO242" s="5" t="s">
        <v>360</v>
      </c>
      <c r="AP242" s="5" t="s">
        <v>360</v>
      </c>
      <c r="AQ242" s="5" t="s">
        <v>360</v>
      </c>
      <c r="AR242" s="43">
        <f t="shared" si="84"/>
        <v>0.75169185923200754</v>
      </c>
      <c r="AS242" s="44">
        <v>2801</v>
      </c>
      <c r="AT242" s="35">
        <f t="shared" si="76"/>
        <v>2291.7272727272725</v>
      </c>
      <c r="AU242" s="35">
        <f t="shared" si="77"/>
        <v>1722.7</v>
      </c>
      <c r="AV242" s="35">
        <f t="shared" si="78"/>
        <v>-569.02727272727248</v>
      </c>
      <c r="AW242" s="35">
        <v>290.7</v>
      </c>
      <c r="AX242" s="35">
        <v>217.6</v>
      </c>
      <c r="AY242" s="35">
        <v>342.3</v>
      </c>
      <c r="AZ242" s="35">
        <v>36.9</v>
      </c>
      <c r="BA242" s="35">
        <v>331</v>
      </c>
      <c r="BB242" s="35">
        <v>251.8</v>
      </c>
      <c r="BC242" s="35">
        <v>0</v>
      </c>
      <c r="BD242" s="35">
        <v>198.9</v>
      </c>
      <c r="BE242" s="35"/>
      <c r="BF242" s="35">
        <f t="shared" si="79"/>
        <v>53.5</v>
      </c>
      <c r="BG242" s="35">
        <v>0</v>
      </c>
      <c r="BH242" s="35">
        <f t="shared" si="85"/>
        <v>53.5</v>
      </c>
      <c r="BI242" s="79"/>
      <c r="BJ242" s="35">
        <f t="shared" si="80"/>
        <v>53.5</v>
      </c>
      <c r="BK242" s="35"/>
      <c r="BL242" s="35">
        <f t="shared" si="81"/>
        <v>53.5</v>
      </c>
      <c r="BM242" s="79"/>
      <c r="BN242" s="79"/>
      <c r="BO242" s="79"/>
      <c r="BP242" s="79"/>
      <c r="BQ242" s="35">
        <f t="shared" si="82"/>
        <v>53.5</v>
      </c>
      <c r="BR242" s="35">
        <v>237</v>
      </c>
      <c r="BS242" s="35">
        <f t="shared" si="83"/>
        <v>-183.5</v>
      </c>
      <c r="BT242" s="1"/>
      <c r="BU242" s="1"/>
      <c r="BV242" s="69"/>
      <c r="BW242" s="1"/>
      <c r="BX242" s="1"/>
      <c r="BY242" s="1"/>
      <c r="BZ242" s="1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10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10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10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10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10"/>
      <c r="HG242" s="9"/>
      <c r="HH242" s="9"/>
    </row>
    <row r="243" spans="1:216" s="2" customFormat="1" ht="17.149999999999999" customHeight="1">
      <c r="A243" s="14" t="s">
        <v>227</v>
      </c>
      <c r="B243" s="63">
        <v>3730</v>
      </c>
      <c r="C243" s="63">
        <v>2650</v>
      </c>
      <c r="D243" s="4">
        <f t="shared" si="72"/>
        <v>0.71045576407506705</v>
      </c>
      <c r="E243" s="11">
        <v>5</v>
      </c>
      <c r="F243" s="5" t="s">
        <v>360</v>
      </c>
      <c r="G243" s="5" t="s">
        <v>360</v>
      </c>
      <c r="H243" s="5" t="s">
        <v>360</v>
      </c>
      <c r="I243" s="5" t="s">
        <v>360</v>
      </c>
      <c r="J243" s="5" t="s">
        <v>360</v>
      </c>
      <c r="K243" s="5" t="s">
        <v>360</v>
      </c>
      <c r="L243" s="5" t="s">
        <v>360</v>
      </c>
      <c r="M243" s="5" t="s">
        <v>360</v>
      </c>
      <c r="N243" s="35">
        <v>3562.4</v>
      </c>
      <c r="O243" s="35">
        <v>1976.3</v>
      </c>
      <c r="P243" s="4">
        <f t="shared" si="73"/>
        <v>0.55476644958454968</v>
      </c>
      <c r="Q243" s="11">
        <v>20</v>
      </c>
      <c r="R243" s="5" t="s">
        <v>360</v>
      </c>
      <c r="S243" s="5" t="s">
        <v>360</v>
      </c>
      <c r="T243" s="5" t="s">
        <v>360</v>
      </c>
      <c r="U243" s="5" t="s">
        <v>360</v>
      </c>
      <c r="V243" s="5" t="s">
        <v>360</v>
      </c>
      <c r="W243" s="5" t="s">
        <v>360</v>
      </c>
      <c r="X243" s="35">
        <v>65762</v>
      </c>
      <c r="Y243" s="35">
        <v>71049.899999999994</v>
      </c>
      <c r="Z243" s="4">
        <f t="shared" si="74"/>
        <v>1.080409659073629</v>
      </c>
      <c r="AA243" s="5">
        <v>5</v>
      </c>
      <c r="AB243" s="86">
        <v>168</v>
      </c>
      <c r="AC243" s="86">
        <v>173</v>
      </c>
      <c r="AD243" s="4">
        <f t="shared" si="75"/>
        <v>1.0297619047619047</v>
      </c>
      <c r="AE243" s="5">
        <v>20</v>
      </c>
      <c r="AF243" s="5" t="s">
        <v>360</v>
      </c>
      <c r="AG243" s="5" t="s">
        <v>360</v>
      </c>
      <c r="AH243" s="5" t="s">
        <v>360</v>
      </c>
      <c r="AI243" s="5" t="s">
        <v>360</v>
      </c>
      <c r="AJ243" s="5" t="s">
        <v>360</v>
      </c>
      <c r="AK243" s="5" t="s">
        <v>360</v>
      </c>
      <c r="AL243" s="5" t="s">
        <v>360</v>
      </c>
      <c r="AM243" s="5" t="s">
        <v>360</v>
      </c>
      <c r="AN243" s="5" t="s">
        <v>360</v>
      </c>
      <c r="AO243" s="5" t="s">
        <v>360</v>
      </c>
      <c r="AP243" s="5" t="s">
        <v>360</v>
      </c>
      <c r="AQ243" s="5" t="s">
        <v>360</v>
      </c>
      <c r="AR243" s="43">
        <f t="shared" si="84"/>
        <v>0.81289788405345131</v>
      </c>
      <c r="AS243" s="44">
        <v>2253</v>
      </c>
      <c r="AT243" s="35">
        <f t="shared" si="76"/>
        <v>1843.3636363636363</v>
      </c>
      <c r="AU243" s="35">
        <f t="shared" si="77"/>
        <v>1498.5</v>
      </c>
      <c r="AV243" s="35">
        <f t="shared" si="78"/>
        <v>-344.86363636363626</v>
      </c>
      <c r="AW243" s="35">
        <v>196.4</v>
      </c>
      <c r="AX243" s="35">
        <v>108.5</v>
      </c>
      <c r="AY243" s="35">
        <v>240.1</v>
      </c>
      <c r="AZ243" s="35">
        <v>176.3</v>
      </c>
      <c r="BA243" s="35">
        <v>228.2</v>
      </c>
      <c r="BB243" s="35">
        <v>119.2</v>
      </c>
      <c r="BC243" s="35">
        <v>84.6</v>
      </c>
      <c r="BD243" s="35">
        <v>105.7</v>
      </c>
      <c r="BE243" s="35"/>
      <c r="BF243" s="35">
        <f t="shared" si="79"/>
        <v>239.5</v>
      </c>
      <c r="BG243" s="35">
        <v>0</v>
      </c>
      <c r="BH243" s="35">
        <f t="shared" si="85"/>
        <v>239.5</v>
      </c>
      <c r="BI243" s="79"/>
      <c r="BJ243" s="35">
        <f t="shared" si="80"/>
        <v>239.5</v>
      </c>
      <c r="BK243" s="35"/>
      <c r="BL243" s="35">
        <f t="shared" si="81"/>
        <v>239.5</v>
      </c>
      <c r="BM243" s="79"/>
      <c r="BN243" s="79"/>
      <c r="BO243" s="79"/>
      <c r="BP243" s="79"/>
      <c r="BQ243" s="35">
        <f t="shared" si="82"/>
        <v>239.5</v>
      </c>
      <c r="BR243" s="35">
        <v>184.7</v>
      </c>
      <c r="BS243" s="35">
        <f t="shared" si="83"/>
        <v>54.8</v>
      </c>
      <c r="BT243" s="1"/>
      <c r="BU243" s="1"/>
      <c r="BV243" s="69"/>
      <c r="BW243" s="1"/>
      <c r="BX243" s="1"/>
      <c r="BY243" s="1"/>
      <c r="BZ243" s="1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10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10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10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10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10"/>
      <c r="HG243" s="9"/>
      <c r="HH243" s="9"/>
    </row>
    <row r="244" spans="1:216" s="2" customFormat="1" ht="17.149999999999999" customHeight="1">
      <c r="A244" s="14" t="s">
        <v>228</v>
      </c>
      <c r="B244" s="63">
        <v>0</v>
      </c>
      <c r="C244" s="63">
        <v>0</v>
      </c>
      <c r="D244" s="4">
        <f t="shared" si="72"/>
        <v>0</v>
      </c>
      <c r="E244" s="11">
        <v>0</v>
      </c>
      <c r="F244" s="5" t="s">
        <v>360</v>
      </c>
      <c r="G244" s="5" t="s">
        <v>360</v>
      </c>
      <c r="H244" s="5" t="s">
        <v>360</v>
      </c>
      <c r="I244" s="5" t="s">
        <v>360</v>
      </c>
      <c r="J244" s="5" t="s">
        <v>360</v>
      </c>
      <c r="K244" s="5" t="s">
        <v>360</v>
      </c>
      <c r="L244" s="5" t="s">
        <v>360</v>
      </c>
      <c r="M244" s="5" t="s">
        <v>360</v>
      </c>
      <c r="N244" s="35">
        <v>1068.2</v>
      </c>
      <c r="O244" s="35">
        <v>511.9</v>
      </c>
      <c r="P244" s="4">
        <f t="shared" si="73"/>
        <v>0.47921737502340384</v>
      </c>
      <c r="Q244" s="11">
        <v>20</v>
      </c>
      <c r="R244" s="5" t="s">
        <v>360</v>
      </c>
      <c r="S244" s="5" t="s">
        <v>360</v>
      </c>
      <c r="T244" s="5" t="s">
        <v>360</v>
      </c>
      <c r="U244" s="5" t="s">
        <v>360</v>
      </c>
      <c r="V244" s="5" t="s">
        <v>360</v>
      </c>
      <c r="W244" s="5" t="s">
        <v>360</v>
      </c>
      <c r="X244" s="35">
        <v>25545</v>
      </c>
      <c r="Y244" s="35">
        <v>3015.9</v>
      </c>
      <c r="Z244" s="4">
        <f t="shared" si="74"/>
        <v>0.11806224310041104</v>
      </c>
      <c r="AA244" s="5">
        <v>5</v>
      </c>
      <c r="AB244" s="86">
        <v>295</v>
      </c>
      <c r="AC244" s="86">
        <v>301</v>
      </c>
      <c r="AD244" s="4">
        <f t="shared" si="75"/>
        <v>1.0203389830508474</v>
      </c>
      <c r="AE244" s="5">
        <v>20</v>
      </c>
      <c r="AF244" s="5" t="s">
        <v>360</v>
      </c>
      <c r="AG244" s="5" t="s">
        <v>360</v>
      </c>
      <c r="AH244" s="5" t="s">
        <v>360</v>
      </c>
      <c r="AI244" s="5" t="s">
        <v>360</v>
      </c>
      <c r="AJ244" s="5" t="s">
        <v>360</v>
      </c>
      <c r="AK244" s="5" t="s">
        <v>360</v>
      </c>
      <c r="AL244" s="5" t="s">
        <v>360</v>
      </c>
      <c r="AM244" s="5" t="s">
        <v>360</v>
      </c>
      <c r="AN244" s="5" t="s">
        <v>360</v>
      </c>
      <c r="AO244" s="5" t="s">
        <v>360</v>
      </c>
      <c r="AP244" s="5" t="s">
        <v>360</v>
      </c>
      <c r="AQ244" s="5" t="s">
        <v>360</v>
      </c>
      <c r="AR244" s="43">
        <f t="shared" si="84"/>
        <v>0.67958751948860174</v>
      </c>
      <c r="AS244" s="44">
        <v>936</v>
      </c>
      <c r="AT244" s="35">
        <f t="shared" si="76"/>
        <v>765.81818181818187</v>
      </c>
      <c r="AU244" s="35">
        <f t="shared" si="77"/>
        <v>520.4</v>
      </c>
      <c r="AV244" s="35">
        <f t="shared" si="78"/>
        <v>-245.41818181818189</v>
      </c>
      <c r="AW244" s="35">
        <v>110.6</v>
      </c>
      <c r="AX244" s="35">
        <v>94.2</v>
      </c>
      <c r="AY244" s="35">
        <v>88.8</v>
      </c>
      <c r="AZ244" s="35">
        <v>75.099999999999994</v>
      </c>
      <c r="BA244" s="35">
        <v>96.9</v>
      </c>
      <c r="BB244" s="35">
        <v>104.4</v>
      </c>
      <c r="BC244" s="35">
        <v>0</v>
      </c>
      <c r="BD244" s="35">
        <v>88.9</v>
      </c>
      <c r="BE244" s="35"/>
      <c r="BF244" s="35">
        <f t="shared" si="79"/>
        <v>-138.5</v>
      </c>
      <c r="BG244" s="35">
        <v>0</v>
      </c>
      <c r="BH244" s="35">
        <f t="shared" si="85"/>
        <v>-138.5</v>
      </c>
      <c r="BI244" s="79"/>
      <c r="BJ244" s="35">
        <f t="shared" si="80"/>
        <v>0</v>
      </c>
      <c r="BK244" s="35"/>
      <c r="BL244" s="35">
        <f t="shared" si="81"/>
        <v>0</v>
      </c>
      <c r="BM244" s="79"/>
      <c r="BN244" s="79"/>
      <c r="BO244" s="79"/>
      <c r="BP244" s="79"/>
      <c r="BQ244" s="35">
        <f t="shared" si="82"/>
        <v>0</v>
      </c>
      <c r="BR244" s="35">
        <v>0</v>
      </c>
      <c r="BS244" s="35">
        <f t="shared" si="83"/>
        <v>0</v>
      </c>
      <c r="BT244" s="1"/>
      <c r="BU244" s="1"/>
      <c r="BV244" s="69"/>
      <c r="BW244" s="1"/>
      <c r="BX244" s="1"/>
      <c r="BY244" s="1"/>
      <c r="BZ244" s="1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10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10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10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10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10"/>
      <c r="HG244" s="9"/>
      <c r="HH244" s="9"/>
    </row>
    <row r="245" spans="1:216" s="2" customFormat="1" ht="17.149999999999999" customHeight="1">
      <c r="A245" s="14" t="s">
        <v>229</v>
      </c>
      <c r="B245" s="63">
        <v>0</v>
      </c>
      <c r="C245" s="63">
        <v>0</v>
      </c>
      <c r="D245" s="4">
        <f t="shared" si="72"/>
        <v>0</v>
      </c>
      <c r="E245" s="11">
        <v>0</v>
      </c>
      <c r="F245" s="5" t="s">
        <v>360</v>
      </c>
      <c r="G245" s="5" t="s">
        <v>360</v>
      </c>
      <c r="H245" s="5" t="s">
        <v>360</v>
      </c>
      <c r="I245" s="5" t="s">
        <v>360</v>
      </c>
      <c r="J245" s="5" t="s">
        <v>360</v>
      </c>
      <c r="K245" s="5" t="s">
        <v>360</v>
      </c>
      <c r="L245" s="5" t="s">
        <v>360</v>
      </c>
      <c r="M245" s="5" t="s">
        <v>360</v>
      </c>
      <c r="N245" s="35">
        <v>1760.1</v>
      </c>
      <c r="O245" s="35">
        <v>1036.2</v>
      </c>
      <c r="P245" s="4">
        <f t="shared" si="73"/>
        <v>0.58871655019601166</v>
      </c>
      <c r="Q245" s="11">
        <v>20</v>
      </c>
      <c r="R245" s="5" t="s">
        <v>360</v>
      </c>
      <c r="S245" s="5" t="s">
        <v>360</v>
      </c>
      <c r="T245" s="5" t="s">
        <v>360</v>
      </c>
      <c r="U245" s="5" t="s">
        <v>360</v>
      </c>
      <c r="V245" s="5" t="s">
        <v>360</v>
      </c>
      <c r="W245" s="5" t="s">
        <v>360</v>
      </c>
      <c r="X245" s="35">
        <v>64609</v>
      </c>
      <c r="Y245" s="35">
        <v>10817.8</v>
      </c>
      <c r="Z245" s="4">
        <f t="shared" si="74"/>
        <v>0.16743487749384758</v>
      </c>
      <c r="AA245" s="5">
        <v>5</v>
      </c>
      <c r="AB245" s="86">
        <v>205</v>
      </c>
      <c r="AC245" s="86">
        <v>187</v>
      </c>
      <c r="AD245" s="4">
        <f t="shared" si="75"/>
        <v>0.91219512195121955</v>
      </c>
      <c r="AE245" s="5">
        <v>20</v>
      </c>
      <c r="AF245" s="5" t="s">
        <v>360</v>
      </c>
      <c r="AG245" s="5" t="s">
        <v>360</v>
      </c>
      <c r="AH245" s="5" t="s">
        <v>360</v>
      </c>
      <c r="AI245" s="5" t="s">
        <v>360</v>
      </c>
      <c r="AJ245" s="5" t="s">
        <v>360</v>
      </c>
      <c r="AK245" s="5" t="s">
        <v>360</v>
      </c>
      <c r="AL245" s="5" t="s">
        <v>360</v>
      </c>
      <c r="AM245" s="5" t="s">
        <v>360</v>
      </c>
      <c r="AN245" s="5" t="s">
        <v>360</v>
      </c>
      <c r="AO245" s="5" t="s">
        <v>360</v>
      </c>
      <c r="AP245" s="5" t="s">
        <v>360</v>
      </c>
      <c r="AQ245" s="5" t="s">
        <v>360</v>
      </c>
      <c r="AR245" s="43">
        <f t="shared" si="84"/>
        <v>0.68567572956475253</v>
      </c>
      <c r="AS245" s="44">
        <v>2240</v>
      </c>
      <c r="AT245" s="35">
        <f t="shared" si="76"/>
        <v>1832.7272727272725</v>
      </c>
      <c r="AU245" s="35">
        <f t="shared" si="77"/>
        <v>1256.7</v>
      </c>
      <c r="AV245" s="35">
        <f t="shared" si="78"/>
        <v>-576.02727272727248</v>
      </c>
      <c r="AW245" s="35">
        <v>156.69999999999999</v>
      </c>
      <c r="AX245" s="35">
        <v>51.3</v>
      </c>
      <c r="AY245" s="35">
        <v>405.9</v>
      </c>
      <c r="AZ245" s="35">
        <v>15.6</v>
      </c>
      <c r="BA245" s="35">
        <v>40.1</v>
      </c>
      <c r="BB245" s="35">
        <v>276.10000000000002</v>
      </c>
      <c r="BC245" s="35">
        <v>0</v>
      </c>
      <c r="BD245" s="35">
        <v>98.5</v>
      </c>
      <c r="BE245" s="35">
        <v>79.7</v>
      </c>
      <c r="BF245" s="35">
        <f t="shared" si="79"/>
        <v>132.80000000000001</v>
      </c>
      <c r="BG245" s="35">
        <v>0</v>
      </c>
      <c r="BH245" s="35">
        <f t="shared" si="85"/>
        <v>132.80000000000001</v>
      </c>
      <c r="BI245" s="79"/>
      <c r="BJ245" s="35">
        <f t="shared" si="80"/>
        <v>132.80000000000001</v>
      </c>
      <c r="BK245" s="35"/>
      <c r="BL245" s="35">
        <f t="shared" si="81"/>
        <v>132.80000000000001</v>
      </c>
      <c r="BM245" s="79"/>
      <c r="BN245" s="79"/>
      <c r="BO245" s="79"/>
      <c r="BP245" s="79"/>
      <c r="BQ245" s="35">
        <f t="shared" si="82"/>
        <v>132.80000000000001</v>
      </c>
      <c r="BR245" s="35">
        <v>251.5</v>
      </c>
      <c r="BS245" s="35">
        <f t="shared" si="83"/>
        <v>-118.7</v>
      </c>
      <c r="BT245" s="1"/>
      <c r="BU245" s="1"/>
      <c r="BV245" s="69"/>
      <c r="BW245" s="1"/>
      <c r="BX245" s="1"/>
      <c r="BY245" s="1"/>
      <c r="BZ245" s="1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10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10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10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10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10"/>
      <c r="HG245" s="9"/>
      <c r="HH245" s="9"/>
    </row>
    <row r="246" spans="1:216" s="2" customFormat="1" ht="17.149999999999999" customHeight="1">
      <c r="A246" s="14" t="s">
        <v>230</v>
      </c>
      <c r="B246" s="63">
        <v>22375</v>
      </c>
      <c r="C246" s="63">
        <v>25660</v>
      </c>
      <c r="D246" s="4">
        <f t="shared" si="72"/>
        <v>1.1468156424581006</v>
      </c>
      <c r="E246" s="11">
        <v>5</v>
      </c>
      <c r="F246" s="5" t="s">
        <v>360</v>
      </c>
      <c r="G246" s="5" t="s">
        <v>360</v>
      </c>
      <c r="H246" s="5" t="s">
        <v>360</v>
      </c>
      <c r="I246" s="5" t="s">
        <v>360</v>
      </c>
      <c r="J246" s="5" t="s">
        <v>360</v>
      </c>
      <c r="K246" s="5" t="s">
        <v>360</v>
      </c>
      <c r="L246" s="5" t="s">
        <v>360</v>
      </c>
      <c r="M246" s="5" t="s">
        <v>360</v>
      </c>
      <c r="N246" s="35">
        <v>1190.3</v>
      </c>
      <c r="O246" s="35">
        <v>963.7</v>
      </c>
      <c r="P246" s="4">
        <f t="shared" si="73"/>
        <v>0.80962782491808793</v>
      </c>
      <c r="Q246" s="11">
        <v>20</v>
      </c>
      <c r="R246" s="5" t="s">
        <v>360</v>
      </c>
      <c r="S246" s="5" t="s">
        <v>360</v>
      </c>
      <c r="T246" s="5" t="s">
        <v>360</v>
      </c>
      <c r="U246" s="5" t="s">
        <v>360</v>
      </c>
      <c r="V246" s="5" t="s">
        <v>360</v>
      </c>
      <c r="W246" s="5" t="s">
        <v>360</v>
      </c>
      <c r="X246" s="35">
        <v>48372</v>
      </c>
      <c r="Y246" s="35">
        <v>14358.7</v>
      </c>
      <c r="Z246" s="4">
        <f t="shared" si="74"/>
        <v>0.29683908045977014</v>
      </c>
      <c r="AA246" s="5">
        <v>5</v>
      </c>
      <c r="AB246" s="86">
        <v>200</v>
      </c>
      <c r="AC246" s="86">
        <v>200</v>
      </c>
      <c r="AD246" s="4">
        <f t="shared" si="75"/>
        <v>1</v>
      </c>
      <c r="AE246" s="5">
        <v>20</v>
      </c>
      <c r="AF246" s="5" t="s">
        <v>360</v>
      </c>
      <c r="AG246" s="5" t="s">
        <v>360</v>
      </c>
      <c r="AH246" s="5" t="s">
        <v>360</v>
      </c>
      <c r="AI246" s="5" t="s">
        <v>360</v>
      </c>
      <c r="AJ246" s="5" t="s">
        <v>360</v>
      </c>
      <c r="AK246" s="5" t="s">
        <v>360</v>
      </c>
      <c r="AL246" s="5" t="s">
        <v>360</v>
      </c>
      <c r="AM246" s="5" t="s">
        <v>360</v>
      </c>
      <c r="AN246" s="5" t="s">
        <v>360</v>
      </c>
      <c r="AO246" s="5" t="s">
        <v>360</v>
      </c>
      <c r="AP246" s="5" t="s">
        <v>360</v>
      </c>
      <c r="AQ246" s="5" t="s">
        <v>360</v>
      </c>
      <c r="AR246" s="43">
        <f t="shared" si="84"/>
        <v>0.86821660225902231</v>
      </c>
      <c r="AS246" s="44">
        <v>5006</v>
      </c>
      <c r="AT246" s="35">
        <f t="shared" si="76"/>
        <v>4095.8181818181815</v>
      </c>
      <c r="AU246" s="35">
        <f t="shared" si="77"/>
        <v>3556.1</v>
      </c>
      <c r="AV246" s="35">
        <f t="shared" si="78"/>
        <v>-539.71818181818162</v>
      </c>
      <c r="AW246" s="35">
        <v>568.70000000000005</v>
      </c>
      <c r="AX246" s="35">
        <v>14.9</v>
      </c>
      <c r="AY246" s="35">
        <v>637.9</v>
      </c>
      <c r="AZ246" s="35">
        <v>379.1</v>
      </c>
      <c r="BA246" s="35">
        <v>539.9</v>
      </c>
      <c r="BB246" s="35">
        <v>387.4</v>
      </c>
      <c r="BC246" s="35">
        <v>131.6</v>
      </c>
      <c r="BD246" s="35">
        <v>437.2</v>
      </c>
      <c r="BE246" s="35">
        <v>97.8</v>
      </c>
      <c r="BF246" s="35">
        <f t="shared" si="79"/>
        <v>361.6</v>
      </c>
      <c r="BG246" s="35">
        <v>0</v>
      </c>
      <c r="BH246" s="35">
        <f t="shared" si="85"/>
        <v>361.6</v>
      </c>
      <c r="BI246" s="79"/>
      <c r="BJ246" s="35">
        <f t="shared" si="80"/>
        <v>361.6</v>
      </c>
      <c r="BK246" s="35"/>
      <c r="BL246" s="35">
        <f t="shared" si="81"/>
        <v>361.6</v>
      </c>
      <c r="BM246" s="79"/>
      <c r="BN246" s="79"/>
      <c r="BO246" s="79"/>
      <c r="BP246" s="79"/>
      <c r="BQ246" s="35">
        <f t="shared" si="82"/>
        <v>361.6</v>
      </c>
      <c r="BR246" s="35">
        <v>621.6</v>
      </c>
      <c r="BS246" s="35">
        <f t="shared" si="83"/>
        <v>-260</v>
      </c>
      <c r="BT246" s="1"/>
      <c r="BU246" s="1"/>
      <c r="BV246" s="69"/>
      <c r="BW246" s="1"/>
      <c r="BX246" s="1"/>
      <c r="BY246" s="1"/>
      <c r="BZ246" s="1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10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10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10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10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10"/>
      <c r="HG246" s="9"/>
      <c r="HH246" s="9"/>
    </row>
    <row r="247" spans="1:216" s="2" customFormat="1" ht="17.149999999999999" customHeight="1">
      <c r="A247" s="14" t="s">
        <v>231</v>
      </c>
      <c r="B247" s="63">
        <v>1013584</v>
      </c>
      <c r="C247" s="63">
        <v>1007489.6</v>
      </c>
      <c r="D247" s="4">
        <f t="shared" si="72"/>
        <v>0.99398727683152055</v>
      </c>
      <c r="E247" s="11">
        <v>5</v>
      </c>
      <c r="F247" s="5" t="s">
        <v>360</v>
      </c>
      <c r="G247" s="5" t="s">
        <v>360</v>
      </c>
      <c r="H247" s="5" t="s">
        <v>360</v>
      </c>
      <c r="I247" s="5" t="s">
        <v>360</v>
      </c>
      <c r="J247" s="5" t="s">
        <v>360</v>
      </c>
      <c r="K247" s="5" t="s">
        <v>360</v>
      </c>
      <c r="L247" s="5" t="s">
        <v>360</v>
      </c>
      <c r="M247" s="5" t="s">
        <v>360</v>
      </c>
      <c r="N247" s="35">
        <v>12471.1</v>
      </c>
      <c r="O247" s="35">
        <v>11035.4</v>
      </c>
      <c r="P247" s="4">
        <f t="shared" si="73"/>
        <v>0.8848778375604397</v>
      </c>
      <c r="Q247" s="11">
        <v>20</v>
      </c>
      <c r="R247" s="5" t="s">
        <v>360</v>
      </c>
      <c r="S247" s="5" t="s">
        <v>360</v>
      </c>
      <c r="T247" s="5" t="s">
        <v>360</v>
      </c>
      <c r="U247" s="5" t="s">
        <v>360</v>
      </c>
      <c r="V247" s="5" t="s">
        <v>360</v>
      </c>
      <c r="W247" s="5" t="s">
        <v>360</v>
      </c>
      <c r="X247" s="35">
        <v>259632</v>
      </c>
      <c r="Y247" s="35">
        <v>480004.8</v>
      </c>
      <c r="Z247" s="4">
        <f t="shared" si="74"/>
        <v>1.264878905527824</v>
      </c>
      <c r="AA247" s="5">
        <v>5</v>
      </c>
      <c r="AB247" s="86">
        <v>175</v>
      </c>
      <c r="AC247" s="86">
        <v>175</v>
      </c>
      <c r="AD247" s="4">
        <f t="shared" si="75"/>
        <v>1</v>
      </c>
      <c r="AE247" s="5">
        <v>20</v>
      </c>
      <c r="AF247" s="5" t="s">
        <v>360</v>
      </c>
      <c r="AG247" s="5" t="s">
        <v>360</v>
      </c>
      <c r="AH247" s="5" t="s">
        <v>360</v>
      </c>
      <c r="AI247" s="5" t="s">
        <v>360</v>
      </c>
      <c r="AJ247" s="5" t="s">
        <v>360</v>
      </c>
      <c r="AK247" s="5" t="s">
        <v>360</v>
      </c>
      <c r="AL247" s="5" t="s">
        <v>360</v>
      </c>
      <c r="AM247" s="5" t="s">
        <v>360</v>
      </c>
      <c r="AN247" s="5" t="s">
        <v>360</v>
      </c>
      <c r="AO247" s="5" t="s">
        <v>360</v>
      </c>
      <c r="AP247" s="5" t="s">
        <v>360</v>
      </c>
      <c r="AQ247" s="5" t="s">
        <v>360</v>
      </c>
      <c r="AR247" s="43">
        <f t="shared" si="84"/>
        <v>0.97983775326011024</v>
      </c>
      <c r="AS247" s="44">
        <v>2150</v>
      </c>
      <c r="AT247" s="35">
        <f t="shared" si="76"/>
        <v>1759.0909090909092</v>
      </c>
      <c r="AU247" s="35">
        <f t="shared" si="77"/>
        <v>1723.6</v>
      </c>
      <c r="AV247" s="35">
        <f t="shared" si="78"/>
        <v>-35.490909090909327</v>
      </c>
      <c r="AW247" s="35">
        <v>216.7</v>
      </c>
      <c r="AX247" s="35">
        <v>23.4</v>
      </c>
      <c r="AY247" s="35">
        <v>266.5</v>
      </c>
      <c r="AZ247" s="35">
        <v>139.4</v>
      </c>
      <c r="BA247" s="35">
        <v>178.8</v>
      </c>
      <c r="BB247" s="35">
        <v>151.1</v>
      </c>
      <c r="BC247" s="35">
        <v>185.7</v>
      </c>
      <c r="BD247" s="35">
        <v>180.6</v>
      </c>
      <c r="BE247" s="35">
        <v>106.60000000000001</v>
      </c>
      <c r="BF247" s="35">
        <f t="shared" si="79"/>
        <v>274.8</v>
      </c>
      <c r="BG247" s="35">
        <v>0</v>
      </c>
      <c r="BH247" s="35">
        <f t="shared" si="85"/>
        <v>274.8</v>
      </c>
      <c r="BI247" s="79"/>
      <c r="BJ247" s="35">
        <f t="shared" si="80"/>
        <v>274.8</v>
      </c>
      <c r="BK247" s="35"/>
      <c r="BL247" s="35">
        <f t="shared" si="81"/>
        <v>274.8</v>
      </c>
      <c r="BM247" s="79"/>
      <c r="BN247" s="79"/>
      <c r="BO247" s="79"/>
      <c r="BP247" s="79"/>
      <c r="BQ247" s="35">
        <f t="shared" si="82"/>
        <v>274.8</v>
      </c>
      <c r="BR247" s="35">
        <v>219.1</v>
      </c>
      <c r="BS247" s="35">
        <f t="shared" si="83"/>
        <v>55.7</v>
      </c>
      <c r="BT247" s="1"/>
      <c r="BU247" s="1"/>
      <c r="BV247" s="69"/>
      <c r="BW247" s="1"/>
      <c r="BX247" s="1"/>
      <c r="BY247" s="1"/>
      <c r="BZ247" s="1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10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10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10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10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10"/>
      <c r="HG247" s="9"/>
      <c r="HH247" s="9"/>
    </row>
    <row r="248" spans="1:216" s="2" customFormat="1" ht="17.149999999999999" customHeight="1">
      <c r="A248" s="18" t="s">
        <v>232</v>
      </c>
      <c r="B248" s="59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87"/>
      <c r="AC248" s="87"/>
      <c r="AD248" s="11"/>
      <c r="AE248" s="11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35"/>
      <c r="BL248" s="35"/>
      <c r="BM248" s="79"/>
      <c r="BN248" s="79"/>
      <c r="BO248" s="79"/>
      <c r="BP248" s="79"/>
      <c r="BQ248" s="35"/>
      <c r="BR248" s="35"/>
      <c r="BS248" s="35"/>
      <c r="BT248" s="1"/>
      <c r="BU248" s="1"/>
      <c r="BV248" s="69"/>
      <c r="BW248" s="1"/>
      <c r="BX248" s="1"/>
      <c r="BY248" s="1"/>
      <c r="BZ248" s="1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10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10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10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10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10"/>
      <c r="HG248" s="9"/>
      <c r="HH248" s="9"/>
    </row>
    <row r="249" spans="1:216" s="2" customFormat="1" ht="17.149999999999999" customHeight="1">
      <c r="A249" s="14" t="s">
        <v>233</v>
      </c>
      <c r="B249" s="63">
        <v>18466</v>
      </c>
      <c r="C249" s="63">
        <v>20388</v>
      </c>
      <c r="D249" s="4">
        <f t="shared" ref="D249:D312" si="86">IF(E249=0,0,IF(B249=0,1,IF(C249&lt;0,0,IF(C249/B249&gt;1.2,IF((C249/B249-1.2)*0.1+1.2&gt;1.3,1.3,(C249/B249-1.2)*0.1+1.2),C249/B249))))</f>
        <v>1.1040831798981914</v>
      </c>
      <c r="E249" s="11">
        <v>5</v>
      </c>
      <c r="F249" s="5" t="s">
        <v>360</v>
      </c>
      <c r="G249" s="5" t="s">
        <v>360</v>
      </c>
      <c r="H249" s="5" t="s">
        <v>360</v>
      </c>
      <c r="I249" s="5" t="s">
        <v>360</v>
      </c>
      <c r="J249" s="5" t="s">
        <v>360</v>
      </c>
      <c r="K249" s="5" t="s">
        <v>360</v>
      </c>
      <c r="L249" s="5" t="s">
        <v>360</v>
      </c>
      <c r="M249" s="5" t="s">
        <v>360</v>
      </c>
      <c r="N249" s="35">
        <v>649.1</v>
      </c>
      <c r="O249" s="35">
        <v>809.2</v>
      </c>
      <c r="P249" s="4">
        <f t="shared" ref="P249:P312" si="87">IF(Q249=0,0,IF(N249=0,1,IF(O249&lt;0,0,IF(O249/N249&gt;1.2,IF((O249/N249-1.2)*0.1+1.2&gt;1.3,1.3,(O249/N249-1.2)*0.1+1.2),O249/N249))))</f>
        <v>1.2046649206593745</v>
      </c>
      <c r="Q249" s="11">
        <v>20</v>
      </c>
      <c r="R249" s="5" t="s">
        <v>360</v>
      </c>
      <c r="S249" s="5" t="s">
        <v>360</v>
      </c>
      <c r="T249" s="5" t="s">
        <v>360</v>
      </c>
      <c r="U249" s="5" t="s">
        <v>360</v>
      </c>
      <c r="V249" s="5" t="s">
        <v>360</v>
      </c>
      <c r="W249" s="5" t="s">
        <v>360</v>
      </c>
      <c r="X249" s="35">
        <v>15477</v>
      </c>
      <c r="Y249" s="35">
        <v>14508.8</v>
      </c>
      <c r="Z249" s="4">
        <f t="shared" ref="Z249:Z312" si="88">IF(AA249=0,0,IF(X249=0,1,IF(Y249&lt;0,0,IF(Y249/X249&gt;1.2,IF((Y249/X249-1.2)*0.1+1.2&gt;1.3,1.3,(Y249/X249-1.2)*0.1+1.2),Y249/X249))))</f>
        <v>0.93744265684564188</v>
      </c>
      <c r="AA249" s="5">
        <v>5</v>
      </c>
      <c r="AB249" s="86">
        <v>782</v>
      </c>
      <c r="AC249" s="86">
        <v>583</v>
      </c>
      <c r="AD249" s="4">
        <f t="shared" ref="AD249:AD312" si="89">IF(AE249=0,0,IF(AB249=0,1,IF(AC249&lt;0,0,IF(AC249/AB249&gt;1.2,IF((AC249/AB249-1.2)*0.1+1.2&gt;1.3,1.3,(AC249/AB249-1.2)*0.1+1.2),AC249/AB249))))</f>
        <v>0.74552429667519182</v>
      </c>
      <c r="AE249" s="5">
        <v>20</v>
      </c>
      <c r="AF249" s="5" t="s">
        <v>360</v>
      </c>
      <c r="AG249" s="5" t="s">
        <v>360</v>
      </c>
      <c r="AH249" s="5" t="s">
        <v>360</v>
      </c>
      <c r="AI249" s="5" t="s">
        <v>360</v>
      </c>
      <c r="AJ249" s="5" t="s">
        <v>360</v>
      </c>
      <c r="AK249" s="5" t="s">
        <v>360</v>
      </c>
      <c r="AL249" s="5" t="s">
        <v>360</v>
      </c>
      <c r="AM249" s="5" t="s">
        <v>360</v>
      </c>
      <c r="AN249" s="5" t="s">
        <v>360</v>
      </c>
      <c r="AO249" s="5" t="s">
        <v>360</v>
      </c>
      <c r="AP249" s="5" t="s">
        <v>360</v>
      </c>
      <c r="AQ249" s="5" t="s">
        <v>360</v>
      </c>
      <c r="AR249" s="43">
        <f t="shared" si="84"/>
        <v>0.98422827060820983</v>
      </c>
      <c r="AS249" s="44">
        <v>1233</v>
      </c>
      <c r="AT249" s="35">
        <f t="shared" ref="AT249:AT312" si="90">AS249/11*9</f>
        <v>1008.8181818181819</v>
      </c>
      <c r="AU249" s="35">
        <f t="shared" ref="AU249:AU312" si="91">ROUND(AR249*AT249,1)</f>
        <v>992.9</v>
      </c>
      <c r="AV249" s="35">
        <f t="shared" ref="AV249:AV312" si="92">AU249-AT249</f>
        <v>-15.918181818181893</v>
      </c>
      <c r="AW249" s="35">
        <v>128.9</v>
      </c>
      <c r="AX249" s="35">
        <v>137.9</v>
      </c>
      <c r="AY249" s="35">
        <v>124.1</v>
      </c>
      <c r="AZ249" s="35">
        <v>132.4</v>
      </c>
      <c r="BA249" s="35">
        <v>131.5</v>
      </c>
      <c r="BB249" s="35">
        <v>55.2</v>
      </c>
      <c r="BC249" s="35">
        <v>116.3</v>
      </c>
      <c r="BD249" s="35">
        <v>141.19999999999999</v>
      </c>
      <c r="BE249" s="35"/>
      <c r="BF249" s="35">
        <f t="shared" ref="BF249:BF312" si="93">ROUND(AU249-SUM(AW249:BE249),1)</f>
        <v>25.4</v>
      </c>
      <c r="BG249" s="35">
        <v>0</v>
      </c>
      <c r="BH249" s="35">
        <f t="shared" si="85"/>
        <v>25.4</v>
      </c>
      <c r="BI249" s="79"/>
      <c r="BJ249" s="35">
        <f t="shared" ref="BJ249:BJ312" si="94">IF(OR(BH249&lt;0,BI249="+"),0,BH249)</f>
        <v>25.4</v>
      </c>
      <c r="BK249" s="35"/>
      <c r="BL249" s="35">
        <f t="shared" ref="BL249:BL312" si="95">IF((BJ249-BK249)&gt;0,ROUND(BJ249-BK249,1),0)</f>
        <v>25.4</v>
      </c>
      <c r="BM249" s="79"/>
      <c r="BN249" s="79"/>
      <c r="BO249" s="79"/>
      <c r="BP249" s="79"/>
      <c r="BQ249" s="35">
        <f t="shared" ref="BQ249:BQ312" si="96">IF(OR(BM249="+",BN249="+",BO249="+",BP249="+",),0,BL249)</f>
        <v>25.4</v>
      </c>
      <c r="BR249" s="35">
        <v>30.7</v>
      </c>
      <c r="BS249" s="35">
        <f t="shared" ref="BS249:BS312" si="97">ROUND(BQ249-BR249,1)</f>
        <v>-5.3</v>
      </c>
      <c r="BT249" s="1"/>
      <c r="BU249" s="1"/>
      <c r="BV249" s="69"/>
      <c r="BW249" s="1"/>
      <c r="BX249" s="1"/>
      <c r="BY249" s="1"/>
      <c r="BZ249" s="1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10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10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10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10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10"/>
      <c r="HG249" s="9"/>
      <c r="HH249" s="9"/>
    </row>
    <row r="250" spans="1:216" s="2" customFormat="1" ht="17.149999999999999" customHeight="1">
      <c r="A250" s="14" t="s">
        <v>234</v>
      </c>
      <c r="B250" s="63">
        <v>0</v>
      </c>
      <c r="C250" s="63">
        <v>0</v>
      </c>
      <c r="D250" s="4">
        <f t="shared" si="86"/>
        <v>0</v>
      </c>
      <c r="E250" s="11">
        <v>0</v>
      </c>
      <c r="F250" s="5" t="s">
        <v>360</v>
      </c>
      <c r="G250" s="5" t="s">
        <v>360</v>
      </c>
      <c r="H250" s="5" t="s">
        <v>360</v>
      </c>
      <c r="I250" s="5" t="s">
        <v>360</v>
      </c>
      <c r="J250" s="5" t="s">
        <v>360</v>
      </c>
      <c r="K250" s="5" t="s">
        <v>360</v>
      </c>
      <c r="L250" s="5" t="s">
        <v>360</v>
      </c>
      <c r="M250" s="5" t="s">
        <v>360</v>
      </c>
      <c r="N250" s="35">
        <v>1529.9</v>
      </c>
      <c r="O250" s="35">
        <v>1740.7</v>
      </c>
      <c r="P250" s="4">
        <f t="shared" si="87"/>
        <v>1.1377867834498987</v>
      </c>
      <c r="Q250" s="11">
        <v>20</v>
      </c>
      <c r="R250" s="5" t="s">
        <v>360</v>
      </c>
      <c r="S250" s="5" t="s">
        <v>360</v>
      </c>
      <c r="T250" s="5" t="s">
        <v>360</v>
      </c>
      <c r="U250" s="5" t="s">
        <v>360</v>
      </c>
      <c r="V250" s="5" t="s">
        <v>360</v>
      </c>
      <c r="W250" s="5" t="s">
        <v>360</v>
      </c>
      <c r="X250" s="35">
        <v>19090</v>
      </c>
      <c r="Y250" s="35">
        <v>13441.5</v>
      </c>
      <c r="Z250" s="4">
        <f t="shared" si="88"/>
        <v>0.70411210057621787</v>
      </c>
      <c r="AA250" s="5">
        <v>5</v>
      </c>
      <c r="AB250" s="86">
        <v>80</v>
      </c>
      <c r="AC250" s="86">
        <v>85</v>
      </c>
      <c r="AD250" s="4">
        <f t="shared" si="89"/>
        <v>1.0625</v>
      </c>
      <c r="AE250" s="5">
        <v>20</v>
      </c>
      <c r="AF250" s="5" t="s">
        <v>360</v>
      </c>
      <c r="AG250" s="5" t="s">
        <v>360</v>
      </c>
      <c r="AH250" s="5" t="s">
        <v>360</v>
      </c>
      <c r="AI250" s="5" t="s">
        <v>360</v>
      </c>
      <c r="AJ250" s="5" t="s">
        <v>360</v>
      </c>
      <c r="AK250" s="5" t="s">
        <v>360</v>
      </c>
      <c r="AL250" s="5" t="s">
        <v>360</v>
      </c>
      <c r="AM250" s="5" t="s">
        <v>360</v>
      </c>
      <c r="AN250" s="5" t="s">
        <v>360</v>
      </c>
      <c r="AO250" s="5" t="s">
        <v>360</v>
      </c>
      <c r="AP250" s="5" t="s">
        <v>360</v>
      </c>
      <c r="AQ250" s="5" t="s">
        <v>360</v>
      </c>
      <c r="AR250" s="43">
        <f t="shared" ref="AR250:AR313" si="98">(D250*E250+P250*Q250+Z250*AA250+AD250*AE250)/(E250+Q250+AA250+AE250)</f>
        <v>1.0561399149306459</v>
      </c>
      <c r="AS250" s="44">
        <v>1631</v>
      </c>
      <c r="AT250" s="35">
        <f t="shared" si="90"/>
        <v>1334.4545454545455</v>
      </c>
      <c r="AU250" s="35">
        <f t="shared" si="91"/>
        <v>1409.4</v>
      </c>
      <c r="AV250" s="35">
        <f t="shared" si="92"/>
        <v>74.945454545454595</v>
      </c>
      <c r="AW250" s="35">
        <v>162.69999999999999</v>
      </c>
      <c r="AX250" s="35">
        <v>70.099999999999994</v>
      </c>
      <c r="AY250" s="35">
        <v>165.1</v>
      </c>
      <c r="AZ250" s="35">
        <v>136.4</v>
      </c>
      <c r="BA250" s="35">
        <v>161.30000000000001</v>
      </c>
      <c r="BB250" s="35">
        <v>166.4</v>
      </c>
      <c r="BC250" s="35">
        <v>164.5</v>
      </c>
      <c r="BD250" s="35">
        <v>132.1</v>
      </c>
      <c r="BE250" s="35"/>
      <c r="BF250" s="35">
        <f t="shared" si="93"/>
        <v>250.8</v>
      </c>
      <c r="BG250" s="35">
        <v>0</v>
      </c>
      <c r="BH250" s="35">
        <f t="shared" si="85"/>
        <v>250.8</v>
      </c>
      <c r="BI250" s="79"/>
      <c r="BJ250" s="35">
        <f t="shared" si="94"/>
        <v>250.8</v>
      </c>
      <c r="BK250" s="35"/>
      <c r="BL250" s="35">
        <f t="shared" si="95"/>
        <v>250.8</v>
      </c>
      <c r="BM250" s="79"/>
      <c r="BN250" s="79"/>
      <c r="BO250" s="79"/>
      <c r="BP250" s="79"/>
      <c r="BQ250" s="35">
        <f t="shared" si="96"/>
        <v>250.8</v>
      </c>
      <c r="BR250" s="35">
        <v>309.5</v>
      </c>
      <c r="BS250" s="35">
        <f t="shared" si="97"/>
        <v>-58.7</v>
      </c>
      <c r="BT250" s="1"/>
      <c r="BU250" s="1"/>
      <c r="BV250" s="69"/>
      <c r="BW250" s="1"/>
      <c r="BX250" s="1"/>
      <c r="BY250" s="1"/>
      <c r="BZ250" s="1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10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10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10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10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10"/>
      <c r="HG250" s="9"/>
      <c r="HH250" s="9"/>
    </row>
    <row r="251" spans="1:216" s="2" customFormat="1" ht="17.149999999999999" customHeight="1">
      <c r="A251" s="14" t="s">
        <v>235</v>
      </c>
      <c r="B251" s="63">
        <v>4933</v>
      </c>
      <c r="C251" s="63">
        <v>5411.9</v>
      </c>
      <c r="D251" s="4">
        <f t="shared" si="86"/>
        <v>1.0970808838435029</v>
      </c>
      <c r="E251" s="11">
        <v>5</v>
      </c>
      <c r="F251" s="5" t="s">
        <v>360</v>
      </c>
      <c r="G251" s="5" t="s">
        <v>360</v>
      </c>
      <c r="H251" s="5" t="s">
        <v>360</v>
      </c>
      <c r="I251" s="5" t="s">
        <v>360</v>
      </c>
      <c r="J251" s="5" t="s">
        <v>360</v>
      </c>
      <c r="K251" s="5" t="s">
        <v>360</v>
      </c>
      <c r="L251" s="5" t="s">
        <v>360</v>
      </c>
      <c r="M251" s="5" t="s">
        <v>360</v>
      </c>
      <c r="N251" s="35">
        <v>1129.5999999999999</v>
      </c>
      <c r="O251" s="35">
        <v>850.4</v>
      </c>
      <c r="P251" s="4">
        <f t="shared" si="87"/>
        <v>0.75283286118980175</v>
      </c>
      <c r="Q251" s="11">
        <v>20</v>
      </c>
      <c r="R251" s="5" t="s">
        <v>360</v>
      </c>
      <c r="S251" s="5" t="s">
        <v>360</v>
      </c>
      <c r="T251" s="5" t="s">
        <v>360</v>
      </c>
      <c r="U251" s="5" t="s">
        <v>360</v>
      </c>
      <c r="V251" s="5" t="s">
        <v>360</v>
      </c>
      <c r="W251" s="5" t="s">
        <v>360</v>
      </c>
      <c r="X251" s="35">
        <v>12012</v>
      </c>
      <c r="Y251" s="35">
        <v>8598.1</v>
      </c>
      <c r="Z251" s="4">
        <f t="shared" si="88"/>
        <v>0.71579254079254084</v>
      </c>
      <c r="AA251" s="5">
        <v>5</v>
      </c>
      <c r="AB251" s="86">
        <v>237</v>
      </c>
      <c r="AC251" s="86">
        <v>237</v>
      </c>
      <c r="AD251" s="4">
        <f t="shared" si="89"/>
        <v>1</v>
      </c>
      <c r="AE251" s="5">
        <v>20</v>
      </c>
      <c r="AF251" s="5" t="s">
        <v>360</v>
      </c>
      <c r="AG251" s="5" t="s">
        <v>360</v>
      </c>
      <c r="AH251" s="5" t="s">
        <v>360</v>
      </c>
      <c r="AI251" s="5" t="s">
        <v>360</v>
      </c>
      <c r="AJ251" s="5" t="s">
        <v>360</v>
      </c>
      <c r="AK251" s="5" t="s">
        <v>360</v>
      </c>
      <c r="AL251" s="5" t="s">
        <v>360</v>
      </c>
      <c r="AM251" s="5" t="s">
        <v>360</v>
      </c>
      <c r="AN251" s="5" t="s">
        <v>360</v>
      </c>
      <c r="AO251" s="5" t="s">
        <v>360</v>
      </c>
      <c r="AP251" s="5" t="s">
        <v>360</v>
      </c>
      <c r="AQ251" s="5" t="s">
        <v>360</v>
      </c>
      <c r="AR251" s="43">
        <f t="shared" si="98"/>
        <v>0.88242048693952513</v>
      </c>
      <c r="AS251" s="44">
        <v>1243</v>
      </c>
      <c r="AT251" s="35">
        <f t="shared" si="90"/>
        <v>1017</v>
      </c>
      <c r="AU251" s="35">
        <f t="shared" si="91"/>
        <v>897.4</v>
      </c>
      <c r="AV251" s="35">
        <f t="shared" si="92"/>
        <v>-119.60000000000002</v>
      </c>
      <c r="AW251" s="35">
        <v>80.599999999999994</v>
      </c>
      <c r="AX251" s="35">
        <v>120.3</v>
      </c>
      <c r="AY251" s="35">
        <v>118.1</v>
      </c>
      <c r="AZ251" s="35">
        <v>87.1</v>
      </c>
      <c r="BA251" s="35">
        <v>136.1</v>
      </c>
      <c r="BB251" s="35">
        <v>84.7</v>
      </c>
      <c r="BC251" s="35">
        <v>75.900000000000006</v>
      </c>
      <c r="BD251" s="35">
        <v>80.900000000000006</v>
      </c>
      <c r="BE251" s="35"/>
      <c r="BF251" s="35">
        <f t="shared" si="93"/>
        <v>113.7</v>
      </c>
      <c r="BG251" s="35">
        <v>0</v>
      </c>
      <c r="BH251" s="35">
        <f t="shared" si="85"/>
        <v>113.7</v>
      </c>
      <c r="BI251" s="79"/>
      <c r="BJ251" s="35">
        <f t="shared" si="94"/>
        <v>113.7</v>
      </c>
      <c r="BK251" s="35"/>
      <c r="BL251" s="35">
        <f t="shared" si="95"/>
        <v>113.7</v>
      </c>
      <c r="BM251" s="79"/>
      <c r="BN251" s="79"/>
      <c r="BO251" s="79"/>
      <c r="BP251" s="79"/>
      <c r="BQ251" s="35">
        <f t="shared" si="96"/>
        <v>113.7</v>
      </c>
      <c r="BR251" s="35">
        <v>132.6</v>
      </c>
      <c r="BS251" s="35">
        <f t="shared" si="97"/>
        <v>-18.899999999999999</v>
      </c>
      <c r="BT251" s="1"/>
      <c r="BU251" s="1"/>
      <c r="BV251" s="69"/>
      <c r="BW251" s="1"/>
      <c r="BX251" s="1"/>
      <c r="BY251" s="1"/>
      <c r="BZ251" s="1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10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10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10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10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10"/>
      <c r="HG251" s="9"/>
      <c r="HH251" s="9"/>
    </row>
    <row r="252" spans="1:216" s="2" customFormat="1" ht="17.149999999999999" customHeight="1">
      <c r="A252" s="14" t="s">
        <v>236</v>
      </c>
      <c r="B252" s="63">
        <v>0</v>
      </c>
      <c r="C252" s="63">
        <v>0</v>
      </c>
      <c r="D252" s="4">
        <f t="shared" si="86"/>
        <v>0</v>
      </c>
      <c r="E252" s="11">
        <v>0</v>
      </c>
      <c r="F252" s="5" t="s">
        <v>360</v>
      </c>
      <c r="G252" s="5" t="s">
        <v>360</v>
      </c>
      <c r="H252" s="5" t="s">
        <v>360</v>
      </c>
      <c r="I252" s="5" t="s">
        <v>360</v>
      </c>
      <c r="J252" s="5" t="s">
        <v>360</v>
      </c>
      <c r="K252" s="5" t="s">
        <v>360</v>
      </c>
      <c r="L252" s="5" t="s">
        <v>360</v>
      </c>
      <c r="M252" s="5" t="s">
        <v>360</v>
      </c>
      <c r="N252" s="35">
        <v>852.7</v>
      </c>
      <c r="O252" s="35">
        <v>909.8</v>
      </c>
      <c r="P252" s="4">
        <f t="shared" si="87"/>
        <v>1.0669637621672334</v>
      </c>
      <c r="Q252" s="11">
        <v>20</v>
      </c>
      <c r="R252" s="5" t="s">
        <v>360</v>
      </c>
      <c r="S252" s="5" t="s">
        <v>360</v>
      </c>
      <c r="T252" s="5" t="s">
        <v>360</v>
      </c>
      <c r="U252" s="5" t="s">
        <v>360</v>
      </c>
      <c r="V252" s="5" t="s">
        <v>360</v>
      </c>
      <c r="W252" s="5" t="s">
        <v>360</v>
      </c>
      <c r="X252" s="35">
        <v>8132</v>
      </c>
      <c r="Y252" s="35">
        <v>5844.6</v>
      </c>
      <c r="Z252" s="4">
        <f t="shared" si="88"/>
        <v>0.71871618298081652</v>
      </c>
      <c r="AA252" s="5">
        <v>5</v>
      </c>
      <c r="AB252" s="86">
        <v>339</v>
      </c>
      <c r="AC252" s="86">
        <v>339</v>
      </c>
      <c r="AD252" s="4">
        <f t="shared" si="89"/>
        <v>1</v>
      </c>
      <c r="AE252" s="5">
        <v>20</v>
      </c>
      <c r="AF252" s="5" t="s">
        <v>360</v>
      </c>
      <c r="AG252" s="5" t="s">
        <v>360</v>
      </c>
      <c r="AH252" s="5" t="s">
        <v>360</v>
      </c>
      <c r="AI252" s="5" t="s">
        <v>360</v>
      </c>
      <c r="AJ252" s="5" t="s">
        <v>360</v>
      </c>
      <c r="AK252" s="5" t="s">
        <v>360</v>
      </c>
      <c r="AL252" s="5" t="s">
        <v>360</v>
      </c>
      <c r="AM252" s="5" t="s">
        <v>360</v>
      </c>
      <c r="AN252" s="5" t="s">
        <v>360</v>
      </c>
      <c r="AO252" s="5" t="s">
        <v>360</v>
      </c>
      <c r="AP252" s="5" t="s">
        <v>360</v>
      </c>
      <c r="AQ252" s="5" t="s">
        <v>360</v>
      </c>
      <c r="AR252" s="43">
        <f t="shared" si="98"/>
        <v>0.99850791462775013</v>
      </c>
      <c r="AS252" s="44">
        <v>1464</v>
      </c>
      <c r="AT252" s="35">
        <f t="shared" si="90"/>
        <v>1197.8181818181818</v>
      </c>
      <c r="AU252" s="35">
        <f t="shared" si="91"/>
        <v>1196</v>
      </c>
      <c r="AV252" s="35">
        <f t="shared" si="92"/>
        <v>-1.8181818181817562</v>
      </c>
      <c r="AW252" s="35">
        <v>107.4</v>
      </c>
      <c r="AX252" s="35">
        <v>114.2</v>
      </c>
      <c r="AY252" s="35">
        <v>221</v>
      </c>
      <c r="AZ252" s="35">
        <v>119.5</v>
      </c>
      <c r="BA252" s="35">
        <v>162.69999999999999</v>
      </c>
      <c r="BB252" s="35">
        <v>105.9</v>
      </c>
      <c r="BC252" s="35">
        <v>68.3</v>
      </c>
      <c r="BD252" s="35">
        <v>162.30000000000001</v>
      </c>
      <c r="BE252" s="35"/>
      <c r="BF252" s="35">
        <f t="shared" si="93"/>
        <v>134.69999999999999</v>
      </c>
      <c r="BG252" s="35">
        <v>0</v>
      </c>
      <c r="BH252" s="35">
        <f t="shared" si="85"/>
        <v>134.69999999999999</v>
      </c>
      <c r="BI252" s="79"/>
      <c r="BJ252" s="35">
        <f t="shared" si="94"/>
        <v>134.69999999999999</v>
      </c>
      <c r="BK252" s="35"/>
      <c r="BL252" s="35">
        <f t="shared" si="95"/>
        <v>134.69999999999999</v>
      </c>
      <c r="BM252" s="79"/>
      <c r="BN252" s="79"/>
      <c r="BO252" s="79"/>
      <c r="BP252" s="79"/>
      <c r="BQ252" s="35">
        <f t="shared" si="96"/>
        <v>134.69999999999999</v>
      </c>
      <c r="BR252" s="35">
        <v>176.6</v>
      </c>
      <c r="BS252" s="35">
        <f t="shared" si="97"/>
        <v>-41.9</v>
      </c>
      <c r="BT252" s="1"/>
      <c r="BU252" s="1"/>
      <c r="BV252" s="69"/>
      <c r="BW252" s="1"/>
      <c r="BX252" s="1"/>
      <c r="BY252" s="1"/>
      <c r="BZ252" s="1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10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10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10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10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10"/>
      <c r="HG252" s="9"/>
      <c r="HH252" s="9"/>
    </row>
    <row r="253" spans="1:216" s="2" customFormat="1" ht="17.149999999999999" customHeight="1">
      <c r="A253" s="14" t="s">
        <v>237</v>
      </c>
      <c r="B253" s="63">
        <v>0</v>
      </c>
      <c r="C253" s="63">
        <v>0</v>
      </c>
      <c r="D253" s="4">
        <f t="shared" si="86"/>
        <v>0</v>
      </c>
      <c r="E253" s="11">
        <v>0</v>
      </c>
      <c r="F253" s="5" t="s">
        <v>360</v>
      </c>
      <c r="G253" s="5" t="s">
        <v>360</v>
      </c>
      <c r="H253" s="5" t="s">
        <v>360</v>
      </c>
      <c r="I253" s="5" t="s">
        <v>360</v>
      </c>
      <c r="J253" s="5" t="s">
        <v>360</v>
      </c>
      <c r="K253" s="5" t="s">
        <v>360</v>
      </c>
      <c r="L253" s="5" t="s">
        <v>360</v>
      </c>
      <c r="M253" s="5" t="s">
        <v>360</v>
      </c>
      <c r="N253" s="35">
        <v>801.5</v>
      </c>
      <c r="O253" s="35">
        <v>576.4</v>
      </c>
      <c r="P253" s="4">
        <f t="shared" si="87"/>
        <v>0.71915159076731128</v>
      </c>
      <c r="Q253" s="11">
        <v>20</v>
      </c>
      <c r="R253" s="5" t="s">
        <v>360</v>
      </c>
      <c r="S253" s="5" t="s">
        <v>360</v>
      </c>
      <c r="T253" s="5" t="s">
        <v>360</v>
      </c>
      <c r="U253" s="5" t="s">
        <v>360</v>
      </c>
      <c r="V253" s="5" t="s">
        <v>360</v>
      </c>
      <c r="W253" s="5" t="s">
        <v>360</v>
      </c>
      <c r="X253" s="35">
        <v>5588</v>
      </c>
      <c r="Y253" s="35">
        <v>5642.9</v>
      </c>
      <c r="Z253" s="4">
        <f t="shared" si="88"/>
        <v>1.0098246241947029</v>
      </c>
      <c r="AA253" s="5">
        <v>5</v>
      </c>
      <c r="AB253" s="86">
        <v>102</v>
      </c>
      <c r="AC253" s="86">
        <v>102</v>
      </c>
      <c r="AD253" s="4">
        <f t="shared" si="89"/>
        <v>1</v>
      </c>
      <c r="AE253" s="5">
        <v>20</v>
      </c>
      <c r="AF253" s="5" t="s">
        <v>360</v>
      </c>
      <c r="AG253" s="5" t="s">
        <v>360</v>
      </c>
      <c r="AH253" s="5" t="s">
        <v>360</v>
      </c>
      <c r="AI253" s="5" t="s">
        <v>360</v>
      </c>
      <c r="AJ253" s="5" t="s">
        <v>360</v>
      </c>
      <c r="AK253" s="5" t="s">
        <v>360</v>
      </c>
      <c r="AL253" s="5" t="s">
        <v>360</v>
      </c>
      <c r="AM253" s="5" t="s">
        <v>360</v>
      </c>
      <c r="AN253" s="5" t="s">
        <v>360</v>
      </c>
      <c r="AO253" s="5" t="s">
        <v>360</v>
      </c>
      <c r="AP253" s="5" t="s">
        <v>360</v>
      </c>
      <c r="AQ253" s="5" t="s">
        <v>360</v>
      </c>
      <c r="AR253" s="43">
        <f t="shared" si="98"/>
        <v>0.87627010969599428</v>
      </c>
      <c r="AS253" s="44">
        <v>1312</v>
      </c>
      <c r="AT253" s="35">
        <f t="shared" si="90"/>
        <v>1073.4545454545455</v>
      </c>
      <c r="AU253" s="35">
        <f t="shared" si="91"/>
        <v>940.6</v>
      </c>
      <c r="AV253" s="35">
        <f t="shared" si="92"/>
        <v>-132.85454545454547</v>
      </c>
      <c r="AW253" s="35">
        <v>56.9</v>
      </c>
      <c r="AX253" s="35">
        <v>152.9</v>
      </c>
      <c r="AY253" s="35">
        <v>170.4</v>
      </c>
      <c r="AZ253" s="35">
        <v>26.7</v>
      </c>
      <c r="BA253" s="35">
        <v>148.80000000000001</v>
      </c>
      <c r="BB253" s="35">
        <v>48</v>
      </c>
      <c r="BC253" s="35">
        <v>30</v>
      </c>
      <c r="BD253" s="35">
        <v>155.1</v>
      </c>
      <c r="BE253" s="35"/>
      <c r="BF253" s="35">
        <f t="shared" si="93"/>
        <v>151.80000000000001</v>
      </c>
      <c r="BG253" s="35">
        <v>0</v>
      </c>
      <c r="BH253" s="35">
        <f t="shared" si="85"/>
        <v>151.80000000000001</v>
      </c>
      <c r="BI253" s="79"/>
      <c r="BJ253" s="35">
        <f t="shared" si="94"/>
        <v>151.80000000000001</v>
      </c>
      <c r="BK253" s="35"/>
      <c r="BL253" s="35">
        <f t="shared" si="95"/>
        <v>151.80000000000001</v>
      </c>
      <c r="BM253" s="79"/>
      <c r="BN253" s="79"/>
      <c r="BO253" s="79"/>
      <c r="BP253" s="79"/>
      <c r="BQ253" s="35">
        <f t="shared" si="96"/>
        <v>151.80000000000001</v>
      </c>
      <c r="BR253" s="35">
        <v>133.9</v>
      </c>
      <c r="BS253" s="35">
        <f t="shared" si="97"/>
        <v>17.899999999999999</v>
      </c>
      <c r="BT253" s="1"/>
      <c r="BU253" s="1"/>
      <c r="BV253" s="69"/>
      <c r="BW253" s="1"/>
      <c r="BX253" s="1"/>
      <c r="BY253" s="1"/>
      <c r="BZ253" s="1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10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10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10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10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10"/>
      <c r="HG253" s="9"/>
      <c r="HH253" s="9"/>
    </row>
    <row r="254" spans="1:216" s="2" customFormat="1" ht="17.149999999999999" customHeight="1">
      <c r="A254" s="14" t="s">
        <v>238</v>
      </c>
      <c r="B254" s="63">
        <v>0</v>
      </c>
      <c r="C254" s="63">
        <v>0</v>
      </c>
      <c r="D254" s="4">
        <f t="shared" si="86"/>
        <v>0</v>
      </c>
      <c r="E254" s="11">
        <v>0</v>
      </c>
      <c r="F254" s="5" t="s">
        <v>360</v>
      </c>
      <c r="G254" s="5" t="s">
        <v>360</v>
      </c>
      <c r="H254" s="5" t="s">
        <v>360</v>
      </c>
      <c r="I254" s="5" t="s">
        <v>360</v>
      </c>
      <c r="J254" s="5" t="s">
        <v>360</v>
      </c>
      <c r="K254" s="5" t="s">
        <v>360</v>
      </c>
      <c r="L254" s="5" t="s">
        <v>360</v>
      </c>
      <c r="M254" s="5" t="s">
        <v>360</v>
      </c>
      <c r="N254" s="35">
        <v>1151.3</v>
      </c>
      <c r="O254" s="35">
        <v>830.9</v>
      </c>
      <c r="P254" s="4">
        <f t="shared" si="87"/>
        <v>0.72170589768088245</v>
      </c>
      <c r="Q254" s="11">
        <v>20</v>
      </c>
      <c r="R254" s="5" t="s">
        <v>360</v>
      </c>
      <c r="S254" s="5" t="s">
        <v>360</v>
      </c>
      <c r="T254" s="5" t="s">
        <v>360</v>
      </c>
      <c r="U254" s="5" t="s">
        <v>360</v>
      </c>
      <c r="V254" s="5" t="s">
        <v>360</v>
      </c>
      <c r="W254" s="5" t="s">
        <v>360</v>
      </c>
      <c r="X254" s="35">
        <v>1683</v>
      </c>
      <c r="Y254" s="35">
        <v>1258</v>
      </c>
      <c r="Z254" s="4">
        <f t="shared" si="88"/>
        <v>0.74747474747474751</v>
      </c>
      <c r="AA254" s="5">
        <v>5</v>
      </c>
      <c r="AB254" s="86">
        <v>208</v>
      </c>
      <c r="AC254" s="86">
        <v>178</v>
      </c>
      <c r="AD254" s="4">
        <f t="shared" si="89"/>
        <v>0.85576923076923073</v>
      </c>
      <c r="AE254" s="5">
        <v>20</v>
      </c>
      <c r="AF254" s="5" t="s">
        <v>360</v>
      </c>
      <c r="AG254" s="5" t="s">
        <v>360</v>
      </c>
      <c r="AH254" s="5" t="s">
        <v>360</v>
      </c>
      <c r="AI254" s="5" t="s">
        <v>360</v>
      </c>
      <c r="AJ254" s="5" t="s">
        <v>360</v>
      </c>
      <c r="AK254" s="5" t="s">
        <v>360</v>
      </c>
      <c r="AL254" s="5" t="s">
        <v>360</v>
      </c>
      <c r="AM254" s="5" t="s">
        <v>360</v>
      </c>
      <c r="AN254" s="5" t="s">
        <v>360</v>
      </c>
      <c r="AO254" s="5" t="s">
        <v>360</v>
      </c>
      <c r="AP254" s="5" t="s">
        <v>360</v>
      </c>
      <c r="AQ254" s="5" t="s">
        <v>360</v>
      </c>
      <c r="AR254" s="43">
        <f t="shared" si="98"/>
        <v>0.78415280680835564</v>
      </c>
      <c r="AS254" s="44">
        <v>1204</v>
      </c>
      <c r="AT254" s="35">
        <f t="shared" si="90"/>
        <v>985.09090909090912</v>
      </c>
      <c r="AU254" s="35">
        <f t="shared" si="91"/>
        <v>772.5</v>
      </c>
      <c r="AV254" s="35">
        <f t="shared" si="92"/>
        <v>-212.59090909090912</v>
      </c>
      <c r="AW254" s="35">
        <v>76.900000000000006</v>
      </c>
      <c r="AX254" s="35">
        <v>71.2</v>
      </c>
      <c r="AY254" s="35">
        <v>142.9</v>
      </c>
      <c r="AZ254" s="35">
        <v>98.9</v>
      </c>
      <c r="BA254" s="35">
        <v>136.4</v>
      </c>
      <c r="BB254" s="35">
        <v>36.4</v>
      </c>
      <c r="BC254" s="35">
        <v>118.7</v>
      </c>
      <c r="BD254" s="35">
        <v>25.5</v>
      </c>
      <c r="BE254" s="35"/>
      <c r="BF254" s="35">
        <f t="shared" si="93"/>
        <v>65.599999999999994</v>
      </c>
      <c r="BG254" s="35">
        <v>0</v>
      </c>
      <c r="BH254" s="35">
        <f t="shared" si="85"/>
        <v>65.599999999999994</v>
      </c>
      <c r="BI254" s="79"/>
      <c r="BJ254" s="35">
        <f t="shared" si="94"/>
        <v>65.599999999999994</v>
      </c>
      <c r="BK254" s="35"/>
      <c r="BL254" s="35">
        <f t="shared" si="95"/>
        <v>65.599999999999994</v>
      </c>
      <c r="BM254" s="79"/>
      <c r="BN254" s="79"/>
      <c r="BO254" s="79"/>
      <c r="BP254" s="79"/>
      <c r="BQ254" s="35">
        <f t="shared" si="96"/>
        <v>65.599999999999994</v>
      </c>
      <c r="BR254" s="35">
        <v>70.099999999999994</v>
      </c>
      <c r="BS254" s="35">
        <f t="shared" si="97"/>
        <v>-4.5</v>
      </c>
      <c r="BT254" s="1"/>
      <c r="BU254" s="1"/>
      <c r="BV254" s="69"/>
      <c r="BW254" s="1"/>
      <c r="BX254" s="1"/>
      <c r="BY254" s="1"/>
      <c r="BZ254" s="1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10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10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10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10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10"/>
      <c r="HG254" s="9"/>
      <c r="HH254" s="9"/>
    </row>
    <row r="255" spans="1:216" s="2" customFormat="1" ht="17.149999999999999" customHeight="1">
      <c r="A255" s="14" t="s">
        <v>239</v>
      </c>
      <c r="B255" s="63">
        <v>0</v>
      </c>
      <c r="C255" s="63">
        <v>0</v>
      </c>
      <c r="D255" s="4">
        <f t="shared" si="86"/>
        <v>0</v>
      </c>
      <c r="E255" s="11">
        <v>0</v>
      </c>
      <c r="F255" s="5" t="s">
        <v>360</v>
      </c>
      <c r="G255" s="5" t="s">
        <v>360</v>
      </c>
      <c r="H255" s="5" t="s">
        <v>360</v>
      </c>
      <c r="I255" s="5" t="s">
        <v>360</v>
      </c>
      <c r="J255" s="5" t="s">
        <v>360</v>
      </c>
      <c r="K255" s="5" t="s">
        <v>360</v>
      </c>
      <c r="L255" s="5" t="s">
        <v>360</v>
      </c>
      <c r="M255" s="5" t="s">
        <v>360</v>
      </c>
      <c r="N255" s="35">
        <v>977.8</v>
      </c>
      <c r="O255" s="35">
        <v>1334.4</v>
      </c>
      <c r="P255" s="4">
        <f t="shared" si="87"/>
        <v>1.2164696256903251</v>
      </c>
      <c r="Q255" s="11">
        <v>20</v>
      </c>
      <c r="R255" s="5" t="s">
        <v>360</v>
      </c>
      <c r="S255" s="5" t="s">
        <v>360</v>
      </c>
      <c r="T255" s="5" t="s">
        <v>360</v>
      </c>
      <c r="U255" s="5" t="s">
        <v>360</v>
      </c>
      <c r="V255" s="5" t="s">
        <v>360</v>
      </c>
      <c r="W255" s="5" t="s">
        <v>360</v>
      </c>
      <c r="X255" s="35">
        <v>15693</v>
      </c>
      <c r="Y255" s="35">
        <v>18401.2</v>
      </c>
      <c r="Z255" s="4">
        <f t="shared" si="88"/>
        <v>1.1725737590008285</v>
      </c>
      <c r="AA255" s="5">
        <v>5</v>
      </c>
      <c r="AB255" s="86">
        <v>239</v>
      </c>
      <c r="AC255" s="86">
        <v>267</v>
      </c>
      <c r="AD255" s="4">
        <f t="shared" si="89"/>
        <v>1.1171548117154813</v>
      </c>
      <c r="AE255" s="5">
        <v>20</v>
      </c>
      <c r="AF255" s="5" t="s">
        <v>360</v>
      </c>
      <c r="AG255" s="5" t="s">
        <v>360</v>
      </c>
      <c r="AH255" s="5" t="s">
        <v>360</v>
      </c>
      <c r="AI255" s="5" t="s">
        <v>360</v>
      </c>
      <c r="AJ255" s="5" t="s">
        <v>360</v>
      </c>
      <c r="AK255" s="5" t="s">
        <v>360</v>
      </c>
      <c r="AL255" s="5" t="s">
        <v>360</v>
      </c>
      <c r="AM255" s="5" t="s">
        <v>360</v>
      </c>
      <c r="AN255" s="5" t="s">
        <v>360</v>
      </c>
      <c r="AO255" s="5" t="s">
        <v>360</v>
      </c>
      <c r="AP255" s="5" t="s">
        <v>360</v>
      </c>
      <c r="AQ255" s="5" t="s">
        <v>360</v>
      </c>
      <c r="AR255" s="43">
        <f t="shared" si="98"/>
        <v>1.1674523898471172</v>
      </c>
      <c r="AS255" s="44">
        <v>1407</v>
      </c>
      <c r="AT255" s="35">
        <f t="shared" si="90"/>
        <v>1151.1818181818182</v>
      </c>
      <c r="AU255" s="35">
        <f t="shared" si="91"/>
        <v>1343.9</v>
      </c>
      <c r="AV255" s="35">
        <f t="shared" si="92"/>
        <v>192.71818181818185</v>
      </c>
      <c r="AW255" s="35">
        <v>162.5</v>
      </c>
      <c r="AX255" s="35">
        <v>117.7</v>
      </c>
      <c r="AY255" s="35">
        <v>136.9</v>
      </c>
      <c r="AZ255" s="35">
        <v>162.80000000000001</v>
      </c>
      <c r="BA255" s="35">
        <v>133.9</v>
      </c>
      <c r="BB255" s="35">
        <v>148.30000000000001</v>
      </c>
      <c r="BC255" s="35">
        <v>162.1</v>
      </c>
      <c r="BD255" s="35">
        <v>155.69999999999999</v>
      </c>
      <c r="BE255" s="35">
        <v>34.5</v>
      </c>
      <c r="BF255" s="35">
        <f t="shared" si="93"/>
        <v>129.5</v>
      </c>
      <c r="BG255" s="35">
        <v>0</v>
      </c>
      <c r="BH255" s="35">
        <f t="shared" si="85"/>
        <v>129.5</v>
      </c>
      <c r="BI255" s="79"/>
      <c r="BJ255" s="35">
        <f t="shared" si="94"/>
        <v>129.5</v>
      </c>
      <c r="BK255" s="35"/>
      <c r="BL255" s="35">
        <f t="shared" si="95"/>
        <v>129.5</v>
      </c>
      <c r="BM255" s="79"/>
      <c r="BN255" s="79"/>
      <c r="BO255" s="79"/>
      <c r="BP255" s="79"/>
      <c r="BQ255" s="35">
        <f t="shared" si="96"/>
        <v>129.5</v>
      </c>
      <c r="BR255" s="35">
        <v>128.80000000000001</v>
      </c>
      <c r="BS255" s="35">
        <f t="shared" si="97"/>
        <v>0.7</v>
      </c>
      <c r="BT255" s="1"/>
      <c r="BU255" s="1"/>
      <c r="BV255" s="69"/>
      <c r="BW255" s="1"/>
      <c r="BX255" s="1"/>
      <c r="BY255" s="1"/>
      <c r="BZ255" s="1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10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10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10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10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10"/>
      <c r="HG255" s="9"/>
      <c r="HH255" s="9"/>
    </row>
    <row r="256" spans="1:216" s="2" customFormat="1" ht="17.149999999999999" customHeight="1">
      <c r="A256" s="14" t="s">
        <v>240</v>
      </c>
      <c r="B256" s="63">
        <v>0</v>
      </c>
      <c r="C256" s="63">
        <v>0</v>
      </c>
      <c r="D256" s="4">
        <f t="shared" si="86"/>
        <v>0</v>
      </c>
      <c r="E256" s="11">
        <v>0</v>
      </c>
      <c r="F256" s="5" t="s">
        <v>360</v>
      </c>
      <c r="G256" s="5" t="s">
        <v>360</v>
      </c>
      <c r="H256" s="5" t="s">
        <v>360</v>
      </c>
      <c r="I256" s="5" t="s">
        <v>360</v>
      </c>
      <c r="J256" s="5" t="s">
        <v>360</v>
      </c>
      <c r="K256" s="5" t="s">
        <v>360</v>
      </c>
      <c r="L256" s="5" t="s">
        <v>360</v>
      </c>
      <c r="M256" s="5" t="s">
        <v>360</v>
      </c>
      <c r="N256" s="35">
        <v>1599.2</v>
      </c>
      <c r="O256" s="35">
        <v>1608.1</v>
      </c>
      <c r="P256" s="4">
        <f t="shared" si="87"/>
        <v>1.0055652826413206</v>
      </c>
      <c r="Q256" s="11">
        <v>20</v>
      </c>
      <c r="R256" s="5" t="s">
        <v>360</v>
      </c>
      <c r="S256" s="5" t="s">
        <v>360</v>
      </c>
      <c r="T256" s="5" t="s">
        <v>360</v>
      </c>
      <c r="U256" s="5" t="s">
        <v>360</v>
      </c>
      <c r="V256" s="5" t="s">
        <v>360</v>
      </c>
      <c r="W256" s="5" t="s">
        <v>360</v>
      </c>
      <c r="X256" s="35">
        <v>18433</v>
      </c>
      <c r="Y256" s="35">
        <v>14123.2</v>
      </c>
      <c r="Z256" s="4">
        <f t="shared" si="88"/>
        <v>0.7661910703629361</v>
      </c>
      <c r="AA256" s="5">
        <v>5</v>
      </c>
      <c r="AB256" s="86">
        <v>770</v>
      </c>
      <c r="AC256" s="86">
        <v>792</v>
      </c>
      <c r="AD256" s="4">
        <f t="shared" si="89"/>
        <v>1.0285714285714285</v>
      </c>
      <c r="AE256" s="5">
        <v>20</v>
      </c>
      <c r="AF256" s="5" t="s">
        <v>360</v>
      </c>
      <c r="AG256" s="5" t="s">
        <v>360</v>
      </c>
      <c r="AH256" s="5" t="s">
        <v>360</v>
      </c>
      <c r="AI256" s="5" t="s">
        <v>360</v>
      </c>
      <c r="AJ256" s="5" t="s">
        <v>360</v>
      </c>
      <c r="AK256" s="5" t="s">
        <v>360</v>
      </c>
      <c r="AL256" s="5" t="s">
        <v>360</v>
      </c>
      <c r="AM256" s="5" t="s">
        <v>360</v>
      </c>
      <c r="AN256" s="5" t="s">
        <v>360</v>
      </c>
      <c r="AO256" s="5" t="s">
        <v>360</v>
      </c>
      <c r="AP256" s="5" t="s">
        <v>360</v>
      </c>
      <c r="AQ256" s="5" t="s">
        <v>360</v>
      </c>
      <c r="AR256" s="43">
        <f t="shared" si="98"/>
        <v>0.98919310169043706</v>
      </c>
      <c r="AS256" s="44">
        <v>1236</v>
      </c>
      <c r="AT256" s="35">
        <f t="shared" si="90"/>
        <v>1011.2727272727273</v>
      </c>
      <c r="AU256" s="35">
        <f t="shared" si="91"/>
        <v>1000.3</v>
      </c>
      <c r="AV256" s="35">
        <f t="shared" si="92"/>
        <v>-10.972727272727298</v>
      </c>
      <c r="AW256" s="35">
        <v>139.4</v>
      </c>
      <c r="AX256" s="35">
        <v>45</v>
      </c>
      <c r="AY256" s="35">
        <v>129.19999999999999</v>
      </c>
      <c r="AZ256" s="35">
        <v>100.1</v>
      </c>
      <c r="BA256" s="35">
        <v>133.6</v>
      </c>
      <c r="BB256" s="35">
        <v>147</v>
      </c>
      <c r="BC256" s="35">
        <v>115</v>
      </c>
      <c r="BD256" s="35">
        <v>82.8</v>
      </c>
      <c r="BE256" s="35">
        <v>23.1</v>
      </c>
      <c r="BF256" s="35">
        <f t="shared" si="93"/>
        <v>85.1</v>
      </c>
      <c r="BG256" s="35">
        <v>0</v>
      </c>
      <c r="BH256" s="35">
        <f t="shared" si="85"/>
        <v>85.1</v>
      </c>
      <c r="BI256" s="79"/>
      <c r="BJ256" s="35">
        <f t="shared" si="94"/>
        <v>85.1</v>
      </c>
      <c r="BK256" s="35"/>
      <c r="BL256" s="35">
        <f t="shared" si="95"/>
        <v>85.1</v>
      </c>
      <c r="BM256" s="79"/>
      <c r="BN256" s="79"/>
      <c r="BO256" s="79"/>
      <c r="BP256" s="79"/>
      <c r="BQ256" s="35">
        <f t="shared" si="96"/>
        <v>85.1</v>
      </c>
      <c r="BR256" s="35">
        <v>113.3</v>
      </c>
      <c r="BS256" s="35">
        <f t="shared" si="97"/>
        <v>-28.2</v>
      </c>
      <c r="BT256" s="1"/>
      <c r="BU256" s="1"/>
      <c r="BV256" s="69"/>
      <c r="BW256" s="1"/>
      <c r="BX256" s="1"/>
      <c r="BY256" s="1"/>
      <c r="BZ256" s="1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10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10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10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10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10"/>
      <c r="HG256" s="9"/>
      <c r="HH256" s="9"/>
    </row>
    <row r="257" spans="1:216" s="2" customFormat="1" ht="17.149999999999999" customHeight="1">
      <c r="A257" s="14" t="s">
        <v>241</v>
      </c>
      <c r="B257" s="63">
        <v>57401</v>
      </c>
      <c r="C257" s="63">
        <v>64594.400000000001</v>
      </c>
      <c r="D257" s="4">
        <f t="shared" si="86"/>
        <v>1.1253183742443511</v>
      </c>
      <c r="E257" s="11">
        <v>5</v>
      </c>
      <c r="F257" s="5" t="s">
        <v>360</v>
      </c>
      <c r="G257" s="5" t="s">
        <v>360</v>
      </c>
      <c r="H257" s="5" t="s">
        <v>360</v>
      </c>
      <c r="I257" s="5" t="s">
        <v>360</v>
      </c>
      <c r="J257" s="5" t="s">
        <v>360</v>
      </c>
      <c r="K257" s="5" t="s">
        <v>360</v>
      </c>
      <c r="L257" s="5" t="s">
        <v>360</v>
      </c>
      <c r="M257" s="5" t="s">
        <v>360</v>
      </c>
      <c r="N257" s="35">
        <v>2738.9</v>
      </c>
      <c r="O257" s="35">
        <v>2372.4</v>
      </c>
      <c r="P257" s="4">
        <f t="shared" si="87"/>
        <v>0.86618715542736135</v>
      </c>
      <c r="Q257" s="11">
        <v>20</v>
      </c>
      <c r="R257" s="5" t="s">
        <v>360</v>
      </c>
      <c r="S257" s="5" t="s">
        <v>360</v>
      </c>
      <c r="T257" s="5" t="s">
        <v>360</v>
      </c>
      <c r="U257" s="5" t="s">
        <v>360</v>
      </c>
      <c r="V257" s="5" t="s">
        <v>360</v>
      </c>
      <c r="W257" s="5" t="s">
        <v>360</v>
      </c>
      <c r="X257" s="35">
        <v>132820</v>
      </c>
      <c r="Y257" s="35">
        <v>133367</v>
      </c>
      <c r="Z257" s="4">
        <f t="shared" si="88"/>
        <v>1.0041183556693269</v>
      </c>
      <c r="AA257" s="5">
        <v>5</v>
      </c>
      <c r="AB257" s="86">
        <v>63</v>
      </c>
      <c r="AC257" s="86">
        <v>65</v>
      </c>
      <c r="AD257" s="4">
        <f t="shared" si="89"/>
        <v>1.0317460317460319</v>
      </c>
      <c r="AE257" s="5">
        <v>20</v>
      </c>
      <c r="AF257" s="5" t="s">
        <v>360</v>
      </c>
      <c r="AG257" s="5" t="s">
        <v>360</v>
      </c>
      <c r="AH257" s="5" t="s">
        <v>360</v>
      </c>
      <c r="AI257" s="5" t="s">
        <v>360</v>
      </c>
      <c r="AJ257" s="5" t="s">
        <v>360</v>
      </c>
      <c r="AK257" s="5" t="s">
        <v>360</v>
      </c>
      <c r="AL257" s="5" t="s">
        <v>360</v>
      </c>
      <c r="AM257" s="5" t="s">
        <v>360</v>
      </c>
      <c r="AN257" s="5" t="s">
        <v>360</v>
      </c>
      <c r="AO257" s="5" t="s">
        <v>360</v>
      </c>
      <c r="AP257" s="5" t="s">
        <v>360</v>
      </c>
      <c r="AQ257" s="5" t="s">
        <v>360</v>
      </c>
      <c r="AR257" s="43">
        <f t="shared" si="98"/>
        <v>0.97211694786072511</v>
      </c>
      <c r="AS257" s="44">
        <v>1441</v>
      </c>
      <c r="AT257" s="35">
        <f t="shared" si="90"/>
        <v>1179</v>
      </c>
      <c r="AU257" s="35">
        <f t="shared" si="91"/>
        <v>1146.0999999999999</v>
      </c>
      <c r="AV257" s="35">
        <f t="shared" si="92"/>
        <v>-32.900000000000091</v>
      </c>
      <c r="AW257" s="35">
        <v>103.1</v>
      </c>
      <c r="AX257" s="35">
        <v>157.9</v>
      </c>
      <c r="AY257" s="35">
        <v>173.9</v>
      </c>
      <c r="AZ257" s="35">
        <v>128.69999999999999</v>
      </c>
      <c r="BA257" s="35">
        <v>125.7</v>
      </c>
      <c r="BB257" s="35">
        <v>108.3</v>
      </c>
      <c r="BC257" s="35">
        <v>98.5</v>
      </c>
      <c r="BD257" s="35">
        <v>109.1</v>
      </c>
      <c r="BE257" s="35"/>
      <c r="BF257" s="35">
        <f t="shared" si="93"/>
        <v>140.9</v>
      </c>
      <c r="BG257" s="35">
        <v>0</v>
      </c>
      <c r="BH257" s="35">
        <f t="shared" si="85"/>
        <v>140.9</v>
      </c>
      <c r="BI257" s="79"/>
      <c r="BJ257" s="35">
        <f t="shared" si="94"/>
        <v>140.9</v>
      </c>
      <c r="BK257" s="35"/>
      <c r="BL257" s="35">
        <f t="shared" si="95"/>
        <v>140.9</v>
      </c>
      <c r="BM257" s="79"/>
      <c r="BN257" s="79"/>
      <c r="BO257" s="79"/>
      <c r="BP257" s="79"/>
      <c r="BQ257" s="35">
        <f t="shared" si="96"/>
        <v>140.9</v>
      </c>
      <c r="BR257" s="35">
        <v>136.69999999999999</v>
      </c>
      <c r="BS257" s="35">
        <f t="shared" si="97"/>
        <v>4.2</v>
      </c>
      <c r="BT257" s="1"/>
      <c r="BU257" s="1"/>
      <c r="BV257" s="69"/>
      <c r="BW257" s="1"/>
      <c r="BX257" s="1"/>
      <c r="BY257" s="1"/>
      <c r="BZ257" s="1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10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10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10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10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10"/>
      <c r="HG257" s="9"/>
      <c r="HH257" s="9"/>
    </row>
    <row r="258" spans="1:216" s="2" customFormat="1" ht="17.149999999999999" customHeight="1">
      <c r="A258" s="14" t="s">
        <v>242</v>
      </c>
      <c r="B258" s="63">
        <v>0</v>
      </c>
      <c r="C258" s="63">
        <v>0</v>
      </c>
      <c r="D258" s="4">
        <f t="shared" si="86"/>
        <v>0</v>
      </c>
      <c r="E258" s="11">
        <v>0</v>
      </c>
      <c r="F258" s="5" t="s">
        <v>360</v>
      </c>
      <c r="G258" s="5" t="s">
        <v>360</v>
      </c>
      <c r="H258" s="5" t="s">
        <v>360</v>
      </c>
      <c r="I258" s="5" t="s">
        <v>360</v>
      </c>
      <c r="J258" s="5" t="s">
        <v>360</v>
      </c>
      <c r="K258" s="5" t="s">
        <v>360</v>
      </c>
      <c r="L258" s="5" t="s">
        <v>360</v>
      </c>
      <c r="M258" s="5" t="s">
        <v>360</v>
      </c>
      <c r="N258" s="35">
        <v>1056.4000000000001</v>
      </c>
      <c r="O258" s="35">
        <v>1003.3</v>
      </c>
      <c r="P258" s="4">
        <f t="shared" si="87"/>
        <v>0.9497349488829987</v>
      </c>
      <c r="Q258" s="11">
        <v>20</v>
      </c>
      <c r="R258" s="5" t="s">
        <v>360</v>
      </c>
      <c r="S258" s="5" t="s">
        <v>360</v>
      </c>
      <c r="T258" s="5" t="s">
        <v>360</v>
      </c>
      <c r="U258" s="5" t="s">
        <v>360</v>
      </c>
      <c r="V258" s="5" t="s">
        <v>360</v>
      </c>
      <c r="W258" s="5" t="s">
        <v>360</v>
      </c>
      <c r="X258" s="35">
        <v>26984</v>
      </c>
      <c r="Y258" s="35">
        <v>21745.3</v>
      </c>
      <c r="Z258" s="4">
        <f t="shared" si="88"/>
        <v>0.80585902757189443</v>
      </c>
      <c r="AA258" s="5">
        <v>5</v>
      </c>
      <c r="AB258" s="86">
        <v>97</v>
      </c>
      <c r="AC258" s="86">
        <v>97</v>
      </c>
      <c r="AD258" s="4">
        <f t="shared" si="89"/>
        <v>1</v>
      </c>
      <c r="AE258" s="5">
        <v>20</v>
      </c>
      <c r="AF258" s="5" t="s">
        <v>360</v>
      </c>
      <c r="AG258" s="5" t="s">
        <v>360</v>
      </c>
      <c r="AH258" s="5" t="s">
        <v>360</v>
      </c>
      <c r="AI258" s="5" t="s">
        <v>360</v>
      </c>
      <c r="AJ258" s="5" t="s">
        <v>360</v>
      </c>
      <c r="AK258" s="5" t="s">
        <v>360</v>
      </c>
      <c r="AL258" s="5" t="s">
        <v>360</v>
      </c>
      <c r="AM258" s="5" t="s">
        <v>360</v>
      </c>
      <c r="AN258" s="5" t="s">
        <v>360</v>
      </c>
      <c r="AO258" s="5" t="s">
        <v>360</v>
      </c>
      <c r="AP258" s="5" t="s">
        <v>360</v>
      </c>
      <c r="AQ258" s="5" t="s">
        <v>360</v>
      </c>
      <c r="AR258" s="43">
        <f t="shared" si="98"/>
        <v>0.95608875812265426</v>
      </c>
      <c r="AS258" s="44">
        <v>1130</v>
      </c>
      <c r="AT258" s="35">
        <f t="shared" si="90"/>
        <v>924.54545454545462</v>
      </c>
      <c r="AU258" s="35">
        <f t="shared" si="91"/>
        <v>883.9</v>
      </c>
      <c r="AV258" s="35">
        <f t="shared" si="92"/>
        <v>-40.645454545454641</v>
      </c>
      <c r="AW258" s="35">
        <v>127.1</v>
      </c>
      <c r="AX258" s="35">
        <v>112.3</v>
      </c>
      <c r="AY258" s="35">
        <v>48.1</v>
      </c>
      <c r="AZ258" s="35">
        <v>123.7</v>
      </c>
      <c r="BA258" s="35">
        <v>77.900000000000006</v>
      </c>
      <c r="BB258" s="35">
        <v>170.5</v>
      </c>
      <c r="BC258" s="35">
        <v>104.5</v>
      </c>
      <c r="BD258" s="35">
        <v>121.1</v>
      </c>
      <c r="BE258" s="35">
        <v>11.8</v>
      </c>
      <c r="BF258" s="35">
        <f t="shared" si="93"/>
        <v>-13.1</v>
      </c>
      <c r="BG258" s="35">
        <v>0</v>
      </c>
      <c r="BH258" s="35">
        <f t="shared" si="85"/>
        <v>-13.1</v>
      </c>
      <c r="BI258" s="79"/>
      <c r="BJ258" s="35">
        <f t="shared" si="94"/>
        <v>0</v>
      </c>
      <c r="BK258" s="35"/>
      <c r="BL258" s="35">
        <f t="shared" si="95"/>
        <v>0</v>
      </c>
      <c r="BM258" s="79"/>
      <c r="BN258" s="79"/>
      <c r="BO258" s="79"/>
      <c r="BP258" s="79"/>
      <c r="BQ258" s="35">
        <f t="shared" si="96"/>
        <v>0</v>
      </c>
      <c r="BR258" s="35">
        <v>4.3</v>
      </c>
      <c r="BS258" s="35">
        <f t="shared" si="97"/>
        <v>-4.3</v>
      </c>
      <c r="BT258" s="1"/>
      <c r="BU258" s="1"/>
      <c r="BV258" s="69"/>
      <c r="BW258" s="1"/>
      <c r="BX258" s="1"/>
      <c r="BY258" s="1"/>
      <c r="BZ258" s="1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10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10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10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10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10"/>
      <c r="HG258" s="9"/>
      <c r="HH258" s="9"/>
    </row>
    <row r="259" spans="1:216" s="2" customFormat="1" ht="17.149999999999999" customHeight="1">
      <c r="A259" s="14" t="s">
        <v>243</v>
      </c>
      <c r="B259" s="63">
        <v>14240</v>
      </c>
      <c r="C259" s="63">
        <v>13732</v>
      </c>
      <c r="D259" s="4">
        <f t="shared" si="86"/>
        <v>0.96432584269662924</v>
      </c>
      <c r="E259" s="11">
        <v>5</v>
      </c>
      <c r="F259" s="5" t="s">
        <v>360</v>
      </c>
      <c r="G259" s="5" t="s">
        <v>360</v>
      </c>
      <c r="H259" s="5" t="s">
        <v>360</v>
      </c>
      <c r="I259" s="5" t="s">
        <v>360</v>
      </c>
      <c r="J259" s="5" t="s">
        <v>360</v>
      </c>
      <c r="K259" s="5" t="s">
        <v>360</v>
      </c>
      <c r="L259" s="5" t="s">
        <v>360</v>
      </c>
      <c r="M259" s="5" t="s">
        <v>360</v>
      </c>
      <c r="N259" s="35">
        <v>5021.8</v>
      </c>
      <c r="O259" s="35">
        <v>4098.1000000000004</v>
      </c>
      <c r="P259" s="4">
        <f t="shared" si="87"/>
        <v>0.81606196981162138</v>
      </c>
      <c r="Q259" s="11">
        <v>20</v>
      </c>
      <c r="R259" s="5" t="s">
        <v>360</v>
      </c>
      <c r="S259" s="5" t="s">
        <v>360</v>
      </c>
      <c r="T259" s="5" t="s">
        <v>360</v>
      </c>
      <c r="U259" s="5" t="s">
        <v>360</v>
      </c>
      <c r="V259" s="5" t="s">
        <v>360</v>
      </c>
      <c r="W259" s="5" t="s">
        <v>360</v>
      </c>
      <c r="X259" s="35">
        <v>60856</v>
      </c>
      <c r="Y259" s="35">
        <v>82073.899999999994</v>
      </c>
      <c r="Z259" s="4">
        <f t="shared" si="88"/>
        <v>1.2148657486525569</v>
      </c>
      <c r="AA259" s="5">
        <v>5</v>
      </c>
      <c r="AB259" s="86">
        <v>1049</v>
      </c>
      <c r="AC259" s="86">
        <v>1051</v>
      </c>
      <c r="AD259" s="4">
        <f t="shared" si="89"/>
        <v>1.0019065776930409</v>
      </c>
      <c r="AE259" s="5">
        <v>20</v>
      </c>
      <c r="AF259" s="5" t="s">
        <v>360</v>
      </c>
      <c r="AG259" s="5" t="s">
        <v>360</v>
      </c>
      <c r="AH259" s="5" t="s">
        <v>360</v>
      </c>
      <c r="AI259" s="5" t="s">
        <v>360</v>
      </c>
      <c r="AJ259" s="5" t="s">
        <v>360</v>
      </c>
      <c r="AK259" s="5" t="s">
        <v>360</v>
      </c>
      <c r="AL259" s="5" t="s">
        <v>360</v>
      </c>
      <c r="AM259" s="5" t="s">
        <v>360</v>
      </c>
      <c r="AN259" s="5" t="s">
        <v>360</v>
      </c>
      <c r="AO259" s="5" t="s">
        <v>360</v>
      </c>
      <c r="AP259" s="5" t="s">
        <v>360</v>
      </c>
      <c r="AQ259" s="5" t="s">
        <v>360</v>
      </c>
      <c r="AR259" s="43">
        <f t="shared" si="98"/>
        <v>0.94510657813678367</v>
      </c>
      <c r="AS259" s="44">
        <v>1587</v>
      </c>
      <c r="AT259" s="35">
        <f t="shared" si="90"/>
        <v>1298.4545454545455</v>
      </c>
      <c r="AU259" s="35">
        <f t="shared" si="91"/>
        <v>1227.2</v>
      </c>
      <c r="AV259" s="35">
        <f t="shared" si="92"/>
        <v>-71.25454545454545</v>
      </c>
      <c r="AW259" s="35">
        <v>182.8</v>
      </c>
      <c r="AX259" s="35">
        <v>70.2</v>
      </c>
      <c r="AY259" s="35">
        <v>160.19999999999999</v>
      </c>
      <c r="AZ259" s="35">
        <v>165.3</v>
      </c>
      <c r="BA259" s="35">
        <v>120.7</v>
      </c>
      <c r="BB259" s="35">
        <v>131.5</v>
      </c>
      <c r="BC259" s="35">
        <v>112.4</v>
      </c>
      <c r="BD259" s="35">
        <v>150.6</v>
      </c>
      <c r="BE259" s="35">
        <v>4.4000000000000004</v>
      </c>
      <c r="BF259" s="35">
        <f t="shared" si="93"/>
        <v>129.1</v>
      </c>
      <c r="BG259" s="35">
        <v>0</v>
      </c>
      <c r="BH259" s="35">
        <f t="shared" si="85"/>
        <v>129.1</v>
      </c>
      <c r="BI259" s="79"/>
      <c r="BJ259" s="35">
        <f t="shared" si="94"/>
        <v>129.1</v>
      </c>
      <c r="BK259" s="35"/>
      <c r="BL259" s="35">
        <f t="shared" si="95"/>
        <v>129.1</v>
      </c>
      <c r="BM259" s="79"/>
      <c r="BN259" s="79"/>
      <c r="BO259" s="79"/>
      <c r="BP259" s="79"/>
      <c r="BQ259" s="35">
        <f t="shared" si="96"/>
        <v>129.1</v>
      </c>
      <c r="BR259" s="35">
        <v>90.2</v>
      </c>
      <c r="BS259" s="35">
        <f t="shared" si="97"/>
        <v>38.9</v>
      </c>
      <c r="BT259" s="1"/>
      <c r="BU259" s="1"/>
      <c r="BV259" s="69"/>
      <c r="BW259" s="1"/>
      <c r="BX259" s="1"/>
      <c r="BY259" s="1"/>
      <c r="BZ259" s="1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10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10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10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10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10"/>
      <c r="HG259" s="9"/>
      <c r="HH259" s="9"/>
    </row>
    <row r="260" spans="1:216" s="2" customFormat="1" ht="17.149999999999999" customHeight="1">
      <c r="A260" s="14" t="s">
        <v>244</v>
      </c>
      <c r="B260" s="63">
        <v>0</v>
      </c>
      <c r="C260" s="63">
        <v>0</v>
      </c>
      <c r="D260" s="4">
        <f t="shared" si="86"/>
        <v>0</v>
      </c>
      <c r="E260" s="11">
        <v>0</v>
      </c>
      <c r="F260" s="5" t="s">
        <v>360</v>
      </c>
      <c r="G260" s="5" t="s">
        <v>360</v>
      </c>
      <c r="H260" s="5" t="s">
        <v>360</v>
      </c>
      <c r="I260" s="5" t="s">
        <v>360</v>
      </c>
      <c r="J260" s="5" t="s">
        <v>360</v>
      </c>
      <c r="K260" s="5" t="s">
        <v>360</v>
      </c>
      <c r="L260" s="5" t="s">
        <v>360</v>
      </c>
      <c r="M260" s="5" t="s">
        <v>360</v>
      </c>
      <c r="N260" s="35">
        <v>1997.6</v>
      </c>
      <c r="O260" s="35">
        <v>1580.8</v>
      </c>
      <c r="P260" s="4">
        <f t="shared" si="87"/>
        <v>0.79134961954345218</v>
      </c>
      <c r="Q260" s="11">
        <v>20</v>
      </c>
      <c r="R260" s="5" t="s">
        <v>360</v>
      </c>
      <c r="S260" s="5" t="s">
        <v>360</v>
      </c>
      <c r="T260" s="5" t="s">
        <v>360</v>
      </c>
      <c r="U260" s="5" t="s">
        <v>360</v>
      </c>
      <c r="V260" s="5" t="s">
        <v>360</v>
      </c>
      <c r="W260" s="5" t="s">
        <v>360</v>
      </c>
      <c r="X260" s="35">
        <v>60854</v>
      </c>
      <c r="Y260" s="35">
        <v>58119.6</v>
      </c>
      <c r="Z260" s="4">
        <f t="shared" si="88"/>
        <v>0.9550662240772998</v>
      </c>
      <c r="AA260" s="5">
        <v>5</v>
      </c>
      <c r="AB260" s="86">
        <v>474</v>
      </c>
      <c r="AC260" s="86">
        <v>496</v>
      </c>
      <c r="AD260" s="4">
        <f t="shared" si="89"/>
        <v>1.0464135021097047</v>
      </c>
      <c r="AE260" s="5">
        <v>20</v>
      </c>
      <c r="AF260" s="5" t="s">
        <v>360</v>
      </c>
      <c r="AG260" s="5" t="s">
        <v>360</v>
      </c>
      <c r="AH260" s="5" t="s">
        <v>360</v>
      </c>
      <c r="AI260" s="5" t="s">
        <v>360</v>
      </c>
      <c r="AJ260" s="5" t="s">
        <v>360</v>
      </c>
      <c r="AK260" s="5" t="s">
        <v>360</v>
      </c>
      <c r="AL260" s="5" t="s">
        <v>360</v>
      </c>
      <c r="AM260" s="5" t="s">
        <v>360</v>
      </c>
      <c r="AN260" s="5" t="s">
        <v>360</v>
      </c>
      <c r="AO260" s="5" t="s">
        <v>360</v>
      </c>
      <c r="AP260" s="5" t="s">
        <v>360</v>
      </c>
      <c r="AQ260" s="5" t="s">
        <v>360</v>
      </c>
      <c r="AR260" s="43">
        <f t="shared" si="98"/>
        <v>0.92290207896554743</v>
      </c>
      <c r="AS260" s="44">
        <v>1800</v>
      </c>
      <c r="AT260" s="35">
        <f t="shared" si="90"/>
        <v>1472.7272727272725</v>
      </c>
      <c r="AU260" s="35">
        <f t="shared" si="91"/>
        <v>1359.2</v>
      </c>
      <c r="AV260" s="35">
        <f t="shared" si="92"/>
        <v>-113.52727272727248</v>
      </c>
      <c r="AW260" s="35">
        <v>177.8</v>
      </c>
      <c r="AX260" s="35">
        <v>169.7</v>
      </c>
      <c r="AY260" s="35">
        <v>161.30000000000001</v>
      </c>
      <c r="AZ260" s="35">
        <v>159.4</v>
      </c>
      <c r="BA260" s="35">
        <v>196.8</v>
      </c>
      <c r="BB260" s="35">
        <v>170.1</v>
      </c>
      <c r="BC260" s="35">
        <v>75.5</v>
      </c>
      <c r="BD260" s="35">
        <v>171.6</v>
      </c>
      <c r="BE260" s="35"/>
      <c r="BF260" s="35">
        <f t="shared" si="93"/>
        <v>77</v>
      </c>
      <c r="BG260" s="35">
        <v>0</v>
      </c>
      <c r="BH260" s="35">
        <f t="shared" si="85"/>
        <v>77</v>
      </c>
      <c r="BI260" s="79"/>
      <c r="BJ260" s="35">
        <f t="shared" si="94"/>
        <v>77</v>
      </c>
      <c r="BK260" s="35"/>
      <c r="BL260" s="35">
        <f t="shared" si="95"/>
        <v>77</v>
      </c>
      <c r="BM260" s="79"/>
      <c r="BN260" s="79"/>
      <c r="BO260" s="79"/>
      <c r="BP260" s="79"/>
      <c r="BQ260" s="35">
        <f t="shared" si="96"/>
        <v>77</v>
      </c>
      <c r="BR260" s="35">
        <v>71.099999999999994</v>
      </c>
      <c r="BS260" s="35">
        <f t="shared" si="97"/>
        <v>5.9</v>
      </c>
      <c r="BT260" s="1"/>
      <c r="BU260" s="1"/>
      <c r="BV260" s="69"/>
      <c r="BW260" s="1"/>
      <c r="BX260" s="1"/>
      <c r="BY260" s="1"/>
      <c r="BZ260" s="1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10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10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10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10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10"/>
      <c r="HG260" s="9"/>
      <c r="HH260" s="9"/>
    </row>
    <row r="261" spans="1:216" s="2" customFormat="1" ht="17.149999999999999" customHeight="1">
      <c r="A261" s="14" t="s">
        <v>245</v>
      </c>
      <c r="B261" s="63">
        <v>0</v>
      </c>
      <c r="C261" s="63">
        <v>0</v>
      </c>
      <c r="D261" s="4">
        <f t="shared" si="86"/>
        <v>0</v>
      </c>
      <c r="E261" s="11">
        <v>0</v>
      </c>
      <c r="F261" s="5" t="s">
        <v>360</v>
      </c>
      <c r="G261" s="5" t="s">
        <v>360</v>
      </c>
      <c r="H261" s="5" t="s">
        <v>360</v>
      </c>
      <c r="I261" s="5" t="s">
        <v>360</v>
      </c>
      <c r="J261" s="5" t="s">
        <v>360</v>
      </c>
      <c r="K261" s="5" t="s">
        <v>360</v>
      </c>
      <c r="L261" s="5" t="s">
        <v>360</v>
      </c>
      <c r="M261" s="5" t="s">
        <v>360</v>
      </c>
      <c r="N261" s="35">
        <v>974.3</v>
      </c>
      <c r="O261" s="35">
        <v>701.6</v>
      </c>
      <c r="P261" s="4">
        <f t="shared" si="87"/>
        <v>0.72010674330288416</v>
      </c>
      <c r="Q261" s="11">
        <v>20</v>
      </c>
      <c r="R261" s="5" t="s">
        <v>360</v>
      </c>
      <c r="S261" s="5" t="s">
        <v>360</v>
      </c>
      <c r="T261" s="5" t="s">
        <v>360</v>
      </c>
      <c r="U261" s="5" t="s">
        <v>360</v>
      </c>
      <c r="V261" s="5" t="s">
        <v>360</v>
      </c>
      <c r="W261" s="5" t="s">
        <v>360</v>
      </c>
      <c r="X261" s="35">
        <v>5782</v>
      </c>
      <c r="Y261" s="35">
        <v>4202.8</v>
      </c>
      <c r="Z261" s="4">
        <f t="shared" si="88"/>
        <v>0.72687651331719128</v>
      </c>
      <c r="AA261" s="5">
        <v>5</v>
      </c>
      <c r="AB261" s="86">
        <v>300</v>
      </c>
      <c r="AC261" s="86">
        <v>320</v>
      </c>
      <c r="AD261" s="4">
        <f t="shared" si="89"/>
        <v>1.0666666666666667</v>
      </c>
      <c r="AE261" s="5">
        <v>20</v>
      </c>
      <c r="AF261" s="5" t="s">
        <v>360</v>
      </c>
      <c r="AG261" s="5" t="s">
        <v>360</v>
      </c>
      <c r="AH261" s="5" t="s">
        <v>360</v>
      </c>
      <c r="AI261" s="5" t="s">
        <v>360</v>
      </c>
      <c r="AJ261" s="5" t="s">
        <v>360</v>
      </c>
      <c r="AK261" s="5" t="s">
        <v>360</v>
      </c>
      <c r="AL261" s="5" t="s">
        <v>360</v>
      </c>
      <c r="AM261" s="5" t="s">
        <v>360</v>
      </c>
      <c r="AN261" s="5" t="s">
        <v>360</v>
      </c>
      <c r="AO261" s="5" t="s">
        <v>360</v>
      </c>
      <c r="AP261" s="5" t="s">
        <v>360</v>
      </c>
      <c r="AQ261" s="5" t="s">
        <v>360</v>
      </c>
      <c r="AR261" s="43">
        <f t="shared" si="98"/>
        <v>0.87488557257726596</v>
      </c>
      <c r="AS261" s="44">
        <v>1008</v>
      </c>
      <c r="AT261" s="35">
        <f t="shared" si="90"/>
        <v>824.72727272727275</v>
      </c>
      <c r="AU261" s="35">
        <f t="shared" si="91"/>
        <v>721.5</v>
      </c>
      <c r="AV261" s="35">
        <f t="shared" si="92"/>
        <v>-103.22727272727275</v>
      </c>
      <c r="AW261" s="35">
        <v>113.1</v>
      </c>
      <c r="AX261" s="35">
        <v>83.2</v>
      </c>
      <c r="AY261" s="35">
        <v>124.3</v>
      </c>
      <c r="AZ261" s="35">
        <v>98.7</v>
      </c>
      <c r="BA261" s="35">
        <v>110.1</v>
      </c>
      <c r="BB261" s="35">
        <v>66.8</v>
      </c>
      <c r="BC261" s="35">
        <v>100.9</v>
      </c>
      <c r="BD261" s="35">
        <v>84.1</v>
      </c>
      <c r="BE261" s="35">
        <v>10.3</v>
      </c>
      <c r="BF261" s="35">
        <f t="shared" si="93"/>
        <v>-70</v>
      </c>
      <c r="BG261" s="35">
        <v>0</v>
      </c>
      <c r="BH261" s="35">
        <f t="shared" si="85"/>
        <v>-70</v>
      </c>
      <c r="BI261" s="79"/>
      <c r="BJ261" s="35">
        <f t="shared" si="94"/>
        <v>0</v>
      </c>
      <c r="BK261" s="35"/>
      <c r="BL261" s="35">
        <f t="shared" si="95"/>
        <v>0</v>
      </c>
      <c r="BM261" s="79"/>
      <c r="BN261" s="79"/>
      <c r="BO261" s="79"/>
      <c r="BP261" s="79"/>
      <c r="BQ261" s="35">
        <f t="shared" si="96"/>
        <v>0</v>
      </c>
      <c r="BR261" s="35">
        <v>0</v>
      </c>
      <c r="BS261" s="35">
        <f t="shared" si="97"/>
        <v>0</v>
      </c>
      <c r="BT261" s="1"/>
      <c r="BU261" s="1"/>
      <c r="BV261" s="69"/>
      <c r="BW261" s="1"/>
      <c r="BX261" s="1"/>
      <c r="BY261" s="1"/>
      <c r="BZ261" s="1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10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10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10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10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10"/>
      <c r="HG261" s="9"/>
      <c r="HH261" s="9"/>
    </row>
    <row r="262" spans="1:216" s="2" customFormat="1" ht="17.149999999999999" customHeight="1">
      <c r="A262" s="14" t="s">
        <v>246</v>
      </c>
      <c r="B262" s="63">
        <v>0</v>
      </c>
      <c r="C262" s="63">
        <v>0</v>
      </c>
      <c r="D262" s="4">
        <f t="shared" si="86"/>
        <v>0</v>
      </c>
      <c r="E262" s="11">
        <v>0</v>
      </c>
      <c r="F262" s="5" t="s">
        <v>360</v>
      </c>
      <c r="G262" s="5" t="s">
        <v>360</v>
      </c>
      <c r="H262" s="5" t="s">
        <v>360</v>
      </c>
      <c r="I262" s="5" t="s">
        <v>360</v>
      </c>
      <c r="J262" s="5" t="s">
        <v>360</v>
      </c>
      <c r="K262" s="5" t="s">
        <v>360</v>
      </c>
      <c r="L262" s="5" t="s">
        <v>360</v>
      </c>
      <c r="M262" s="5" t="s">
        <v>360</v>
      </c>
      <c r="N262" s="35">
        <v>1402.6</v>
      </c>
      <c r="O262" s="35">
        <v>1008.6</v>
      </c>
      <c r="P262" s="4">
        <f t="shared" si="87"/>
        <v>0.7190931127905319</v>
      </c>
      <c r="Q262" s="11">
        <v>20</v>
      </c>
      <c r="R262" s="5" t="s">
        <v>360</v>
      </c>
      <c r="S262" s="5" t="s">
        <v>360</v>
      </c>
      <c r="T262" s="5" t="s">
        <v>360</v>
      </c>
      <c r="U262" s="5" t="s">
        <v>360</v>
      </c>
      <c r="V262" s="5" t="s">
        <v>360</v>
      </c>
      <c r="W262" s="5" t="s">
        <v>360</v>
      </c>
      <c r="X262" s="35">
        <v>14553</v>
      </c>
      <c r="Y262" s="35">
        <v>11012.5</v>
      </c>
      <c r="Z262" s="4">
        <f t="shared" si="88"/>
        <v>0.75671682814539953</v>
      </c>
      <c r="AA262" s="5">
        <v>5</v>
      </c>
      <c r="AB262" s="86">
        <v>35</v>
      </c>
      <c r="AC262" s="86">
        <v>35</v>
      </c>
      <c r="AD262" s="4">
        <f t="shared" si="89"/>
        <v>1</v>
      </c>
      <c r="AE262" s="5">
        <v>20</v>
      </c>
      <c r="AF262" s="5" t="s">
        <v>360</v>
      </c>
      <c r="AG262" s="5" t="s">
        <v>360</v>
      </c>
      <c r="AH262" s="5" t="s">
        <v>360</v>
      </c>
      <c r="AI262" s="5" t="s">
        <v>360</v>
      </c>
      <c r="AJ262" s="5" t="s">
        <v>360</v>
      </c>
      <c r="AK262" s="5" t="s">
        <v>360</v>
      </c>
      <c r="AL262" s="5" t="s">
        <v>360</v>
      </c>
      <c r="AM262" s="5" t="s">
        <v>360</v>
      </c>
      <c r="AN262" s="5" t="s">
        <v>360</v>
      </c>
      <c r="AO262" s="5" t="s">
        <v>360</v>
      </c>
      <c r="AP262" s="5" t="s">
        <v>360</v>
      </c>
      <c r="AQ262" s="5" t="s">
        <v>360</v>
      </c>
      <c r="AR262" s="43">
        <f t="shared" si="98"/>
        <v>0.84812103103416958</v>
      </c>
      <c r="AS262" s="44">
        <v>907</v>
      </c>
      <c r="AT262" s="35">
        <f t="shared" si="90"/>
        <v>742.09090909090912</v>
      </c>
      <c r="AU262" s="35">
        <f t="shared" si="91"/>
        <v>629.4</v>
      </c>
      <c r="AV262" s="35">
        <f t="shared" si="92"/>
        <v>-112.69090909090914</v>
      </c>
      <c r="AW262" s="35">
        <v>87.1</v>
      </c>
      <c r="AX262" s="35">
        <v>44.3</v>
      </c>
      <c r="AY262" s="35">
        <v>94.9</v>
      </c>
      <c r="AZ262" s="35">
        <v>69.599999999999994</v>
      </c>
      <c r="BA262" s="35">
        <v>107.2</v>
      </c>
      <c r="BB262" s="35">
        <v>32.200000000000003</v>
      </c>
      <c r="BC262" s="35">
        <v>87.5</v>
      </c>
      <c r="BD262" s="35">
        <v>75.5</v>
      </c>
      <c r="BE262" s="35"/>
      <c r="BF262" s="35">
        <f t="shared" si="93"/>
        <v>31.1</v>
      </c>
      <c r="BG262" s="35">
        <v>0</v>
      </c>
      <c r="BH262" s="35">
        <f t="shared" si="85"/>
        <v>31.1</v>
      </c>
      <c r="BI262" s="79"/>
      <c r="BJ262" s="35">
        <f t="shared" si="94"/>
        <v>31.1</v>
      </c>
      <c r="BK262" s="35"/>
      <c r="BL262" s="35">
        <f t="shared" si="95"/>
        <v>31.1</v>
      </c>
      <c r="BM262" s="79"/>
      <c r="BN262" s="79"/>
      <c r="BO262" s="79"/>
      <c r="BP262" s="79"/>
      <c r="BQ262" s="35">
        <f t="shared" si="96"/>
        <v>31.1</v>
      </c>
      <c r="BR262" s="35">
        <v>39.6</v>
      </c>
      <c r="BS262" s="35">
        <f t="shared" si="97"/>
        <v>-8.5</v>
      </c>
      <c r="BT262" s="1"/>
      <c r="BU262" s="1"/>
      <c r="BV262" s="69"/>
      <c r="BW262" s="1"/>
      <c r="BX262" s="1"/>
      <c r="BY262" s="1"/>
      <c r="BZ262" s="1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10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10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10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10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10"/>
      <c r="HG262" s="9"/>
      <c r="HH262" s="9"/>
    </row>
    <row r="263" spans="1:216" s="2" customFormat="1" ht="17.149999999999999" customHeight="1">
      <c r="A263" s="14" t="s">
        <v>247</v>
      </c>
      <c r="B263" s="63">
        <v>24307</v>
      </c>
      <c r="C263" s="63">
        <v>26453</v>
      </c>
      <c r="D263" s="4">
        <f t="shared" si="86"/>
        <v>1.0882873246389928</v>
      </c>
      <c r="E263" s="11">
        <v>5</v>
      </c>
      <c r="F263" s="5" t="s">
        <v>360</v>
      </c>
      <c r="G263" s="5" t="s">
        <v>360</v>
      </c>
      <c r="H263" s="5" t="s">
        <v>360</v>
      </c>
      <c r="I263" s="5" t="s">
        <v>360</v>
      </c>
      <c r="J263" s="5" t="s">
        <v>360</v>
      </c>
      <c r="K263" s="5" t="s">
        <v>360</v>
      </c>
      <c r="L263" s="5" t="s">
        <v>360</v>
      </c>
      <c r="M263" s="5" t="s">
        <v>360</v>
      </c>
      <c r="N263" s="35">
        <v>2456.6</v>
      </c>
      <c r="O263" s="35">
        <v>1455.5</v>
      </c>
      <c r="P263" s="4">
        <f t="shared" si="87"/>
        <v>0.59248554913294804</v>
      </c>
      <c r="Q263" s="11">
        <v>20</v>
      </c>
      <c r="R263" s="5" t="s">
        <v>360</v>
      </c>
      <c r="S263" s="5" t="s">
        <v>360</v>
      </c>
      <c r="T263" s="5" t="s">
        <v>360</v>
      </c>
      <c r="U263" s="5" t="s">
        <v>360</v>
      </c>
      <c r="V263" s="5" t="s">
        <v>360</v>
      </c>
      <c r="W263" s="5" t="s">
        <v>360</v>
      </c>
      <c r="X263" s="35">
        <v>13802</v>
      </c>
      <c r="Y263" s="35">
        <v>18129.7</v>
      </c>
      <c r="Z263" s="4">
        <f t="shared" si="88"/>
        <v>1.2113556006375887</v>
      </c>
      <c r="AA263" s="5">
        <v>5</v>
      </c>
      <c r="AB263" s="86">
        <v>225</v>
      </c>
      <c r="AC263" s="86">
        <v>237</v>
      </c>
      <c r="AD263" s="4">
        <f t="shared" si="89"/>
        <v>1.0533333333333332</v>
      </c>
      <c r="AE263" s="5">
        <v>20</v>
      </c>
      <c r="AF263" s="5" t="s">
        <v>360</v>
      </c>
      <c r="AG263" s="5" t="s">
        <v>360</v>
      </c>
      <c r="AH263" s="5" t="s">
        <v>360</v>
      </c>
      <c r="AI263" s="5" t="s">
        <v>360</v>
      </c>
      <c r="AJ263" s="5" t="s">
        <v>360</v>
      </c>
      <c r="AK263" s="5" t="s">
        <v>360</v>
      </c>
      <c r="AL263" s="5" t="s">
        <v>360</v>
      </c>
      <c r="AM263" s="5" t="s">
        <v>360</v>
      </c>
      <c r="AN263" s="5" t="s">
        <v>360</v>
      </c>
      <c r="AO263" s="5" t="s">
        <v>360</v>
      </c>
      <c r="AP263" s="5" t="s">
        <v>360</v>
      </c>
      <c r="AQ263" s="5" t="s">
        <v>360</v>
      </c>
      <c r="AR263" s="43">
        <f t="shared" si="98"/>
        <v>0.88829184551417062</v>
      </c>
      <c r="AS263" s="44">
        <v>1189</v>
      </c>
      <c r="AT263" s="35">
        <f t="shared" si="90"/>
        <v>972.81818181818187</v>
      </c>
      <c r="AU263" s="35">
        <f t="shared" si="91"/>
        <v>864.1</v>
      </c>
      <c r="AV263" s="35">
        <f t="shared" si="92"/>
        <v>-108.71818181818185</v>
      </c>
      <c r="AW263" s="35">
        <v>134.30000000000001</v>
      </c>
      <c r="AX263" s="35">
        <v>50.3</v>
      </c>
      <c r="AY263" s="35">
        <v>137.9</v>
      </c>
      <c r="AZ263" s="35">
        <v>63</v>
      </c>
      <c r="BA263" s="35">
        <v>134.1</v>
      </c>
      <c r="BB263" s="35">
        <v>73.599999999999994</v>
      </c>
      <c r="BC263" s="35">
        <v>116.1</v>
      </c>
      <c r="BD263" s="35">
        <v>79.8</v>
      </c>
      <c r="BE263" s="35"/>
      <c r="BF263" s="35">
        <f t="shared" si="93"/>
        <v>75</v>
      </c>
      <c r="BG263" s="35">
        <v>0</v>
      </c>
      <c r="BH263" s="35">
        <f t="shared" si="85"/>
        <v>75</v>
      </c>
      <c r="BI263" s="79"/>
      <c r="BJ263" s="35">
        <f t="shared" si="94"/>
        <v>75</v>
      </c>
      <c r="BK263" s="35"/>
      <c r="BL263" s="35">
        <f t="shared" si="95"/>
        <v>75</v>
      </c>
      <c r="BM263" s="79"/>
      <c r="BN263" s="79"/>
      <c r="BO263" s="79"/>
      <c r="BP263" s="79"/>
      <c r="BQ263" s="35">
        <f t="shared" si="96"/>
        <v>75</v>
      </c>
      <c r="BR263" s="35">
        <v>40.1</v>
      </c>
      <c r="BS263" s="35">
        <f t="shared" si="97"/>
        <v>34.9</v>
      </c>
      <c r="BT263" s="1"/>
      <c r="BU263" s="1"/>
      <c r="BV263" s="69"/>
      <c r="BW263" s="1"/>
      <c r="BX263" s="1"/>
      <c r="BY263" s="1"/>
      <c r="BZ263" s="1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10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10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10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10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10"/>
      <c r="HG263" s="9"/>
      <c r="HH263" s="9"/>
    </row>
    <row r="264" spans="1:216" s="2" customFormat="1" ht="17.149999999999999" customHeight="1">
      <c r="A264" s="18" t="s">
        <v>248</v>
      </c>
      <c r="B264" s="59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87"/>
      <c r="AC264" s="87"/>
      <c r="AD264" s="11"/>
      <c r="AE264" s="11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35"/>
      <c r="BL264" s="35"/>
      <c r="BM264" s="79"/>
      <c r="BN264" s="79"/>
      <c r="BO264" s="79"/>
      <c r="BP264" s="79"/>
      <c r="BQ264" s="35"/>
      <c r="BR264" s="35"/>
      <c r="BS264" s="35"/>
      <c r="BT264" s="1"/>
      <c r="BU264" s="1"/>
      <c r="BV264" s="69"/>
      <c r="BW264" s="1"/>
      <c r="BX264" s="1"/>
      <c r="BY264" s="1"/>
      <c r="BZ264" s="1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10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10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10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10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10"/>
      <c r="HG264" s="9"/>
      <c r="HH264" s="9"/>
    </row>
    <row r="265" spans="1:216" s="2" customFormat="1" ht="16.7" customHeight="1">
      <c r="A265" s="14" t="s">
        <v>249</v>
      </c>
      <c r="B265" s="63">
        <v>0</v>
      </c>
      <c r="C265" s="63">
        <v>0</v>
      </c>
      <c r="D265" s="4">
        <f t="shared" si="86"/>
        <v>0</v>
      </c>
      <c r="E265" s="11">
        <v>0</v>
      </c>
      <c r="F265" s="5" t="s">
        <v>360</v>
      </c>
      <c r="G265" s="5" t="s">
        <v>360</v>
      </c>
      <c r="H265" s="5" t="s">
        <v>360</v>
      </c>
      <c r="I265" s="5" t="s">
        <v>360</v>
      </c>
      <c r="J265" s="5" t="s">
        <v>360</v>
      </c>
      <c r="K265" s="5" t="s">
        <v>360</v>
      </c>
      <c r="L265" s="5" t="s">
        <v>360</v>
      </c>
      <c r="M265" s="5" t="s">
        <v>360</v>
      </c>
      <c r="N265" s="35">
        <v>1254.7</v>
      </c>
      <c r="O265" s="35">
        <v>949.8</v>
      </c>
      <c r="P265" s="4">
        <f t="shared" si="87"/>
        <v>0.75699370367418495</v>
      </c>
      <c r="Q265" s="11">
        <v>20</v>
      </c>
      <c r="R265" s="5" t="s">
        <v>360</v>
      </c>
      <c r="S265" s="5" t="s">
        <v>360</v>
      </c>
      <c r="T265" s="5" t="s">
        <v>360</v>
      </c>
      <c r="U265" s="5" t="s">
        <v>360</v>
      </c>
      <c r="V265" s="5" t="s">
        <v>360</v>
      </c>
      <c r="W265" s="5" t="s">
        <v>360</v>
      </c>
      <c r="X265" s="35">
        <v>6951</v>
      </c>
      <c r="Y265" s="35">
        <v>7666.5</v>
      </c>
      <c r="Z265" s="4">
        <f t="shared" si="88"/>
        <v>1.1029348295209322</v>
      </c>
      <c r="AA265" s="5">
        <v>5</v>
      </c>
      <c r="AB265" s="86">
        <v>396</v>
      </c>
      <c r="AC265" s="86">
        <v>404</v>
      </c>
      <c r="AD265" s="4">
        <f t="shared" si="89"/>
        <v>1.0202020202020201</v>
      </c>
      <c r="AE265" s="5">
        <v>20</v>
      </c>
      <c r="AF265" s="5" t="s">
        <v>360</v>
      </c>
      <c r="AG265" s="5" t="s">
        <v>360</v>
      </c>
      <c r="AH265" s="5" t="s">
        <v>360</v>
      </c>
      <c r="AI265" s="5" t="s">
        <v>360</v>
      </c>
      <c r="AJ265" s="5" t="s">
        <v>360</v>
      </c>
      <c r="AK265" s="5" t="s">
        <v>360</v>
      </c>
      <c r="AL265" s="5" t="s">
        <v>360</v>
      </c>
      <c r="AM265" s="5" t="s">
        <v>360</v>
      </c>
      <c r="AN265" s="5" t="s">
        <v>360</v>
      </c>
      <c r="AO265" s="5" t="s">
        <v>360</v>
      </c>
      <c r="AP265" s="5" t="s">
        <v>360</v>
      </c>
      <c r="AQ265" s="5" t="s">
        <v>360</v>
      </c>
      <c r="AR265" s="43">
        <f t="shared" si="98"/>
        <v>0.91241308055841697</v>
      </c>
      <c r="AS265" s="44">
        <v>1514</v>
      </c>
      <c r="AT265" s="35">
        <f t="shared" si="90"/>
        <v>1238.7272727272725</v>
      </c>
      <c r="AU265" s="35">
        <f t="shared" si="91"/>
        <v>1130.2</v>
      </c>
      <c r="AV265" s="35">
        <f t="shared" si="92"/>
        <v>-108.52727272727248</v>
      </c>
      <c r="AW265" s="35">
        <v>81.2</v>
      </c>
      <c r="AX265" s="35">
        <v>130.9</v>
      </c>
      <c r="AY265" s="35">
        <v>219.4</v>
      </c>
      <c r="AZ265" s="35">
        <v>25.5</v>
      </c>
      <c r="BA265" s="35">
        <v>146.5</v>
      </c>
      <c r="BB265" s="35">
        <v>253.5</v>
      </c>
      <c r="BC265" s="35">
        <v>56.2</v>
      </c>
      <c r="BD265" s="35">
        <v>167.9</v>
      </c>
      <c r="BE265" s="35"/>
      <c r="BF265" s="35">
        <f t="shared" si="93"/>
        <v>49.1</v>
      </c>
      <c r="BG265" s="35">
        <v>0</v>
      </c>
      <c r="BH265" s="35">
        <f t="shared" si="85"/>
        <v>49.1</v>
      </c>
      <c r="BI265" s="79"/>
      <c r="BJ265" s="35">
        <f t="shared" si="94"/>
        <v>49.1</v>
      </c>
      <c r="BK265" s="35"/>
      <c r="BL265" s="35">
        <f t="shared" si="95"/>
        <v>49.1</v>
      </c>
      <c r="BM265" s="79"/>
      <c r="BN265" s="79"/>
      <c r="BO265" s="79"/>
      <c r="BP265" s="79"/>
      <c r="BQ265" s="35">
        <f t="shared" si="96"/>
        <v>49.1</v>
      </c>
      <c r="BR265" s="35">
        <v>19.600000000000001</v>
      </c>
      <c r="BS265" s="35">
        <f t="shared" si="97"/>
        <v>29.5</v>
      </c>
      <c r="BT265" s="1"/>
      <c r="BU265" s="1"/>
      <c r="BV265" s="69"/>
      <c r="BW265" s="1"/>
      <c r="BX265" s="1"/>
      <c r="BY265" s="1"/>
      <c r="BZ265" s="1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10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10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10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10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10"/>
      <c r="HG265" s="9"/>
      <c r="HH265" s="9"/>
    </row>
    <row r="266" spans="1:216" s="2" customFormat="1" ht="17.149999999999999" customHeight="1">
      <c r="A266" s="14" t="s">
        <v>250</v>
      </c>
      <c r="B266" s="63">
        <v>0</v>
      </c>
      <c r="C266" s="63">
        <v>0</v>
      </c>
      <c r="D266" s="4">
        <f t="shared" si="86"/>
        <v>0</v>
      </c>
      <c r="E266" s="11">
        <v>0</v>
      </c>
      <c r="F266" s="5" t="s">
        <v>360</v>
      </c>
      <c r="G266" s="5" t="s">
        <v>360</v>
      </c>
      <c r="H266" s="5" t="s">
        <v>360</v>
      </c>
      <c r="I266" s="5" t="s">
        <v>360</v>
      </c>
      <c r="J266" s="5" t="s">
        <v>360</v>
      </c>
      <c r="K266" s="5" t="s">
        <v>360</v>
      </c>
      <c r="L266" s="5" t="s">
        <v>360</v>
      </c>
      <c r="M266" s="5" t="s">
        <v>360</v>
      </c>
      <c r="N266" s="35">
        <v>735.4</v>
      </c>
      <c r="O266" s="35">
        <v>575.6</v>
      </c>
      <c r="P266" s="4">
        <f t="shared" si="87"/>
        <v>0.78270329072613554</v>
      </c>
      <c r="Q266" s="11">
        <v>20</v>
      </c>
      <c r="R266" s="5" t="s">
        <v>360</v>
      </c>
      <c r="S266" s="5" t="s">
        <v>360</v>
      </c>
      <c r="T266" s="5" t="s">
        <v>360</v>
      </c>
      <c r="U266" s="5" t="s">
        <v>360</v>
      </c>
      <c r="V266" s="5" t="s">
        <v>360</v>
      </c>
      <c r="W266" s="5" t="s">
        <v>360</v>
      </c>
      <c r="X266" s="35">
        <v>24827</v>
      </c>
      <c r="Y266" s="35">
        <v>26622.799999999999</v>
      </c>
      <c r="Z266" s="4">
        <f t="shared" si="88"/>
        <v>1.0723325411850002</v>
      </c>
      <c r="AA266" s="5">
        <v>5</v>
      </c>
      <c r="AB266" s="86">
        <v>58</v>
      </c>
      <c r="AC266" s="86">
        <v>58</v>
      </c>
      <c r="AD266" s="4">
        <f t="shared" si="89"/>
        <v>1</v>
      </c>
      <c r="AE266" s="5">
        <v>20</v>
      </c>
      <c r="AF266" s="5" t="s">
        <v>360</v>
      </c>
      <c r="AG266" s="5" t="s">
        <v>360</v>
      </c>
      <c r="AH266" s="5" t="s">
        <v>360</v>
      </c>
      <c r="AI266" s="5" t="s">
        <v>360</v>
      </c>
      <c r="AJ266" s="5" t="s">
        <v>360</v>
      </c>
      <c r="AK266" s="5" t="s">
        <v>360</v>
      </c>
      <c r="AL266" s="5" t="s">
        <v>360</v>
      </c>
      <c r="AM266" s="5" t="s">
        <v>360</v>
      </c>
      <c r="AN266" s="5" t="s">
        <v>360</v>
      </c>
      <c r="AO266" s="5" t="s">
        <v>360</v>
      </c>
      <c r="AP266" s="5" t="s">
        <v>360</v>
      </c>
      <c r="AQ266" s="5" t="s">
        <v>360</v>
      </c>
      <c r="AR266" s="43">
        <f t="shared" si="98"/>
        <v>0.9114606337877269</v>
      </c>
      <c r="AS266" s="44">
        <v>752</v>
      </c>
      <c r="AT266" s="35">
        <f t="shared" si="90"/>
        <v>615.27272727272725</v>
      </c>
      <c r="AU266" s="35">
        <f t="shared" si="91"/>
        <v>560.79999999999995</v>
      </c>
      <c r="AV266" s="35">
        <f t="shared" si="92"/>
        <v>-54.472727272727298</v>
      </c>
      <c r="AW266" s="35">
        <v>88.9</v>
      </c>
      <c r="AX266" s="35">
        <v>12.6</v>
      </c>
      <c r="AY266" s="35">
        <v>109.2</v>
      </c>
      <c r="AZ266" s="35">
        <v>84.1</v>
      </c>
      <c r="BA266" s="35">
        <v>85.3</v>
      </c>
      <c r="BB266" s="35">
        <v>0</v>
      </c>
      <c r="BC266" s="35">
        <v>88.9</v>
      </c>
      <c r="BD266" s="35">
        <v>83.5</v>
      </c>
      <c r="BE266" s="35">
        <v>20.7</v>
      </c>
      <c r="BF266" s="35">
        <f t="shared" si="93"/>
        <v>-12.4</v>
      </c>
      <c r="BG266" s="35">
        <v>0</v>
      </c>
      <c r="BH266" s="35">
        <f t="shared" si="85"/>
        <v>-12.4</v>
      </c>
      <c r="BI266" s="79"/>
      <c r="BJ266" s="35">
        <f t="shared" si="94"/>
        <v>0</v>
      </c>
      <c r="BK266" s="35"/>
      <c r="BL266" s="35">
        <f t="shared" si="95"/>
        <v>0</v>
      </c>
      <c r="BM266" s="79"/>
      <c r="BN266" s="79"/>
      <c r="BO266" s="79"/>
      <c r="BP266" s="79"/>
      <c r="BQ266" s="35">
        <f t="shared" si="96"/>
        <v>0</v>
      </c>
      <c r="BR266" s="35">
        <v>0</v>
      </c>
      <c r="BS266" s="35">
        <f t="shared" si="97"/>
        <v>0</v>
      </c>
      <c r="BT266" s="1"/>
      <c r="BU266" s="1"/>
      <c r="BV266" s="69"/>
      <c r="BW266" s="1"/>
      <c r="BX266" s="1"/>
      <c r="BY266" s="1"/>
      <c r="BZ266" s="1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10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10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10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10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10"/>
      <c r="HG266" s="9"/>
      <c r="HH266" s="9"/>
    </row>
    <row r="267" spans="1:216" s="2" customFormat="1" ht="17.149999999999999" customHeight="1">
      <c r="A267" s="14" t="s">
        <v>251</v>
      </c>
      <c r="B267" s="63">
        <v>0</v>
      </c>
      <c r="C267" s="63">
        <v>0</v>
      </c>
      <c r="D267" s="4">
        <f t="shared" si="86"/>
        <v>0</v>
      </c>
      <c r="E267" s="11">
        <v>0</v>
      </c>
      <c r="F267" s="5" t="s">
        <v>360</v>
      </c>
      <c r="G267" s="5" t="s">
        <v>360</v>
      </c>
      <c r="H267" s="5" t="s">
        <v>360</v>
      </c>
      <c r="I267" s="5" t="s">
        <v>360</v>
      </c>
      <c r="J267" s="5" t="s">
        <v>360</v>
      </c>
      <c r="K267" s="5" t="s">
        <v>360</v>
      </c>
      <c r="L267" s="5" t="s">
        <v>360</v>
      </c>
      <c r="M267" s="5" t="s">
        <v>360</v>
      </c>
      <c r="N267" s="35">
        <v>1496.4</v>
      </c>
      <c r="O267" s="35">
        <v>1375.9</v>
      </c>
      <c r="P267" s="4">
        <f t="shared" si="87"/>
        <v>0.91947340283346701</v>
      </c>
      <c r="Q267" s="11">
        <v>20</v>
      </c>
      <c r="R267" s="5" t="s">
        <v>360</v>
      </c>
      <c r="S267" s="5" t="s">
        <v>360</v>
      </c>
      <c r="T267" s="5" t="s">
        <v>360</v>
      </c>
      <c r="U267" s="5" t="s">
        <v>360</v>
      </c>
      <c r="V267" s="5" t="s">
        <v>360</v>
      </c>
      <c r="W267" s="5" t="s">
        <v>360</v>
      </c>
      <c r="X267" s="35">
        <v>11917</v>
      </c>
      <c r="Y267" s="35">
        <v>12329.6</v>
      </c>
      <c r="Z267" s="4">
        <f t="shared" si="88"/>
        <v>1.0346228077536292</v>
      </c>
      <c r="AA267" s="5">
        <v>5</v>
      </c>
      <c r="AB267" s="86">
        <v>460</v>
      </c>
      <c r="AC267" s="86">
        <v>443</v>
      </c>
      <c r="AD267" s="4">
        <f t="shared" si="89"/>
        <v>0.96304347826086956</v>
      </c>
      <c r="AE267" s="5">
        <v>20</v>
      </c>
      <c r="AF267" s="5" t="s">
        <v>360</v>
      </c>
      <c r="AG267" s="5" t="s">
        <v>360</v>
      </c>
      <c r="AH267" s="5" t="s">
        <v>360</v>
      </c>
      <c r="AI267" s="5" t="s">
        <v>360</v>
      </c>
      <c r="AJ267" s="5" t="s">
        <v>360</v>
      </c>
      <c r="AK267" s="5" t="s">
        <v>360</v>
      </c>
      <c r="AL267" s="5" t="s">
        <v>360</v>
      </c>
      <c r="AM267" s="5" t="s">
        <v>360</v>
      </c>
      <c r="AN267" s="5" t="s">
        <v>360</v>
      </c>
      <c r="AO267" s="5" t="s">
        <v>360</v>
      </c>
      <c r="AP267" s="5" t="s">
        <v>360</v>
      </c>
      <c r="AQ267" s="5" t="s">
        <v>360</v>
      </c>
      <c r="AR267" s="43">
        <f t="shared" si="98"/>
        <v>0.95163225912566385</v>
      </c>
      <c r="AS267" s="44">
        <v>1377</v>
      </c>
      <c r="AT267" s="35">
        <f t="shared" si="90"/>
        <v>1126.6363636363637</v>
      </c>
      <c r="AU267" s="35">
        <f t="shared" si="91"/>
        <v>1072.0999999999999</v>
      </c>
      <c r="AV267" s="35">
        <f t="shared" si="92"/>
        <v>-54.536363636363831</v>
      </c>
      <c r="AW267" s="35">
        <v>28.1</v>
      </c>
      <c r="AX267" s="35">
        <v>157.6</v>
      </c>
      <c r="AY267" s="35">
        <v>230.5</v>
      </c>
      <c r="AZ267" s="35">
        <v>111.1</v>
      </c>
      <c r="BA267" s="35">
        <v>159.4</v>
      </c>
      <c r="BB267" s="35">
        <v>71.400000000000006</v>
      </c>
      <c r="BC267" s="35">
        <v>59.3</v>
      </c>
      <c r="BD267" s="35">
        <v>150.5</v>
      </c>
      <c r="BE267" s="35"/>
      <c r="BF267" s="35">
        <f t="shared" si="93"/>
        <v>104.2</v>
      </c>
      <c r="BG267" s="35">
        <v>0</v>
      </c>
      <c r="BH267" s="35">
        <f t="shared" si="85"/>
        <v>104.2</v>
      </c>
      <c r="BI267" s="79"/>
      <c r="BJ267" s="35">
        <f t="shared" si="94"/>
        <v>104.2</v>
      </c>
      <c r="BK267" s="35"/>
      <c r="BL267" s="35">
        <f t="shared" si="95"/>
        <v>104.2</v>
      </c>
      <c r="BM267" s="79"/>
      <c r="BN267" s="79"/>
      <c r="BO267" s="79"/>
      <c r="BP267" s="79"/>
      <c r="BQ267" s="35">
        <f t="shared" si="96"/>
        <v>104.2</v>
      </c>
      <c r="BR267" s="35">
        <v>92.6</v>
      </c>
      <c r="BS267" s="35">
        <f t="shared" si="97"/>
        <v>11.6</v>
      </c>
      <c r="BT267" s="1"/>
      <c r="BU267" s="1"/>
      <c r="BV267" s="69"/>
      <c r="BW267" s="1"/>
      <c r="BX267" s="1"/>
      <c r="BY267" s="1"/>
      <c r="BZ267" s="1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10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10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10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10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10"/>
      <c r="HG267" s="9"/>
      <c r="HH267" s="9"/>
    </row>
    <row r="268" spans="1:216" s="2" customFormat="1" ht="17.149999999999999" customHeight="1">
      <c r="A268" s="14" t="s">
        <v>252</v>
      </c>
      <c r="B268" s="63">
        <v>0</v>
      </c>
      <c r="C268" s="63">
        <v>0</v>
      </c>
      <c r="D268" s="4">
        <f t="shared" si="86"/>
        <v>0</v>
      </c>
      <c r="E268" s="11">
        <v>0</v>
      </c>
      <c r="F268" s="5" t="s">
        <v>360</v>
      </c>
      <c r="G268" s="5" t="s">
        <v>360</v>
      </c>
      <c r="H268" s="5" t="s">
        <v>360</v>
      </c>
      <c r="I268" s="5" t="s">
        <v>360</v>
      </c>
      <c r="J268" s="5" t="s">
        <v>360</v>
      </c>
      <c r="K268" s="5" t="s">
        <v>360</v>
      </c>
      <c r="L268" s="5" t="s">
        <v>360</v>
      </c>
      <c r="M268" s="5" t="s">
        <v>360</v>
      </c>
      <c r="N268" s="35">
        <v>6762.1</v>
      </c>
      <c r="O268" s="35">
        <v>19587.900000000001</v>
      </c>
      <c r="P268" s="4">
        <f t="shared" si="87"/>
        <v>1.3</v>
      </c>
      <c r="Q268" s="11">
        <v>20</v>
      </c>
      <c r="R268" s="5" t="s">
        <v>360</v>
      </c>
      <c r="S268" s="5" t="s">
        <v>360</v>
      </c>
      <c r="T268" s="5" t="s">
        <v>360</v>
      </c>
      <c r="U268" s="5" t="s">
        <v>360</v>
      </c>
      <c r="V268" s="5" t="s">
        <v>360</v>
      </c>
      <c r="W268" s="5" t="s">
        <v>360</v>
      </c>
      <c r="X268" s="35">
        <v>66533</v>
      </c>
      <c r="Y268" s="35">
        <v>69081.899999999994</v>
      </c>
      <c r="Z268" s="4">
        <f t="shared" si="88"/>
        <v>1.0383103121759125</v>
      </c>
      <c r="AA268" s="5">
        <v>5</v>
      </c>
      <c r="AB268" s="86">
        <v>500</v>
      </c>
      <c r="AC268" s="86">
        <v>451</v>
      </c>
      <c r="AD268" s="4">
        <f t="shared" si="89"/>
        <v>0.90200000000000002</v>
      </c>
      <c r="AE268" s="5">
        <v>20</v>
      </c>
      <c r="AF268" s="5" t="s">
        <v>360</v>
      </c>
      <c r="AG268" s="5" t="s">
        <v>360</v>
      </c>
      <c r="AH268" s="5" t="s">
        <v>360</v>
      </c>
      <c r="AI268" s="5" t="s">
        <v>360</v>
      </c>
      <c r="AJ268" s="5" t="s">
        <v>360</v>
      </c>
      <c r="AK268" s="5" t="s">
        <v>360</v>
      </c>
      <c r="AL268" s="5" t="s">
        <v>360</v>
      </c>
      <c r="AM268" s="5" t="s">
        <v>360</v>
      </c>
      <c r="AN268" s="5" t="s">
        <v>360</v>
      </c>
      <c r="AO268" s="5" t="s">
        <v>360</v>
      </c>
      <c r="AP268" s="5" t="s">
        <v>360</v>
      </c>
      <c r="AQ268" s="5" t="s">
        <v>360</v>
      </c>
      <c r="AR268" s="43">
        <f t="shared" si="98"/>
        <v>1.0940344791306571</v>
      </c>
      <c r="AS268" s="44">
        <v>985</v>
      </c>
      <c r="AT268" s="35">
        <f t="shared" si="90"/>
        <v>805.90909090909088</v>
      </c>
      <c r="AU268" s="35">
        <f t="shared" si="91"/>
        <v>881.7</v>
      </c>
      <c r="AV268" s="35">
        <f t="shared" si="92"/>
        <v>75.790909090909167</v>
      </c>
      <c r="AW268" s="35">
        <v>73.5</v>
      </c>
      <c r="AX268" s="35">
        <v>82.4</v>
      </c>
      <c r="AY268" s="35">
        <v>145</v>
      </c>
      <c r="AZ268" s="35">
        <v>102.3</v>
      </c>
      <c r="BA268" s="35">
        <v>18.899999999999999</v>
      </c>
      <c r="BB268" s="35">
        <v>115.2</v>
      </c>
      <c r="BC268" s="35">
        <v>110.3</v>
      </c>
      <c r="BD268" s="35">
        <v>107.8</v>
      </c>
      <c r="BE268" s="35">
        <v>28.3</v>
      </c>
      <c r="BF268" s="35">
        <f t="shared" si="93"/>
        <v>98</v>
      </c>
      <c r="BG268" s="35">
        <v>0</v>
      </c>
      <c r="BH268" s="35">
        <f t="shared" si="85"/>
        <v>98</v>
      </c>
      <c r="BI268" s="79"/>
      <c r="BJ268" s="35">
        <f t="shared" si="94"/>
        <v>98</v>
      </c>
      <c r="BK268" s="35"/>
      <c r="BL268" s="35">
        <f t="shared" si="95"/>
        <v>98</v>
      </c>
      <c r="BM268" s="79"/>
      <c r="BN268" s="79"/>
      <c r="BO268" s="79"/>
      <c r="BP268" s="79"/>
      <c r="BQ268" s="35">
        <f t="shared" si="96"/>
        <v>98</v>
      </c>
      <c r="BR268" s="35">
        <v>103.6</v>
      </c>
      <c r="BS268" s="35">
        <f t="shared" si="97"/>
        <v>-5.6</v>
      </c>
      <c r="BT268" s="1"/>
      <c r="BU268" s="1"/>
      <c r="BV268" s="69"/>
      <c r="BW268" s="1"/>
      <c r="BX268" s="1"/>
      <c r="BY268" s="1"/>
      <c r="BZ268" s="1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10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10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10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10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10"/>
      <c r="HG268" s="9"/>
      <c r="HH268" s="9"/>
    </row>
    <row r="269" spans="1:216" s="2" customFormat="1" ht="17.149999999999999" customHeight="1">
      <c r="A269" s="14" t="s">
        <v>253</v>
      </c>
      <c r="B269" s="63">
        <v>8616</v>
      </c>
      <c r="C269" s="63">
        <v>8154.6</v>
      </c>
      <c r="D269" s="4">
        <f t="shared" si="86"/>
        <v>0.94644846796657389</v>
      </c>
      <c r="E269" s="11">
        <v>5</v>
      </c>
      <c r="F269" s="5" t="s">
        <v>360</v>
      </c>
      <c r="G269" s="5" t="s">
        <v>360</v>
      </c>
      <c r="H269" s="5" t="s">
        <v>360</v>
      </c>
      <c r="I269" s="5" t="s">
        <v>360</v>
      </c>
      <c r="J269" s="5" t="s">
        <v>360</v>
      </c>
      <c r="K269" s="5" t="s">
        <v>360</v>
      </c>
      <c r="L269" s="5" t="s">
        <v>360</v>
      </c>
      <c r="M269" s="5" t="s">
        <v>360</v>
      </c>
      <c r="N269" s="35">
        <v>3814.9</v>
      </c>
      <c r="O269" s="35">
        <v>2772.1</v>
      </c>
      <c r="P269" s="4">
        <f t="shared" si="87"/>
        <v>0.72665076410915097</v>
      </c>
      <c r="Q269" s="11">
        <v>20</v>
      </c>
      <c r="R269" s="5" t="s">
        <v>360</v>
      </c>
      <c r="S269" s="5" t="s">
        <v>360</v>
      </c>
      <c r="T269" s="5" t="s">
        <v>360</v>
      </c>
      <c r="U269" s="5" t="s">
        <v>360</v>
      </c>
      <c r="V269" s="5" t="s">
        <v>360</v>
      </c>
      <c r="W269" s="5" t="s">
        <v>360</v>
      </c>
      <c r="X269" s="35">
        <v>188675</v>
      </c>
      <c r="Y269" s="35">
        <v>234734.9</v>
      </c>
      <c r="Z269" s="4">
        <f t="shared" si="88"/>
        <v>1.2044122962766661</v>
      </c>
      <c r="AA269" s="5">
        <v>5</v>
      </c>
      <c r="AB269" s="86">
        <v>1119</v>
      </c>
      <c r="AC269" s="86">
        <v>1271</v>
      </c>
      <c r="AD269" s="4">
        <f t="shared" si="89"/>
        <v>1.1358355674709562</v>
      </c>
      <c r="AE269" s="5">
        <v>20</v>
      </c>
      <c r="AF269" s="5" t="s">
        <v>360</v>
      </c>
      <c r="AG269" s="5" t="s">
        <v>360</v>
      </c>
      <c r="AH269" s="5" t="s">
        <v>360</v>
      </c>
      <c r="AI269" s="5" t="s">
        <v>360</v>
      </c>
      <c r="AJ269" s="5" t="s">
        <v>360</v>
      </c>
      <c r="AK269" s="5" t="s">
        <v>360</v>
      </c>
      <c r="AL269" s="5" t="s">
        <v>360</v>
      </c>
      <c r="AM269" s="5" t="s">
        <v>360</v>
      </c>
      <c r="AN269" s="5" t="s">
        <v>360</v>
      </c>
      <c r="AO269" s="5" t="s">
        <v>360</v>
      </c>
      <c r="AP269" s="5" t="s">
        <v>360</v>
      </c>
      <c r="AQ269" s="5" t="s">
        <v>360</v>
      </c>
      <c r="AR269" s="43">
        <f t="shared" si="98"/>
        <v>0.96008060905636683</v>
      </c>
      <c r="AS269" s="44">
        <v>2172</v>
      </c>
      <c r="AT269" s="35">
        <f t="shared" si="90"/>
        <v>1777.0909090909092</v>
      </c>
      <c r="AU269" s="35">
        <f t="shared" si="91"/>
        <v>1706.2</v>
      </c>
      <c r="AV269" s="35">
        <f t="shared" si="92"/>
        <v>-70.89090909090919</v>
      </c>
      <c r="AW269" s="35">
        <v>251</v>
      </c>
      <c r="AX269" s="35">
        <v>134</v>
      </c>
      <c r="AY269" s="35">
        <v>225.1</v>
      </c>
      <c r="AZ269" s="35">
        <v>220.9</v>
      </c>
      <c r="BA269" s="35">
        <v>86</v>
      </c>
      <c r="BB269" s="35">
        <v>121.7</v>
      </c>
      <c r="BC269" s="35">
        <v>172.9</v>
      </c>
      <c r="BD269" s="35">
        <v>221.9</v>
      </c>
      <c r="BE269" s="35">
        <v>74</v>
      </c>
      <c r="BF269" s="35">
        <f t="shared" si="93"/>
        <v>198.7</v>
      </c>
      <c r="BG269" s="35">
        <v>0</v>
      </c>
      <c r="BH269" s="35">
        <f t="shared" si="85"/>
        <v>198.7</v>
      </c>
      <c r="BI269" s="79"/>
      <c r="BJ269" s="35">
        <f t="shared" si="94"/>
        <v>198.7</v>
      </c>
      <c r="BK269" s="35"/>
      <c r="BL269" s="35">
        <f t="shared" si="95"/>
        <v>198.7</v>
      </c>
      <c r="BM269" s="79"/>
      <c r="BN269" s="79"/>
      <c r="BO269" s="79"/>
      <c r="BP269" s="79"/>
      <c r="BQ269" s="35">
        <f t="shared" si="96"/>
        <v>198.7</v>
      </c>
      <c r="BR269" s="35">
        <v>150.4</v>
      </c>
      <c r="BS269" s="35">
        <f t="shared" si="97"/>
        <v>48.3</v>
      </c>
      <c r="BT269" s="1"/>
      <c r="BU269" s="1"/>
      <c r="BV269" s="69"/>
      <c r="BW269" s="1"/>
      <c r="BX269" s="1"/>
      <c r="BY269" s="1"/>
      <c r="BZ269" s="1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10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10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10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10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10"/>
      <c r="HG269" s="9"/>
      <c r="HH269" s="9"/>
    </row>
    <row r="270" spans="1:216" s="2" customFormat="1" ht="17.149999999999999" customHeight="1">
      <c r="A270" s="14" t="s">
        <v>254</v>
      </c>
      <c r="B270" s="63">
        <v>93214</v>
      </c>
      <c r="C270" s="63">
        <v>92419.1</v>
      </c>
      <c r="D270" s="4">
        <f t="shared" si="86"/>
        <v>0.99147231102624078</v>
      </c>
      <c r="E270" s="11">
        <v>5</v>
      </c>
      <c r="F270" s="5" t="s">
        <v>360</v>
      </c>
      <c r="G270" s="5" t="s">
        <v>360</v>
      </c>
      <c r="H270" s="5" t="s">
        <v>360</v>
      </c>
      <c r="I270" s="5" t="s">
        <v>360</v>
      </c>
      <c r="J270" s="5" t="s">
        <v>360</v>
      </c>
      <c r="K270" s="5" t="s">
        <v>360</v>
      </c>
      <c r="L270" s="5" t="s">
        <v>360</v>
      </c>
      <c r="M270" s="5" t="s">
        <v>360</v>
      </c>
      <c r="N270" s="35">
        <v>9154.2000000000007</v>
      </c>
      <c r="O270" s="35">
        <v>7263.9</v>
      </c>
      <c r="P270" s="4">
        <f t="shared" si="87"/>
        <v>0.7935046208297829</v>
      </c>
      <c r="Q270" s="11">
        <v>20</v>
      </c>
      <c r="R270" s="5" t="s">
        <v>360</v>
      </c>
      <c r="S270" s="5" t="s">
        <v>360</v>
      </c>
      <c r="T270" s="5" t="s">
        <v>360</v>
      </c>
      <c r="U270" s="5" t="s">
        <v>360</v>
      </c>
      <c r="V270" s="5" t="s">
        <v>360</v>
      </c>
      <c r="W270" s="5" t="s">
        <v>360</v>
      </c>
      <c r="X270" s="35">
        <v>611708</v>
      </c>
      <c r="Y270" s="35">
        <v>697103.3</v>
      </c>
      <c r="Z270" s="4">
        <f t="shared" si="88"/>
        <v>1.139601411130801</v>
      </c>
      <c r="AA270" s="5">
        <v>5</v>
      </c>
      <c r="AB270" s="86">
        <v>584</v>
      </c>
      <c r="AC270" s="86">
        <v>590</v>
      </c>
      <c r="AD270" s="4">
        <f t="shared" si="89"/>
        <v>1.0102739726027397</v>
      </c>
      <c r="AE270" s="5">
        <v>20</v>
      </c>
      <c r="AF270" s="5" t="s">
        <v>360</v>
      </c>
      <c r="AG270" s="5" t="s">
        <v>360</v>
      </c>
      <c r="AH270" s="5" t="s">
        <v>360</v>
      </c>
      <c r="AI270" s="5" t="s">
        <v>360</v>
      </c>
      <c r="AJ270" s="5" t="s">
        <v>360</v>
      </c>
      <c r="AK270" s="5" t="s">
        <v>360</v>
      </c>
      <c r="AL270" s="5" t="s">
        <v>360</v>
      </c>
      <c r="AM270" s="5" t="s">
        <v>360</v>
      </c>
      <c r="AN270" s="5" t="s">
        <v>360</v>
      </c>
      <c r="AO270" s="5" t="s">
        <v>360</v>
      </c>
      <c r="AP270" s="5" t="s">
        <v>360</v>
      </c>
      <c r="AQ270" s="5" t="s">
        <v>360</v>
      </c>
      <c r="AR270" s="43">
        <f t="shared" si="98"/>
        <v>0.93461880958871324</v>
      </c>
      <c r="AS270" s="44">
        <v>2238</v>
      </c>
      <c r="AT270" s="35">
        <f t="shared" si="90"/>
        <v>1831.0909090909092</v>
      </c>
      <c r="AU270" s="35">
        <f t="shared" si="91"/>
        <v>1711.4</v>
      </c>
      <c r="AV270" s="35">
        <f t="shared" si="92"/>
        <v>-119.69090909090914</v>
      </c>
      <c r="AW270" s="35">
        <v>115.7</v>
      </c>
      <c r="AX270" s="35">
        <v>151.9</v>
      </c>
      <c r="AY270" s="35">
        <v>235.7</v>
      </c>
      <c r="AZ270" s="35">
        <v>232.7</v>
      </c>
      <c r="BA270" s="35">
        <v>136.4</v>
      </c>
      <c r="BB270" s="35">
        <v>200.8</v>
      </c>
      <c r="BC270" s="35">
        <v>259</v>
      </c>
      <c r="BD270" s="35">
        <v>171.8</v>
      </c>
      <c r="BE270" s="35">
        <v>5.0999999999999996</v>
      </c>
      <c r="BF270" s="35">
        <f t="shared" si="93"/>
        <v>202.3</v>
      </c>
      <c r="BG270" s="35">
        <v>0</v>
      </c>
      <c r="BH270" s="35">
        <f t="shared" si="85"/>
        <v>202.3</v>
      </c>
      <c r="BI270" s="79"/>
      <c r="BJ270" s="35">
        <f t="shared" si="94"/>
        <v>202.3</v>
      </c>
      <c r="BK270" s="35"/>
      <c r="BL270" s="35">
        <f t="shared" si="95"/>
        <v>202.3</v>
      </c>
      <c r="BM270" s="79"/>
      <c r="BN270" s="79"/>
      <c r="BO270" s="79"/>
      <c r="BP270" s="79"/>
      <c r="BQ270" s="35">
        <f t="shared" si="96"/>
        <v>202.3</v>
      </c>
      <c r="BR270" s="35">
        <v>160.6</v>
      </c>
      <c r="BS270" s="35">
        <f t="shared" si="97"/>
        <v>41.7</v>
      </c>
      <c r="BT270" s="1"/>
      <c r="BU270" s="1"/>
      <c r="BV270" s="69"/>
      <c r="BW270" s="1"/>
      <c r="BX270" s="1"/>
      <c r="BY270" s="1"/>
      <c r="BZ270" s="1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10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10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10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10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10"/>
      <c r="HG270" s="9"/>
      <c r="HH270" s="9"/>
    </row>
    <row r="271" spans="1:216" s="2" customFormat="1" ht="17.149999999999999" customHeight="1">
      <c r="A271" s="14" t="s">
        <v>255</v>
      </c>
      <c r="B271" s="63">
        <v>34704</v>
      </c>
      <c r="C271" s="63">
        <v>37988.199999999997</v>
      </c>
      <c r="D271" s="4">
        <f t="shared" si="86"/>
        <v>1.0946346242508067</v>
      </c>
      <c r="E271" s="11">
        <v>5</v>
      </c>
      <c r="F271" s="5" t="s">
        <v>360</v>
      </c>
      <c r="G271" s="5" t="s">
        <v>360</v>
      </c>
      <c r="H271" s="5" t="s">
        <v>360</v>
      </c>
      <c r="I271" s="5" t="s">
        <v>360</v>
      </c>
      <c r="J271" s="5" t="s">
        <v>360</v>
      </c>
      <c r="K271" s="5" t="s">
        <v>360</v>
      </c>
      <c r="L271" s="5" t="s">
        <v>360</v>
      </c>
      <c r="M271" s="5" t="s">
        <v>360</v>
      </c>
      <c r="N271" s="35">
        <v>5057.1000000000004</v>
      </c>
      <c r="O271" s="35">
        <v>4234.5</v>
      </c>
      <c r="P271" s="4">
        <f t="shared" si="87"/>
        <v>0.83733760455597073</v>
      </c>
      <c r="Q271" s="11">
        <v>20</v>
      </c>
      <c r="R271" s="5" t="s">
        <v>360</v>
      </c>
      <c r="S271" s="5" t="s">
        <v>360</v>
      </c>
      <c r="T271" s="5" t="s">
        <v>360</v>
      </c>
      <c r="U271" s="5" t="s">
        <v>360</v>
      </c>
      <c r="V271" s="5" t="s">
        <v>360</v>
      </c>
      <c r="W271" s="5" t="s">
        <v>360</v>
      </c>
      <c r="X271" s="35">
        <v>82421</v>
      </c>
      <c r="Y271" s="35">
        <v>84258.1</v>
      </c>
      <c r="Z271" s="4">
        <f t="shared" si="88"/>
        <v>1.0222892224069109</v>
      </c>
      <c r="AA271" s="5">
        <v>5</v>
      </c>
      <c r="AB271" s="86">
        <v>147</v>
      </c>
      <c r="AC271" s="86">
        <v>148</v>
      </c>
      <c r="AD271" s="4">
        <f t="shared" si="89"/>
        <v>1.0068027210884354</v>
      </c>
      <c r="AE271" s="5">
        <v>20</v>
      </c>
      <c r="AF271" s="5" t="s">
        <v>360</v>
      </c>
      <c r="AG271" s="5" t="s">
        <v>360</v>
      </c>
      <c r="AH271" s="5" t="s">
        <v>360</v>
      </c>
      <c r="AI271" s="5" t="s">
        <v>360</v>
      </c>
      <c r="AJ271" s="5" t="s">
        <v>360</v>
      </c>
      <c r="AK271" s="5" t="s">
        <v>360</v>
      </c>
      <c r="AL271" s="5" t="s">
        <v>360</v>
      </c>
      <c r="AM271" s="5" t="s">
        <v>360</v>
      </c>
      <c r="AN271" s="5" t="s">
        <v>360</v>
      </c>
      <c r="AO271" s="5" t="s">
        <v>360</v>
      </c>
      <c r="AP271" s="5" t="s">
        <v>360</v>
      </c>
      <c r="AQ271" s="5" t="s">
        <v>360</v>
      </c>
      <c r="AR271" s="43">
        <f t="shared" si="98"/>
        <v>0.94934851492353434</v>
      </c>
      <c r="AS271" s="44">
        <v>276</v>
      </c>
      <c r="AT271" s="35">
        <f t="shared" si="90"/>
        <v>225.81818181818181</v>
      </c>
      <c r="AU271" s="35">
        <f t="shared" si="91"/>
        <v>214.4</v>
      </c>
      <c r="AV271" s="35">
        <f t="shared" si="92"/>
        <v>-11.418181818181807</v>
      </c>
      <c r="AW271" s="35">
        <v>26.8</v>
      </c>
      <c r="AX271" s="35">
        <v>27.8</v>
      </c>
      <c r="AY271" s="35">
        <v>25.1</v>
      </c>
      <c r="AZ271" s="35">
        <v>17.2</v>
      </c>
      <c r="BA271" s="35">
        <v>27.9</v>
      </c>
      <c r="BB271" s="35">
        <v>22.1</v>
      </c>
      <c r="BC271" s="35">
        <v>10.6</v>
      </c>
      <c r="BD271" s="35">
        <v>29.8</v>
      </c>
      <c r="BE271" s="35"/>
      <c r="BF271" s="35">
        <f t="shared" si="93"/>
        <v>27.1</v>
      </c>
      <c r="BG271" s="35">
        <v>0</v>
      </c>
      <c r="BH271" s="35">
        <f t="shared" si="85"/>
        <v>27.1</v>
      </c>
      <c r="BI271" s="79"/>
      <c r="BJ271" s="35">
        <f t="shared" si="94"/>
        <v>27.1</v>
      </c>
      <c r="BK271" s="35"/>
      <c r="BL271" s="35">
        <f t="shared" si="95"/>
        <v>27.1</v>
      </c>
      <c r="BM271" s="79"/>
      <c r="BN271" s="79"/>
      <c r="BO271" s="79"/>
      <c r="BP271" s="79"/>
      <c r="BQ271" s="35">
        <f t="shared" si="96"/>
        <v>27.1</v>
      </c>
      <c r="BR271" s="35">
        <v>25.3</v>
      </c>
      <c r="BS271" s="35">
        <f t="shared" si="97"/>
        <v>1.8</v>
      </c>
      <c r="BT271" s="1"/>
      <c r="BU271" s="1"/>
      <c r="BV271" s="69"/>
      <c r="BW271" s="1"/>
      <c r="BX271" s="1"/>
      <c r="BY271" s="1"/>
      <c r="BZ271" s="1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10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10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10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10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10"/>
      <c r="HG271" s="9"/>
      <c r="HH271" s="9"/>
    </row>
    <row r="272" spans="1:216" s="2" customFormat="1" ht="17.149999999999999" customHeight="1">
      <c r="A272" s="18" t="s">
        <v>256</v>
      </c>
      <c r="B272" s="59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87"/>
      <c r="AC272" s="87"/>
      <c r="AD272" s="11"/>
      <c r="AE272" s="11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35"/>
      <c r="BL272" s="35"/>
      <c r="BM272" s="79"/>
      <c r="BN272" s="79"/>
      <c r="BO272" s="79"/>
      <c r="BP272" s="79"/>
      <c r="BQ272" s="35"/>
      <c r="BR272" s="35"/>
      <c r="BS272" s="35"/>
      <c r="BT272" s="1"/>
      <c r="BU272" s="1"/>
      <c r="BV272" s="69"/>
      <c r="BW272" s="1"/>
      <c r="BX272" s="1"/>
      <c r="BY272" s="1"/>
      <c r="BZ272" s="1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10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10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10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10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10"/>
      <c r="HG272" s="9"/>
      <c r="HH272" s="9"/>
    </row>
    <row r="273" spans="1:216" s="2" customFormat="1" ht="17.149999999999999" customHeight="1">
      <c r="A273" s="14" t="s">
        <v>257</v>
      </c>
      <c r="B273" s="63">
        <v>7612</v>
      </c>
      <c r="C273" s="63">
        <v>8000.2</v>
      </c>
      <c r="D273" s="4">
        <f t="shared" si="86"/>
        <v>1.0509984235417762</v>
      </c>
      <c r="E273" s="11">
        <v>5</v>
      </c>
      <c r="F273" s="5" t="s">
        <v>360</v>
      </c>
      <c r="G273" s="5" t="s">
        <v>360</v>
      </c>
      <c r="H273" s="5" t="s">
        <v>360</v>
      </c>
      <c r="I273" s="5" t="s">
        <v>360</v>
      </c>
      <c r="J273" s="5" t="s">
        <v>360</v>
      </c>
      <c r="K273" s="5" t="s">
        <v>360</v>
      </c>
      <c r="L273" s="5" t="s">
        <v>360</v>
      </c>
      <c r="M273" s="5" t="s">
        <v>360</v>
      </c>
      <c r="N273" s="35">
        <v>2119.9</v>
      </c>
      <c r="O273" s="35">
        <v>2527.5</v>
      </c>
      <c r="P273" s="4">
        <f t="shared" si="87"/>
        <v>1.1922732204349262</v>
      </c>
      <c r="Q273" s="11">
        <v>20</v>
      </c>
      <c r="R273" s="5" t="s">
        <v>360</v>
      </c>
      <c r="S273" s="5" t="s">
        <v>360</v>
      </c>
      <c r="T273" s="5" t="s">
        <v>360</v>
      </c>
      <c r="U273" s="5" t="s">
        <v>360</v>
      </c>
      <c r="V273" s="5" t="s">
        <v>360</v>
      </c>
      <c r="W273" s="5" t="s">
        <v>360</v>
      </c>
      <c r="X273" s="35">
        <v>6940</v>
      </c>
      <c r="Y273" s="35">
        <v>4728.3</v>
      </c>
      <c r="Z273" s="4">
        <f t="shared" si="88"/>
        <v>0.68131123919308356</v>
      </c>
      <c r="AA273" s="5">
        <v>5</v>
      </c>
      <c r="AB273" s="86">
        <v>5</v>
      </c>
      <c r="AC273" s="86">
        <v>8</v>
      </c>
      <c r="AD273" s="4">
        <f t="shared" si="89"/>
        <v>1.24</v>
      </c>
      <c r="AE273" s="5">
        <v>20</v>
      </c>
      <c r="AF273" s="5" t="s">
        <v>360</v>
      </c>
      <c r="AG273" s="5" t="s">
        <v>360</v>
      </c>
      <c r="AH273" s="5" t="s">
        <v>360</v>
      </c>
      <c r="AI273" s="5" t="s">
        <v>360</v>
      </c>
      <c r="AJ273" s="5" t="s">
        <v>360</v>
      </c>
      <c r="AK273" s="5" t="s">
        <v>360</v>
      </c>
      <c r="AL273" s="5" t="s">
        <v>360</v>
      </c>
      <c r="AM273" s="5" t="s">
        <v>360</v>
      </c>
      <c r="AN273" s="5" t="s">
        <v>360</v>
      </c>
      <c r="AO273" s="5" t="s">
        <v>360</v>
      </c>
      <c r="AP273" s="5" t="s">
        <v>360</v>
      </c>
      <c r="AQ273" s="5" t="s">
        <v>360</v>
      </c>
      <c r="AR273" s="43">
        <f t="shared" si="98"/>
        <v>1.1461402544474564</v>
      </c>
      <c r="AS273" s="44">
        <v>94</v>
      </c>
      <c r="AT273" s="35">
        <f t="shared" si="90"/>
        <v>76.909090909090907</v>
      </c>
      <c r="AU273" s="35">
        <f t="shared" si="91"/>
        <v>88.1</v>
      </c>
      <c r="AV273" s="35">
        <f t="shared" si="92"/>
        <v>11.190909090909088</v>
      </c>
      <c r="AW273" s="35">
        <v>5.8</v>
      </c>
      <c r="AX273" s="35">
        <v>10.9</v>
      </c>
      <c r="AY273" s="35">
        <v>15.9</v>
      </c>
      <c r="AZ273" s="35">
        <v>7.2</v>
      </c>
      <c r="BA273" s="35">
        <v>6.9</v>
      </c>
      <c r="BB273" s="35">
        <v>13.6</v>
      </c>
      <c r="BC273" s="35">
        <v>3</v>
      </c>
      <c r="BD273" s="35">
        <v>8.4</v>
      </c>
      <c r="BE273" s="35"/>
      <c r="BF273" s="35">
        <f t="shared" si="93"/>
        <v>16.399999999999999</v>
      </c>
      <c r="BG273" s="35">
        <v>0</v>
      </c>
      <c r="BH273" s="35">
        <f t="shared" si="85"/>
        <v>16.399999999999999</v>
      </c>
      <c r="BI273" s="79"/>
      <c r="BJ273" s="35">
        <f t="shared" si="94"/>
        <v>16.399999999999999</v>
      </c>
      <c r="BK273" s="35"/>
      <c r="BL273" s="35">
        <f t="shared" si="95"/>
        <v>16.399999999999999</v>
      </c>
      <c r="BM273" s="79"/>
      <c r="BN273" s="79"/>
      <c r="BO273" s="79"/>
      <c r="BP273" s="79"/>
      <c r="BQ273" s="35">
        <f t="shared" si="96"/>
        <v>16.399999999999999</v>
      </c>
      <c r="BR273" s="35">
        <v>20.399999999999999</v>
      </c>
      <c r="BS273" s="35">
        <f t="shared" si="97"/>
        <v>-4</v>
      </c>
      <c r="BT273" s="1"/>
      <c r="BU273" s="1"/>
      <c r="BV273" s="69"/>
      <c r="BW273" s="1"/>
      <c r="BX273" s="1"/>
      <c r="BY273" s="1"/>
      <c r="BZ273" s="1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10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10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10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10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10"/>
      <c r="HG273" s="9"/>
      <c r="HH273" s="9"/>
    </row>
    <row r="274" spans="1:216" s="2" customFormat="1" ht="17.149999999999999" customHeight="1">
      <c r="A274" s="14" t="s">
        <v>258</v>
      </c>
      <c r="B274" s="63">
        <v>0</v>
      </c>
      <c r="C274" s="63">
        <v>0</v>
      </c>
      <c r="D274" s="4">
        <f t="shared" si="86"/>
        <v>0</v>
      </c>
      <c r="E274" s="11">
        <v>0</v>
      </c>
      <c r="F274" s="5" t="s">
        <v>360</v>
      </c>
      <c r="G274" s="5" t="s">
        <v>360</v>
      </c>
      <c r="H274" s="5" t="s">
        <v>360</v>
      </c>
      <c r="I274" s="5" t="s">
        <v>360</v>
      </c>
      <c r="J274" s="5" t="s">
        <v>360</v>
      </c>
      <c r="K274" s="5" t="s">
        <v>360</v>
      </c>
      <c r="L274" s="5" t="s">
        <v>360</v>
      </c>
      <c r="M274" s="5" t="s">
        <v>360</v>
      </c>
      <c r="N274" s="35">
        <v>1325</v>
      </c>
      <c r="O274" s="35">
        <v>1169.3</v>
      </c>
      <c r="P274" s="4">
        <f t="shared" si="87"/>
        <v>0.88249056603773579</v>
      </c>
      <c r="Q274" s="11">
        <v>20</v>
      </c>
      <c r="R274" s="5" t="s">
        <v>360</v>
      </c>
      <c r="S274" s="5" t="s">
        <v>360</v>
      </c>
      <c r="T274" s="5" t="s">
        <v>360</v>
      </c>
      <c r="U274" s="5" t="s">
        <v>360</v>
      </c>
      <c r="V274" s="5" t="s">
        <v>360</v>
      </c>
      <c r="W274" s="5" t="s">
        <v>360</v>
      </c>
      <c r="X274" s="35">
        <v>14227</v>
      </c>
      <c r="Y274" s="35">
        <v>12486.7</v>
      </c>
      <c r="Z274" s="4">
        <f t="shared" si="88"/>
        <v>0.87767624938497224</v>
      </c>
      <c r="AA274" s="5">
        <v>5</v>
      </c>
      <c r="AB274" s="86">
        <v>63</v>
      </c>
      <c r="AC274" s="86">
        <v>63</v>
      </c>
      <c r="AD274" s="4">
        <f t="shared" si="89"/>
        <v>1</v>
      </c>
      <c r="AE274" s="5">
        <v>20</v>
      </c>
      <c r="AF274" s="5" t="s">
        <v>360</v>
      </c>
      <c r="AG274" s="5" t="s">
        <v>360</v>
      </c>
      <c r="AH274" s="5" t="s">
        <v>360</v>
      </c>
      <c r="AI274" s="5" t="s">
        <v>360</v>
      </c>
      <c r="AJ274" s="5" t="s">
        <v>360</v>
      </c>
      <c r="AK274" s="5" t="s">
        <v>360</v>
      </c>
      <c r="AL274" s="5" t="s">
        <v>360</v>
      </c>
      <c r="AM274" s="5" t="s">
        <v>360</v>
      </c>
      <c r="AN274" s="5" t="s">
        <v>360</v>
      </c>
      <c r="AO274" s="5" t="s">
        <v>360</v>
      </c>
      <c r="AP274" s="5" t="s">
        <v>360</v>
      </c>
      <c r="AQ274" s="5" t="s">
        <v>360</v>
      </c>
      <c r="AR274" s="43">
        <f t="shared" si="98"/>
        <v>0.93418205705954604</v>
      </c>
      <c r="AS274" s="44">
        <v>531</v>
      </c>
      <c r="AT274" s="35">
        <f t="shared" si="90"/>
        <v>434.45454545454544</v>
      </c>
      <c r="AU274" s="35">
        <f t="shared" si="91"/>
        <v>405.9</v>
      </c>
      <c r="AV274" s="35">
        <f t="shared" si="92"/>
        <v>-28.554545454545462</v>
      </c>
      <c r="AW274" s="35">
        <v>42.9</v>
      </c>
      <c r="AX274" s="35">
        <v>50</v>
      </c>
      <c r="AY274" s="35">
        <v>55.5</v>
      </c>
      <c r="AZ274" s="35">
        <v>46.2</v>
      </c>
      <c r="BA274" s="35">
        <v>58.8</v>
      </c>
      <c r="BB274" s="35">
        <v>25.8</v>
      </c>
      <c r="BC274" s="35">
        <v>41.4</v>
      </c>
      <c r="BD274" s="35">
        <v>37.4</v>
      </c>
      <c r="BE274" s="35"/>
      <c r="BF274" s="35">
        <f t="shared" si="93"/>
        <v>47.9</v>
      </c>
      <c r="BG274" s="35">
        <v>0</v>
      </c>
      <c r="BH274" s="35">
        <f t="shared" si="85"/>
        <v>47.9</v>
      </c>
      <c r="BI274" s="79"/>
      <c r="BJ274" s="35">
        <f t="shared" si="94"/>
        <v>47.9</v>
      </c>
      <c r="BK274" s="35"/>
      <c r="BL274" s="35">
        <f t="shared" si="95"/>
        <v>47.9</v>
      </c>
      <c r="BM274" s="79"/>
      <c r="BN274" s="79"/>
      <c r="BO274" s="79"/>
      <c r="BP274" s="79"/>
      <c r="BQ274" s="35">
        <f t="shared" si="96"/>
        <v>47.9</v>
      </c>
      <c r="BR274" s="35">
        <v>50.9</v>
      </c>
      <c r="BS274" s="35">
        <f t="shared" si="97"/>
        <v>-3</v>
      </c>
      <c r="BT274" s="1"/>
      <c r="BU274" s="1"/>
      <c r="BV274" s="69"/>
      <c r="BW274" s="1"/>
      <c r="BX274" s="1"/>
      <c r="BY274" s="1"/>
      <c r="BZ274" s="1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10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10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10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10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10"/>
      <c r="HG274" s="9"/>
      <c r="HH274" s="9"/>
    </row>
    <row r="275" spans="1:216" s="2" customFormat="1" ht="17.149999999999999" customHeight="1">
      <c r="A275" s="14" t="s">
        <v>259</v>
      </c>
      <c r="B275" s="63">
        <v>0</v>
      </c>
      <c r="C275" s="63">
        <v>0</v>
      </c>
      <c r="D275" s="4">
        <f t="shared" si="86"/>
        <v>0</v>
      </c>
      <c r="E275" s="11">
        <v>0</v>
      </c>
      <c r="F275" s="5" t="s">
        <v>360</v>
      </c>
      <c r="G275" s="5" t="s">
        <v>360</v>
      </c>
      <c r="H275" s="5" t="s">
        <v>360</v>
      </c>
      <c r="I275" s="5" t="s">
        <v>360</v>
      </c>
      <c r="J275" s="5" t="s">
        <v>360</v>
      </c>
      <c r="K275" s="5" t="s">
        <v>360</v>
      </c>
      <c r="L275" s="5" t="s">
        <v>360</v>
      </c>
      <c r="M275" s="5" t="s">
        <v>360</v>
      </c>
      <c r="N275" s="35">
        <v>1934.8</v>
      </c>
      <c r="O275" s="35">
        <v>2819.9</v>
      </c>
      <c r="P275" s="4">
        <f t="shared" si="87"/>
        <v>1.225746330370064</v>
      </c>
      <c r="Q275" s="11">
        <v>20</v>
      </c>
      <c r="R275" s="5" t="s">
        <v>360</v>
      </c>
      <c r="S275" s="5" t="s">
        <v>360</v>
      </c>
      <c r="T275" s="5" t="s">
        <v>360</v>
      </c>
      <c r="U275" s="5" t="s">
        <v>360</v>
      </c>
      <c r="V275" s="5" t="s">
        <v>360</v>
      </c>
      <c r="W275" s="5" t="s">
        <v>360</v>
      </c>
      <c r="X275" s="35">
        <v>16708</v>
      </c>
      <c r="Y275" s="35">
        <v>20498.7</v>
      </c>
      <c r="Z275" s="4">
        <f t="shared" si="88"/>
        <v>1.2026879339238687</v>
      </c>
      <c r="AA275" s="5">
        <v>5</v>
      </c>
      <c r="AB275" s="86">
        <v>206</v>
      </c>
      <c r="AC275" s="86">
        <v>222</v>
      </c>
      <c r="AD275" s="4">
        <f t="shared" si="89"/>
        <v>1.0776699029126213</v>
      </c>
      <c r="AE275" s="5">
        <v>20</v>
      </c>
      <c r="AF275" s="5" t="s">
        <v>360</v>
      </c>
      <c r="AG275" s="5" t="s">
        <v>360</v>
      </c>
      <c r="AH275" s="5" t="s">
        <v>360</v>
      </c>
      <c r="AI275" s="5" t="s">
        <v>360</v>
      </c>
      <c r="AJ275" s="5" t="s">
        <v>360</v>
      </c>
      <c r="AK275" s="5" t="s">
        <v>360</v>
      </c>
      <c r="AL275" s="5" t="s">
        <v>360</v>
      </c>
      <c r="AM275" s="5" t="s">
        <v>360</v>
      </c>
      <c r="AN275" s="5" t="s">
        <v>360</v>
      </c>
      <c r="AO275" s="5" t="s">
        <v>360</v>
      </c>
      <c r="AP275" s="5" t="s">
        <v>360</v>
      </c>
      <c r="AQ275" s="5" t="s">
        <v>360</v>
      </c>
      <c r="AR275" s="43">
        <f t="shared" si="98"/>
        <v>1.1573725407838455</v>
      </c>
      <c r="AS275" s="44">
        <v>515</v>
      </c>
      <c r="AT275" s="35">
        <f t="shared" si="90"/>
        <v>421.36363636363637</v>
      </c>
      <c r="AU275" s="35">
        <f t="shared" si="91"/>
        <v>487.7</v>
      </c>
      <c r="AV275" s="35">
        <f t="shared" si="92"/>
        <v>66.336363636363615</v>
      </c>
      <c r="AW275" s="35">
        <v>60.9</v>
      </c>
      <c r="AX275" s="35">
        <v>44.5</v>
      </c>
      <c r="AY275" s="35">
        <v>38.1</v>
      </c>
      <c r="AZ275" s="35">
        <v>49.4</v>
      </c>
      <c r="BA275" s="35">
        <v>60.9</v>
      </c>
      <c r="BB275" s="35">
        <v>70.3</v>
      </c>
      <c r="BC275" s="35">
        <v>62.5</v>
      </c>
      <c r="BD275" s="35">
        <v>58</v>
      </c>
      <c r="BE275" s="35"/>
      <c r="BF275" s="35">
        <f t="shared" si="93"/>
        <v>43.1</v>
      </c>
      <c r="BG275" s="35">
        <v>0</v>
      </c>
      <c r="BH275" s="35">
        <f t="shared" si="85"/>
        <v>43.1</v>
      </c>
      <c r="BI275" s="79"/>
      <c r="BJ275" s="35">
        <f t="shared" si="94"/>
        <v>43.1</v>
      </c>
      <c r="BK275" s="35"/>
      <c r="BL275" s="35">
        <f t="shared" si="95"/>
        <v>43.1</v>
      </c>
      <c r="BM275" s="79"/>
      <c r="BN275" s="79"/>
      <c r="BO275" s="79"/>
      <c r="BP275" s="79"/>
      <c r="BQ275" s="35">
        <f t="shared" si="96"/>
        <v>43.1</v>
      </c>
      <c r="BR275" s="35">
        <v>40.700000000000003</v>
      </c>
      <c r="BS275" s="35">
        <f t="shared" si="97"/>
        <v>2.4</v>
      </c>
      <c r="BT275" s="1"/>
      <c r="BU275" s="1"/>
      <c r="BV275" s="69"/>
      <c r="BW275" s="1"/>
      <c r="BX275" s="1"/>
      <c r="BY275" s="1"/>
      <c r="BZ275" s="1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10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10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10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10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10"/>
      <c r="HG275" s="9"/>
      <c r="HH275" s="9"/>
    </row>
    <row r="276" spans="1:216" s="2" customFormat="1" ht="17.149999999999999" customHeight="1">
      <c r="A276" s="14" t="s">
        <v>260</v>
      </c>
      <c r="B276" s="63">
        <v>0</v>
      </c>
      <c r="C276" s="63">
        <v>0</v>
      </c>
      <c r="D276" s="4">
        <f t="shared" si="86"/>
        <v>0</v>
      </c>
      <c r="E276" s="11">
        <v>0</v>
      </c>
      <c r="F276" s="5" t="s">
        <v>360</v>
      </c>
      <c r="G276" s="5" t="s">
        <v>360</v>
      </c>
      <c r="H276" s="5" t="s">
        <v>360</v>
      </c>
      <c r="I276" s="5" t="s">
        <v>360</v>
      </c>
      <c r="J276" s="5" t="s">
        <v>360</v>
      </c>
      <c r="K276" s="5" t="s">
        <v>360</v>
      </c>
      <c r="L276" s="5" t="s">
        <v>360</v>
      </c>
      <c r="M276" s="5" t="s">
        <v>360</v>
      </c>
      <c r="N276" s="35">
        <v>1212.7</v>
      </c>
      <c r="O276" s="35">
        <v>688.6</v>
      </c>
      <c r="P276" s="4">
        <f t="shared" si="87"/>
        <v>0.56782386410488994</v>
      </c>
      <c r="Q276" s="11">
        <v>20</v>
      </c>
      <c r="R276" s="5" t="s">
        <v>360</v>
      </c>
      <c r="S276" s="5" t="s">
        <v>360</v>
      </c>
      <c r="T276" s="5" t="s">
        <v>360</v>
      </c>
      <c r="U276" s="5" t="s">
        <v>360</v>
      </c>
      <c r="V276" s="5" t="s">
        <v>360</v>
      </c>
      <c r="W276" s="5" t="s">
        <v>360</v>
      </c>
      <c r="X276" s="35">
        <v>26098</v>
      </c>
      <c r="Y276" s="35">
        <v>24626</v>
      </c>
      <c r="Z276" s="4">
        <f t="shared" si="88"/>
        <v>0.94359721051421563</v>
      </c>
      <c r="AA276" s="5">
        <v>5</v>
      </c>
      <c r="AB276" s="86">
        <v>182</v>
      </c>
      <c r="AC276" s="86">
        <v>183</v>
      </c>
      <c r="AD276" s="4">
        <f t="shared" si="89"/>
        <v>1.0054945054945055</v>
      </c>
      <c r="AE276" s="5">
        <v>20</v>
      </c>
      <c r="AF276" s="5" t="s">
        <v>360</v>
      </c>
      <c r="AG276" s="5" t="s">
        <v>360</v>
      </c>
      <c r="AH276" s="5" t="s">
        <v>360</v>
      </c>
      <c r="AI276" s="5" t="s">
        <v>360</v>
      </c>
      <c r="AJ276" s="5" t="s">
        <v>360</v>
      </c>
      <c r="AK276" s="5" t="s">
        <v>360</v>
      </c>
      <c r="AL276" s="5" t="s">
        <v>360</v>
      </c>
      <c r="AM276" s="5" t="s">
        <v>360</v>
      </c>
      <c r="AN276" s="5" t="s">
        <v>360</v>
      </c>
      <c r="AO276" s="5" t="s">
        <v>360</v>
      </c>
      <c r="AP276" s="5" t="s">
        <v>360</v>
      </c>
      <c r="AQ276" s="5" t="s">
        <v>360</v>
      </c>
      <c r="AR276" s="43">
        <f t="shared" si="98"/>
        <v>0.80409674321242197</v>
      </c>
      <c r="AS276" s="44">
        <v>1221</v>
      </c>
      <c r="AT276" s="35">
        <f t="shared" si="90"/>
        <v>999</v>
      </c>
      <c r="AU276" s="35">
        <f t="shared" si="91"/>
        <v>803.3</v>
      </c>
      <c r="AV276" s="35">
        <f t="shared" si="92"/>
        <v>-195.70000000000005</v>
      </c>
      <c r="AW276" s="35">
        <v>75.599999999999994</v>
      </c>
      <c r="AX276" s="35">
        <v>41.8</v>
      </c>
      <c r="AY276" s="35">
        <v>168.8</v>
      </c>
      <c r="AZ276" s="35">
        <v>99.6</v>
      </c>
      <c r="BA276" s="35">
        <v>114.7</v>
      </c>
      <c r="BB276" s="35">
        <v>20.6</v>
      </c>
      <c r="BC276" s="35">
        <v>90.4</v>
      </c>
      <c r="BD276" s="35">
        <v>50.3</v>
      </c>
      <c r="BE276" s="35"/>
      <c r="BF276" s="35">
        <f t="shared" si="93"/>
        <v>141.5</v>
      </c>
      <c r="BG276" s="35">
        <v>0</v>
      </c>
      <c r="BH276" s="35">
        <f t="shared" si="85"/>
        <v>141.5</v>
      </c>
      <c r="BI276" s="79"/>
      <c r="BJ276" s="35">
        <f t="shared" si="94"/>
        <v>141.5</v>
      </c>
      <c r="BK276" s="35"/>
      <c r="BL276" s="35">
        <f t="shared" si="95"/>
        <v>141.5</v>
      </c>
      <c r="BM276" s="79"/>
      <c r="BN276" s="79"/>
      <c r="BO276" s="79"/>
      <c r="BP276" s="79"/>
      <c r="BQ276" s="35">
        <f t="shared" si="96"/>
        <v>141.5</v>
      </c>
      <c r="BR276" s="35">
        <v>124.1</v>
      </c>
      <c r="BS276" s="35">
        <f t="shared" si="97"/>
        <v>17.399999999999999</v>
      </c>
      <c r="BT276" s="1"/>
      <c r="BU276" s="1"/>
      <c r="BV276" s="69"/>
      <c r="BW276" s="1"/>
      <c r="BX276" s="1"/>
      <c r="BY276" s="1"/>
      <c r="BZ276" s="1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10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10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10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10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10"/>
      <c r="HG276" s="9"/>
      <c r="HH276" s="9"/>
    </row>
    <row r="277" spans="1:216" s="2" customFormat="1" ht="17.149999999999999" customHeight="1">
      <c r="A277" s="14" t="s">
        <v>261</v>
      </c>
      <c r="B277" s="63">
        <v>1274</v>
      </c>
      <c r="C277" s="63">
        <v>1265</v>
      </c>
      <c r="D277" s="4">
        <f t="shared" si="86"/>
        <v>0.99293563579277866</v>
      </c>
      <c r="E277" s="11">
        <v>5</v>
      </c>
      <c r="F277" s="5" t="s">
        <v>360</v>
      </c>
      <c r="G277" s="5" t="s">
        <v>360</v>
      </c>
      <c r="H277" s="5" t="s">
        <v>360</v>
      </c>
      <c r="I277" s="5" t="s">
        <v>360</v>
      </c>
      <c r="J277" s="5" t="s">
        <v>360</v>
      </c>
      <c r="K277" s="5" t="s">
        <v>360</v>
      </c>
      <c r="L277" s="5" t="s">
        <v>360</v>
      </c>
      <c r="M277" s="5" t="s">
        <v>360</v>
      </c>
      <c r="N277" s="35">
        <v>1630.8</v>
      </c>
      <c r="O277" s="35">
        <v>2244.5</v>
      </c>
      <c r="P277" s="4">
        <f t="shared" si="87"/>
        <v>1.2176318371351484</v>
      </c>
      <c r="Q277" s="11">
        <v>20</v>
      </c>
      <c r="R277" s="5" t="s">
        <v>360</v>
      </c>
      <c r="S277" s="5" t="s">
        <v>360</v>
      </c>
      <c r="T277" s="5" t="s">
        <v>360</v>
      </c>
      <c r="U277" s="5" t="s">
        <v>360</v>
      </c>
      <c r="V277" s="5" t="s">
        <v>360</v>
      </c>
      <c r="W277" s="5" t="s">
        <v>360</v>
      </c>
      <c r="X277" s="35">
        <v>6806</v>
      </c>
      <c r="Y277" s="35">
        <v>2790.1</v>
      </c>
      <c r="Z277" s="4">
        <f t="shared" si="88"/>
        <v>0.40994710549515134</v>
      </c>
      <c r="AA277" s="5">
        <v>5</v>
      </c>
      <c r="AB277" s="86">
        <v>81</v>
      </c>
      <c r="AC277" s="86">
        <v>82</v>
      </c>
      <c r="AD277" s="4">
        <f t="shared" si="89"/>
        <v>1.0123456790123457</v>
      </c>
      <c r="AE277" s="5">
        <v>20</v>
      </c>
      <c r="AF277" s="5" t="s">
        <v>360</v>
      </c>
      <c r="AG277" s="5" t="s">
        <v>360</v>
      </c>
      <c r="AH277" s="5" t="s">
        <v>360</v>
      </c>
      <c r="AI277" s="5" t="s">
        <v>360</v>
      </c>
      <c r="AJ277" s="5" t="s">
        <v>360</v>
      </c>
      <c r="AK277" s="5" t="s">
        <v>360</v>
      </c>
      <c r="AL277" s="5" t="s">
        <v>360</v>
      </c>
      <c r="AM277" s="5" t="s">
        <v>360</v>
      </c>
      <c r="AN277" s="5" t="s">
        <v>360</v>
      </c>
      <c r="AO277" s="5" t="s">
        <v>360</v>
      </c>
      <c r="AP277" s="5" t="s">
        <v>360</v>
      </c>
      <c r="AQ277" s="5" t="s">
        <v>360</v>
      </c>
      <c r="AR277" s="43">
        <f t="shared" si="98"/>
        <v>1.0322792805877907</v>
      </c>
      <c r="AS277" s="44">
        <v>684</v>
      </c>
      <c r="AT277" s="35">
        <f t="shared" si="90"/>
        <v>559.63636363636363</v>
      </c>
      <c r="AU277" s="35">
        <f t="shared" si="91"/>
        <v>577.70000000000005</v>
      </c>
      <c r="AV277" s="35">
        <f t="shared" si="92"/>
        <v>18.063636363636419</v>
      </c>
      <c r="AW277" s="35">
        <v>42.4</v>
      </c>
      <c r="AX277" s="35">
        <v>34.200000000000003</v>
      </c>
      <c r="AY277" s="35">
        <v>127.7</v>
      </c>
      <c r="AZ277" s="35">
        <v>22.1</v>
      </c>
      <c r="BA277" s="35">
        <v>67.099999999999994</v>
      </c>
      <c r="BB277" s="35">
        <v>114</v>
      </c>
      <c r="BC277" s="35">
        <v>27.8</v>
      </c>
      <c r="BD277" s="35">
        <v>43.2</v>
      </c>
      <c r="BE277" s="35"/>
      <c r="BF277" s="35">
        <f t="shared" si="93"/>
        <v>99.2</v>
      </c>
      <c r="BG277" s="35">
        <v>0</v>
      </c>
      <c r="BH277" s="35">
        <f t="shared" si="85"/>
        <v>99.2</v>
      </c>
      <c r="BI277" s="79"/>
      <c r="BJ277" s="35">
        <f t="shared" si="94"/>
        <v>99.2</v>
      </c>
      <c r="BK277" s="35"/>
      <c r="BL277" s="35">
        <f t="shared" si="95"/>
        <v>99.2</v>
      </c>
      <c r="BM277" s="79"/>
      <c r="BN277" s="79"/>
      <c r="BO277" s="79"/>
      <c r="BP277" s="79"/>
      <c r="BQ277" s="35">
        <f t="shared" si="96"/>
        <v>99.2</v>
      </c>
      <c r="BR277" s="35">
        <v>137.9</v>
      </c>
      <c r="BS277" s="35">
        <f t="shared" si="97"/>
        <v>-38.700000000000003</v>
      </c>
      <c r="BT277" s="1"/>
      <c r="BU277" s="1"/>
      <c r="BV277" s="69"/>
      <c r="BW277" s="1"/>
      <c r="BX277" s="1"/>
      <c r="BY277" s="1"/>
      <c r="BZ277" s="1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10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10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10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10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10"/>
      <c r="HG277" s="9"/>
      <c r="HH277" s="9"/>
    </row>
    <row r="278" spans="1:216" s="2" customFormat="1" ht="17.149999999999999" customHeight="1">
      <c r="A278" s="14" t="s">
        <v>262</v>
      </c>
      <c r="B278" s="63">
        <v>104359</v>
      </c>
      <c r="C278" s="63">
        <v>104359</v>
      </c>
      <c r="D278" s="4">
        <f t="shared" si="86"/>
        <v>1</v>
      </c>
      <c r="E278" s="11">
        <v>5</v>
      </c>
      <c r="F278" s="5" t="s">
        <v>360</v>
      </c>
      <c r="G278" s="5" t="s">
        <v>360</v>
      </c>
      <c r="H278" s="5" t="s">
        <v>360</v>
      </c>
      <c r="I278" s="5" t="s">
        <v>360</v>
      </c>
      <c r="J278" s="5" t="s">
        <v>360</v>
      </c>
      <c r="K278" s="5" t="s">
        <v>360</v>
      </c>
      <c r="L278" s="5" t="s">
        <v>360</v>
      </c>
      <c r="M278" s="5" t="s">
        <v>360</v>
      </c>
      <c r="N278" s="35">
        <v>1498.8</v>
      </c>
      <c r="O278" s="35">
        <v>731.3</v>
      </c>
      <c r="P278" s="4">
        <f t="shared" si="87"/>
        <v>0.48792367227115024</v>
      </c>
      <c r="Q278" s="11">
        <v>20</v>
      </c>
      <c r="R278" s="5" t="s">
        <v>360</v>
      </c>
      <c r="S278" s="5" t="s">
        <v>360</v>
      </c>
      <c r="T278" s="5" t="s">
        <v>360</v>
      </c>
      <c r="U278" s="5" t="s">
        <v>360</v>
      </c>
      <c r="V278" s="5" t="s">
        <v>360</v>
      </c>
      <c r="W278" s="5" t="s">
        <v>360</v>
      </c>
      <c r="X278" s="35">
        <v>12891</v>
      </c>
      <c r="Y278" s="35">
        <v>8516.7999999999993</v>
      </c>
      <c r="Z278" s="4">
        <f t="shared" si="88"/>
        <v>0.6606779923977969</v>
      </c>
      <c r="AA278" s="5">
        <v>5</v>
      </c>
      <c r="AB278" s="86">
        <v>112</v>
      </c>
      <c r="AC278" s="86">
        <v>112</v>
      </c>
      <c r="AD278" s="4">
        <f t="shared" si="89"/>
        <v>1</v>
      </c>
      <c r="AE278" s="5">
        <v>20</v>
      </c>
      <c r="AF278" s="5" t="s">
        <v>360</v>
      </c>
      <c r="AG278" s="5" t="s">
        <v>360</v>
      </c>
      <c r="AH278" s="5" t="s">
        <v>360</v>
      </c>
      <c r="AI278" s="5" t="s">
        <v>360</v>
      </c>
      <c r="AJ278" s="5" t="s">
        <v>360</v>
      </c>
      <c r="AK278" s="5" t="s">
        <v>360</v>
      </c>
      <c r="AL278" s="5" t="s">
        <v>360</v>
      </c>
      <c r="AM278" s="5" t="s">
        <v>360</v>
      </c>
      <c r="AN278" s="5" t="s">
        <v>360</v>
      </c>
      <c r="AO278" s="5" t="s">
        <v>360</v>
      </c>
      <c r="AP278" s="5" t="s">
        <v>360</v>
      </c>
      <c r="AQ278" s="5" t="s">
        <v>360</v>
      </c>
      <c r="AR278" s="43">
        <f t="shared" si="98"/>
        <v>0.76123726814823978</v>
      </c>
      <c r="AS278" s="44">
        <v>766</v>
      </c>
      <c r="AT278" s="35">
        <f t="shared" si="90"/>
        <v>626.72727272727275</v>
      </c>
      <c r="AU278" s="35">
        <f t="shared" si="91"/>
        <v>477.1</v>
      </c>
      <c r="AV278" s="35">
        <f t="shared" si="92"/>
        <v>-149.62727272727273</v>
      </c>
      <c r="AW278" s="35">
        <v>18.3</v>
      </c>
      <c r="AX278" s="35">
        <v>85.3</v>
      </c>
      <c r="AY278" s="35">
        <v>61.7</v>
      </c>
      <c r="AZ278" s="35">
        <v>22.9</v>
      </c>
      <c r="BA278" s="35">
        <v>90.5</v>
      </c>
      <c r="BB278" s="35">
        <v>54.3</v>
      </c>
      <c r="BC278" s="35">
        <v>32.200000000000003</v>
      </c>
      <c r="BD278" s="35">
        <v>23.6</v>
      </c>
      <c r="BE278" s="35"/>
      <c r="BF278" s="35">
        <f t="shared" si="93"/>
        <v>88.3</v>
      </c>
      <c r="BG278" s="35">
        <v>0</v>
      </c>
      <c r="BH278" s="35">
        <f t="shared" si="85"/>
        <v>88.3</v>
      </c>
      <c r="BI278" s="79"/>
      <c r="BJ278" s="35">
        <f t="shared" si="94"/>
        <v>88.3</v>
      </c>
      <c r="BK278" s="35"/>
      <c r="BL278" s="35">
        <f t="shared" si="95"/>
        <v>88.3</v>
      </c>
      <c r="BM278" s="79"/>
      <c r="BN278" s="79"/>
      <c r="BO278" s="79"/>
      <c r="BP278" s="79"/>
      <c r="BQ278" s="35">
        <f t="shared" si="96"/>
        <v>88.3</v>
      </c>
      <c r="BR278" s="35">
        <v>95.3</v>
      </c>
      <c r="BS278" s="35">
        <f t="shared" si="97"/>
        <v>-7</v>
      </c>
      <c r="BT278" s="1"/>
      <c r="BU278" s="1"/>
      <c r="BV278" s="69"/>
      <c r="BW278" s="1"/>
      <c r="BX278" s="1"/>
      <c r="BY278" s="1"/>
      <c r="BZ278" s="1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10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10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10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10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10"/>
      <c r="HG278" s="9"/>
      <c r="HH278" s="9"/>
    </row>
    <row r="279" spans="1:216" s="2" customFormat="1" ht="17.149999999999999" customHeight="1">
      <c r="A279" s="14" t="s">
        <v>263</v>
      </c>
      <c r="B279" s="63">
        <v>0</v>
      </c>
      <c r="C279" s="63">
        <v>0</v>
      </c>
      <c r="D279" s="4">
        <f t="shared" si="86"/>
        <v>0</v>
      </c>
      <c r="E279" s="11">
        <v>0</v>
      </c>
      <c r="F279" s="5" t="s">
        <v>360</v>
      </c>
      <c r="G279" s="5" t="s">
        <v>360</v>
      </c>
      <c r="H279" s="5" t="s">
        <v>360</v>
      </c>
      <c r="I279" s="5" t="s">
        <v>360</v>
      </c>
      <c r="J279" s="5" t="s">
        <v>360</v>
      </c>
      <c r="K279" s="5" t="s">
        <v>360</v>
      </c>
      <c r="L279" s="5" t="s">
        <v>360</v>
      </c>
      <c r="M279" s="5" t="s">
        <v>360</v>
      </c>
      <c r="N279" s="35">
        <v>1234</v>
      </c>
      <c r="O279" s="35">
        <v>922.2</v>
      </c>
      <c r="P279" s="4">
        <f t="shared" si="87"/>
        <v>0.7473257698541329</v>
      </c>
      <c r="Q279" s="11">
        <v>20</v>
      </c>
      <c r="R279" s="5" t="s">
        <v>360</v>
      </c>
      <c r="S279" s="5" t="s">
        <v>360</v>
      </c>
      <c r="T279" s="5" t="s">
        <v>360</v>
      </c>
      <c r="U279" s="5" t="s">
        <v>360</v>
      </c>
      <c r="V279" s="5" t="s">
        <v>360</v>
      </c>
      <c r="W279" s="5" t="s">
        <v>360</v>
      </c>
      <c r="X279" s="35">
        <v>11730</v>
      </c>
      <c r="Y279" s="35">
        <v>10463.9</v>
      </c>
      <c r="Z279" s="4">
        <f t="shared" si="88"/>
        <v>0.89206308610400675</v>
      </c>
      <c r="AA279" s="5">
        <v>5</v>
      </c>
      <c r="AB279" s="86">
        <v>159</v>
      </c>
      <c r="AC279" s="86">
        <v>171</v>
      </c>
      <c r="AD279" s="4">
        <f t="shared" si="89"/>
        <v>1.0754716981132075</v>
      </c>
      <c r="AE279" s="5">
        <v>20</v>
      </c>
      <c r="AF279" s="5" t="s">
        <v>360</v>
      </c>
      <c r="AG279" s="5" t="s">
        <v>360</v>
      </c>
      <c r="AH279" s="5" t="s">
        <v>360</v>
      </c>
      <c r="AI279" s="5" t="s">
        <v>360</v>
      </c>
      <c r="AJ279" s="5" t="s">
        <v>360</v>
      </c>
      <c r="AK279" s="5" t="s">
        <v>360</v>
      </c>
      <c r="AL279" s="5" t="s">
        <v>360</v>
      </c>
      <c r="AM279" s="5" t="s">
        <v>360</v>
      </c>
      <c r="AN279" s="5" t="s">
        <v>360</v>
      </c>
      <c r="AO279" s="5" t="s">
        <v>360</v>
      </c>
      <c r="AP279" s="5" t="s">
        <v>360</v>
      </c>
      <c r="AQ279" s="5" t="s">
        <v>360</v>
      </c>
      <c r="AR279" s="43">
        <f t="shared" si="98"/>
        <v>0.9092503286637077</v>
      </c>
      <c r="AS279" s="44">
        <v>926</v>
      </c>
      <c r="AT279" s="35">
        <f t="shared" si="90"/>
        <v>757.63636363636374</v>
      </c>
      <c r="AU279" s="35">
        <f t="shared" si="91"/>
        <v>688.9</v>
      </c>
      <c r="AV279" s="35">
        <f t="shared" si="92"/>
        <v>-68.736363636363762</v>
      </c>
      <c r="AW279" s="35">
        <v>62.9</v>
      </c>
      <c r="AX279" s="35">
        <v>17.100000000000001</v>
      </c>
      <c r="AY279" s="35">
        <v>131.69999999999999</v>
      </c>
      <c r="AZ279" s="35">
        <v>74.400000000000006</v>
      </c>
      <c r="BA279" s="35">
        <v>79.5</v>
      </c>
      <c r="BB279" s="35">
        <v>88</v>
      </c>
      <c r="BC279" s="35">
        <v>72.8</v>
      </c>
      <c r="BD279" s="35">
        <v>47.6</v>
      </c>
      <c r="BE279" s="35"/>
      <c r="BF279" s="35">
        <f t="shared" si="93"/>
        <v>114.9</v>
      </c>
      <c r="BG279" s="35">
        <v>0</v>
      </c>
      <c r="BH279" s="35">
        <f t="shared" si="85"/>
        <v>114.9</v>
      </c>
      <c r="BI279" s="79"/>
      <c r="BJ279" s="35">
        <f t="shared" si="94"/>
        <v>114.9</v>
      </c>
      <c r="BK279" s="35"/>
      <c r="BL279" s="35">
        <f t="shared" si="95"/>
        <v>114.9</v>
      </c>
      <c r="BM279" s="79"/>
      <c r="BN279" s="79"/>
      <c r="BO279" s="79"/>
      <c r="BP279" s="79"/>
      <c r="BQ279" s="35">
        <f t="shared" si="96"/>
        <v>114.9</v>
      </c>
      <c r="BR279" s="35">
        <v>116.5</v>
      </c>
      <c r="BS279" s="35">
        <f t="shared" si="97"/>
        <v>-1.6</v>
      </c>
      <c r="BT279" s="1"/>
      <c r="BU279" s="1"/>
      <c r="BV279" s="69"/>
      <c r="BW279" s="1"/>
      <c r="BX279" s="1"/>
      <c r="BY279" s="1"/>
      <c r="BZ279" s="1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10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10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10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10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10"/>
      <c r="HG279" s="9"/>
      <c r="HH279" s="9"/>
    </row>
    <row r="280" spans="1:216" s="2" customFormat="1" ht="17.149999999999999" customHeight="1">
      <c r="A280" s="14" t="s">
        <v>264</v>
      </c>
      <c r="B280" s="63">
        <v>0</v>
      </c>
      <c r="C280" s="63">
        <v>0</v>
      </c>
      <c r="D280" s="4">
        <f t="shared" si="86"/>
        <v>0</v>
      </c>
      <c r="E280" s="11">
        <v>0</v>
      </c>
      <c r="F280" s="5" t="s">
        <v>360</v>
      </c>
      <c r="G280" s="5" t="s">
        <v>360</v>
      </c>
      <c r="H280" s="5" t="s">
        <v>360</v>
      </c>
      <c r="I280" s="5" t="s">
        <v>360</v>
      </c>
      <c r="J280" s="5" t="s">
        <v>360</v>
      </c>
      <c r="K280" s="5" t="s">
        <v>360</v>
      </c>
      <c r="L280" s="5" t="s">
        <v>360</v>
      </c>
      <c r="M280" s="5" t="s">
        <v>360</v>
      </c>
      <c r="N280" s="35">
        <v>529</v>
      </c>
      <c r="O280" s="35">
        <v>428.6</v>
      </c>
      <c r="P280" s="4">
        <f t="shared" si="87"/>
        <v>0.81020793950850667</v>
      </c>
      <c r="Q280" s="11">
        <v>20</v>
      </c>
      <c r="R280" s="5" t="s">
        <v>360</v>
      </c>
      <c r="S280" s="5" t="s">
        <v>360</v>
      </c>
      <c r="T280" s="5" t="s">
        <v>360</v>
      </c>
      <c r="U280" s="5" t="s">
        <v>360</v>
      </c>
      <c r="V280" s="5" t="s">
        <v>360</v>
      </c>
      <c r="W280" s="5" t="s">
        <v>360</v>
      </c>
      <c r="X280" s="35">
        <v>18436</v>
      </c>
      <c r="Y280" s="35">
        <v>17051.599999999999</v>
      </c>
      <c r="Z280" s="4">
        <f t="shared" si="88"/>
        <v>0.92490778910826632</v>
      </c>
      <c r="AA280" s="5">
        <v>5</v>
      </c>
      <c r="AB280" s="86">
        <v>250</v>
      </c>
      <c r="AC280" s="86">
        <v>250</v>
      </c>
      <c r="AD280" s="4">
        <f t="shared" si="89"/>
        <v>1</v>
      </c>
      <c r="AE280" s="5">
        <v>20</v>
      </c>
      <c r="AF280" s="5" t="s">
        <v>360</v>
      </c>
      <c r="AG280" s="5" t="s">
        <v>360</v>
      </c>
      <c r="AH280" s="5" t="s">
        <v>360</v>
      </c>
      <c r="AI280" s="5" t="s">
        <v>360</v>
      </c>
      <c r="AJ280" s="5" t="s">
        <v>360</v>
      </c>
      <c r="AK280" s="5" t="s">
        <v>360</v>
      </c>
      <c r="AL280" s="5" t="s">
        <v>360</v>
      </c>
      <c r="AM280" s="5" t="s">
        <v>360</v>
      </c>
      <c r="AN280" s="5" t="s">
        <v>360</v>
      </c>
      <c r="AO280" s="5" t="s">
        <v>360</v>
      </c>
      <c r="AP280" s="5" t="s">
        <v>360</v>
      </c>
      <c r="AQ280" s="5" t="s">
        <v>360</v>
      </c>
      <c r="AR280" s="43">
        <f t="shared" si="98"/>
        <v>0.90730439412692143</v>
      </c>
      <c r="AS280" s="44">
        <v>968</v>
      </c>
      <c r="AT280" s="35">
        <f t="shared" si="90"/>
        <v>792</v>
      </c>
      <c r="AU280" s="35">
        <f t="shared" si="91"/>
        <v>718.6</v>
      </c>
      <c r="AV280" s="35">
        <f t="shared" si="92"/>
        <v>-73.399999999999977</v>
      </c>
      <c r="AW280" s="35">
        <v>38.200000000000003</v>
      </c>
      <c r="AX280" s="35">
        <v>63.8</v>
      </c>
      <c r="AY280" s="35">
        <v>167.6</v>
      </c>
      <c r="AZ280" s="35">
        <v>69.5</v>
      </c>
      <c r="BA280" s="35">
        <v>96.8</v>
      </c>
      <c r="BB280" s="35">
        <v>55.3</v>
      </c>
      <c r="BC280" s="35">
        <v>104.6</v>
      </c>
      <c r="BD280" s="35">
        <v>41.5</v>
      </c>
      <c r="BE280" s="35"/>
      <c r="BF280" s="35">
        <f t="shared" si="93"/>
        <v>81.3</v>
      </c>
      <c r="BG280" s="35">
        <v>0</v>
      </c>
      <c r="BH280" s="35">
        <f t="shared" si="85"/>
        <v>81.3</v>
      </c>
      <c r="BI280" s="79"/>
      <c r="BJ280" s="35">
        <f t="shared" si="94"/>
        <v>81.3</v>
      </c>
      <c r="BK280" s="35"/>
      <c r="BL280" s="35">
        <f t="shared" si="95"/>
        <v>81.3</v>
      </c>
      <c r="BM280" s="79"/>
      <c r="BN280" s="79"/>
      <c r="BO280" s="79"/>
      <c r="BP280" s="79"/>
      <c r="BQ280" s="35">
        <f t="shared" si="96"/>
        <v>81.3</v>
      </c>
      <c r="BR280" s="35">
        <v>79.5</v>
      </c>
      <c r="BS280" s="35">
        <f t="shared" si="97"/>
        <v>1.8</v>
      </c>
      <c r="BT280" s="1"/>
      <c r="BU280" s="1"/>
      <c r="BV280" s="69"/>
      <c r="BW280" s="1"/>
      <c r="BX280" s="1"/>
      <c r="BY280" s="1"/>
      <c r="BZ280" s="1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10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10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10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10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10"/>
      <c r="HG280" s="9"/>
      <c r="HH280" s="9"/>
    </row>
    <row r="281" spans="1:216" s="2" customFormat="1" ht="17.149999999999999" customHeight="1">
      <c r="A281" s="14" t="s">
        <v>265</v>
      </c>
      <c r="B281" s="63">
        <v>0</v>
      </c>
      <c r="C281" s="63">
        <v>0</v>
      </c>
      <c r="D281" s="4">
        <f t="shared" si="86"/>
        <v>0</v>
      </c>
      <c r="E281" s="11">
        <v>0</v>
      </c>
      <c r="F281" s="5" t="s">
        <v>360</v>
      </c>
      <c r="G281" s="5" t="s">
        <v>360</v>
      </c>
      <c r="H281" s="5" t="s">
        <v>360</v>
      </c>
      <c r="I281" s="5" t="s">
        <v>360</v>
      </c>
      <c r="J281" s="5" t="s">
        <v>360</v>
      </c>
      <c r="K281" s="5" t="s">
        <v>360</v>
      </c>
      <c r="L281" s="5" t="s">
        <v>360</v>
      </c>
      <c r="M281" s="5" t="s">
        <v>360</v>
      </c>
      <c r="N281" s="35">
        <v>638.4</v>
      </c>
      <c r="O281" s="35">
        <v>633.70000000000005</v>
      </c>
      <c r="P281" s="4">
        <f t="shared" si="87"/>
        <v>0.99263784461152893</v>
      </c>
      <c r="Q281" s="11">
        <v>20</v>
      </c>
      <c r="R281" s="5" t="s">
        <v>360</v>
      </c>
      <c r="S281" s="5" t="s">
        <v>360</v>
      </c>
      <c r="T281" s="5" t="s">
        <v>360</v>
      </c>
      <c r="U281" s="5" t="s">
        <v>360</v>
      </c>
      <c r="V281" s="5" t="s">
        <v>360</v>
      </c>
      <c r="W281" s="5" t="s">
        <v>360</v>
      </c>
      <c r="X281" s="35">
        <v>10415</v>
      </c>
      <c r="Y281" s="35">
        <v>6627.4</v>
      </c>
      <c r="Z281" s="4">
        <f t="shared" si="88"/>
        <v>0.6363322131541046</v>
      </c>
      <c r="AA281" s="5">
        <v>5</v>
      </c>
      <c r="AB281" s="86">
        <v>94</v>
      </c>
      <c r="AC281" s="86">
        <v>94</v>
      </c>
      <c r="AD281" s="4">
        <f t="shared" si="89"/>
        <v>1</v>
      </c>
      <c r="AE281" s="5">
        <v>20</v>
      </c>
      <c r="AF281" s="5" t="s">
        <v>360</v>
      </c>
      <c r="AG281" s="5" t="s">
        <v>360</v>
      </c>
      <c r="AH281" s="5" t="s">
        <v>360</v>
      </c>
      <c r="AI281" s="5" t="s">
        <v>360</v>
      </c>
      <c r="AJ281" s="5" t="s">
        <v>360</v>
      </c>
      <c r="AK281" s="5" t="s">
        <v>360</v>
      </c>
      <c r="AL281" s="5" t="s">
        <v>360</v>
      </c>
      <c r="AM281" s="5" t="s">
        <v>360</v>
      </c>
      <c r="AN281" s="5" t="s">
        <v>360</v>
      </c>
      <c r="AO281" s="5" t="s">
        <v>360</v>
      </c>
      <c r="AP281" s="5" t="s">
        <v>360</v>
      </c>
      <c r="AQ281" s="5" t="s">
        <v>360</v>
      </c>
      <c r="AR281" s="43">
        <f t="shared" si="98"/>
        <v>0.95632039906669108</v>
      </c>
      <c r="AS281" s="44">
        <v>675</v>
      </c>
      <c r="AT281" s="35">
        <f t="shared" si="90"/>
        <v>552.27272727272725</v>
      </c>
      <c r="AU281" s="35">
        <f t="shared" si="91"/>
        <v>528.1</v>
      </c>
      <c r="AV281" s="35">
        <f t="shared" si="92"/>
        <v>-24.172727272727229</v>
      </c>
      <c r="AW281" s="35">
        <v>46.9</v>
      </c>
      <c r="AX281" s="35">
        <v>79.8</v>
      </c>
      <c r="AY281" s="35">
        <v>84</v>
      </c>
      <c r="AZ281" s="35">
        <v>43.3</v>
      </c>
      <c r="BA281" s="35">
        <v>60.8</v>
      </c>
      <c r="BB281" s="35">
        <v>58.8</v>
      </c>
      <c r="BC281" s="35">
        <v>54.7</v>
      </c>
      <c r="BD281" s="35">
        <v>35.1</v>
      </c>
      <c r="BE281" s="35"/>
      <c r="BF281" s="35">
        <f t="shared" si="93"/>
        <v>64.7</v>
      </c>
      <c r="BG281" s="35">
        <v>0</v>
      </c>
      <c r="BH281" s="35">
        <f t="shared" si="85"/>
        <v>64.7</v>
      </c>
      <c r="BI281" s="79"/>
      <c r="BJ281" s="35">
        <f t="shared" si="94"/>
        <v>64.7</v>
      </c>
      <c r="BK281" s="35"/>
      <c r="BL281" s="35">
        <f t="shared" si="95"/>
        <v>64.7</v>
      </c>
      <c r="BM281" s="79"/>
      <c r="BN281" s="79"/>
      <c r="BO281" s="79"/>
      <c r="BP281" s="79"/>
      <c r="BQ281" s="35">
        <f t="shared" si="96"/>
        <v>64.7</v>
      </c>
      <c r="BR281" s="35">
        <v>86.8</v>
      </c>
      <c r="BS281" s="35">
        <f t="shared" si="97"/>
        <v>-22.1</v>
      </c>
      <c r="BT281" s="1"/>
      <c r="BU281" s="1"/>
      <c r="BV281" s="69"/>
      <c r="BW281" s="1"/>
      <c r="BX281" s="1"/>
      <c r="BY281" s="1"/>
      <c r="BZ281" s="1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10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10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10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10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10"/>
      <c r="HG281" s="9"/>
      <c r="HH281" s="9"/>
    </row>
    <row r="282" spans="1:216" s="2" customFormat="1" ht="17.149999999999999" customHeight="1">
      <c r="A282" s="14" t="s">
        <v>266</v>
      </c>
      <c r="B282" s="63">
        <v>0</v>
      </c>
      <c r="C282" s="63">
        <v>0</v>
      </c>
      <c r="D282" s="4">
        <f t="shared" si="86"/>
        <v>0</v>
      </c>
      <c r="E282" s="11">
        <v>0</v>
      </c>
      <c r="F282" s="5" t="s">
        <v>360</v>
      </c>
      <c r="G282" s="5" t="s">
        <v>360</v>
      </c>
      <c r="H282" s="5" t="s">
        <v>360</v>
      </c>
      <c r="I282" s="5" t="s">
        <v>360</v>
      </c>
      <c r="J282" s="5" t="s">
        <v>360</v>
      </c>
      <c r="K282" s="5" t="s">
        <v>360</v>
      </c>
      <c r="L282" s="5" t="s">
        <v>360</v>
      </c>
      <c r="M282" s="5" t="s">
        <v>360</v>
      </c>
      <c r="N282" s="35">
        <v>1101.4000000000001</v>
      </c>
      <c r="O282" s="35">
        <v>1177</v>
      </c>
      <c r="P282" s="4">
        <f t="shared" si="87"/>
        <v>1.0686399128382058</v>
      </c>
      <c r="Q282" s="11">
        <v>20</v>
      </c>
      <c r="R282" s="5" t="s">
        <v>360</v>
      </c>
      <c r="S282" s="5" t="s">
        <v>360</v>
      </c>
      <c r="T282" s="5" t="s">
        <v>360</v>
      </c>
      <c r="U282" s="5" t="s">
        <v>360</v>
      </c>
      <c r="V282" s="5" t="s">
        <v>360</v>
      </c>
      <c r="W282" s="5" t="s">
        <v>360</v>
      </c>
      <c r="X282" s="35">
        <v>9538</v>
      </c>
      <c r="Y282" s="35">
        <v>10196.4</v>
      </c>
      <c r="Z282" s="4">
        <f t="shared" si="88"/>
        <v>1.0690291465716082</v>
      </c>
      <c r="AA282" s="5">
        <v>5</v>
      </c>
      <c r="AB282" s="86">
        <v>340</v>
      </c>
      <c r="AC282" s="86">
        <v>280</v>
      </c>
      <c r="AD282" s="4">
        <f t="shared" si="89"/>
        <v>0.82352941176470584</v>
      </c>
      <c r="AE282" s="5">
        <v>20</v>
      </c>
      <c r="AF282" s="5" t="s">
        <v>360</v>
      </c>
      <c r="AG282" s="5" t="s">
        <v>360</v>
      </c>
      <c r="AH282" s="5" t="s">
        <v>360</v>
      </c>
      <c r="AI282" s="5" t="s">
        <v>360</v>
      </c>
      <c r="AJ282" s="5" t="s">
        <v>360</v>
      </c>
      <c r="AK282" s="5" t="s">
        <v>360</v>
      </c>
      <c r="AL282" s="5" t="s">
        <v>360</v>
      </c>
      <c r="AM282" s="5" t="s">
        <v>360</v>
      </c>
      <c r="AN282" s="5" t="s">
        <v>360</v>
      </c>
      <c r="AO282" s="5" t="s">
        <v>360</v>
      </c>
      <c r="AP282" s="5" t="s">
        <v>360</v>
      </c>
      <c r="AQ282" s="5" t="s">
        <v>360</v>
      </c>
      <c r="AR282" s="43">
        <f t="shared" si="98"/>
        <v>0.95974516055369496</v>
      </c>
      <c r="AS282" s="44">
        <v>776</v>
      </c>
      <c r="AT282" s="35">
        <f t="shared" si="90"/>
        <v>634.90909090909088</v>
      </c>
      <c r="AU282" s="35">
        <f t="shared" si="91"/>
        <v>609.4</v>
      </c>
      <c r="AV282" s="35">
        <f t="shared" si="92"/>
        <v>-25.509090909090901</v>
      </c>
      <c r="AW282" s="35">
        <v>67.599999999999994</v>
      </c>
      <c r="AX282" s="35">
        <v>72.400000000000006</v>
      </c>
      <c r="AY282" s="35">
        <v>78.900000000000006</v>
      </c>
      <c r="AZ282" s="35">
        <v>79.400000000000006</v>
      </c>
      <c r="BA282" s="35">
        <v>84.7</v>
      </c>
      <c r="BB282" s="35">
        <v>40.4</v>
      </c>
      <c r="BC282" s="35">
        <v>96.2</v>
      </c>
      <c r="BD282" s="35">
        <v>52.9</v>
      </c>
      <c r="BE282" s="35"/>
      <c r="BF282" s="35">
        <f t="shared" si="93"/>
        <v>36.9</v>
      </c>
      <c r="BG282" s="35">
        <v>0</v>
      </c>
      <c r="BH282" s="35">
        <f t="shared" si="85"/>
        <v>36.9</v>
      </c>
      <c r="BI282" s="79"/>
      <c r="BJ282" s="35">
        <f t="shared" si="94"/>
        <v>36.9</v>
      </c>
      <c r="BK282" s="35"/>
      <c r="BL282" s="35">
        <f t="shared" si="95"/>
        <v>36.9</v>
      </c>
      <c r="BM282" s="79"/>
      <c r="BN282" s="79"/>
      <c r="BO282" s="79"/>
      <c r="BP282" s="79"/>
      <c r="BQ282" s="35">
        <f t="shared" si="96"/>
        <v>36.9</v>
      </c>
      <c r="BR282" s="35">
        <v>28.2</v>
      </c>
      <c r="BS282" s="35">
        <f t="shared" si="97"/>
        <v>8.6999999999999993</v>
      </c>
      <c r="BT282" s="1"/>
      <c r="BU282" s="1"/>
      <c r="BV282" s="69"/>
      <c r="BW282" s="1"/>
      <c r="BX282" s="1"/>
      <c r="BY282" s="1"/>
      <c r="BZ282" s="1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10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10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10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10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10"/>
      <c r="HG282" s="9"/>
      <c r="HH282" s="9"/>
    </row>
    <row r="283" spans="1:216" s="2" customFormat="1" ht="17.149999999999999" customHeight="1">
      <c r="A283" s="14" t="s">
        <v>267</v>
      </c>
      <c r="B283" s="63">
        <v>0</v>
      </c>
      <c r="C283" s="63">
        <v>0</v>
      </c>
      <c r="D283" s="4">
        <f t="shared" si="86"/>
        <v>0</v>
      </c>
      <c r="E283" s="11">
        <v>0</v>
      </c>
      <c r="F283" s="5" t="s">
        <v>360</v>
      </c>
      <c r="G283" s="5" t="s">
        <v>360</v>
      </c>
      <c r="H283" s="5" t="s">
        <v>360</v>
      </c>
      <c r="I283" s="5" t="s">
        <v>360</v>
      </c>
      <c r="J283" s="5" t="s">
        <v>360</v>
      </c>
      <c r="K283" s="5" t="s">
        <v>360</v>
      </c>
      <c r="L283" s="5" t="s">
        <v>360</v>
      </c>
      <c r="M283" s="5" t="s">
        <v>360</v>
      </c>
      <c r="N283" s="35">
        <v>1118.0999999999999</v>
      </c>
      <c r="O283" s="35">
        <v>665.5</v>
      </c>
      <c r="P283" s="4">
        <f t="shared" si="87"/>
        <v>0.59520615329576965</v>
      </c>
      <c r="Q283" s="11">
        <v>20</v>
      </c>
      <c r="R283" s="5" t="s">
        <v>360</v>
      </c>
      <c r="S283" s="5" t="s">
        <v>360</v>
      </c>
      <c r="T283" s="5" t="s">
        <v>360</v>
      </c>
      <c r="U283" s="5" t="s">
        <v>360</v>
      </c>
      <c r="V283" s="5" t="s">
        <v>360</v>
      </c>
      <c r="W283" s="5" t="s">
        <v>360</v>
      </c>
      <c r="X283" s="35">
        <v>7662</v>
      </c>
      <c r="Y283" s="35">
        <v>7512.5</v>
      </c>
      <c r="Z283" s="4">
        <f t="shared" si="88"/>
        <v>0.98048812320542944</v>
      </c>
      <c r="AA283" s="5">
        <v>5</v>
      </c>
      <c r="AB283" s="86">
        <v>246</v>
      </c>
      <c r="AC283" s="86">
        <v>246</v>
      </c>
      <c r="AD283" s="4">
        <f t="shared" si="89"/>
        <v>1</v>
      </c>
      <c r="AE283" s="5">
        <v>20</v>
      </c>
      <c r="AF283" s="5" t="s">
        <v>360</v>
      </c>
      <c r="AG283" s="5" t="s">
        <v>360</v>
      </c>
      <c r="AH283" s="5" t="s">
        <v>360</v>
      </c>
      <c r="AI283" s="5" t="s">
        <v>360</v>
      </c>
      <c r="AJ283" s="5" t="s">
        <v>360</v>
      </c>
      <c r="AK283" s="5" t="s">
        <v>360</v>
      </c>
      <c r="AL283" s="5" t="s">
        <v>360</v>
      </c>
      <c r="AM283" s="5" t="s">
        <v>360</v>
      </c>
      <c r="AN283" s="5" t="s">
        <v>360</v>
      </c>
      <c r="AO283" s="5" t="s">
        <v>360</v>
      </c>
      <c r="AP283" s="5" t="s">
        <v>360</v>
      </c>
      <c r="AQ283" s="5" t="s">
        <v>360</v>
      </c>
      <c r="AR283" s="43">
        <f t="shared" si="98"/>
        <v>0.81792363737650076</v>
      </c>
      <c r="AS283" s="44">
        <v>763</v>
      </c>
      <c r="AT283" s="35">
        <f t="shared" si="90"/>
        <v>624.27272727272725</v>
      </c>
      <c r="AU283" s="35">
        <f t="shared" si="91"/>
        <v>510.6</v>
      </c>
      <c r="AV283" s="35">
        <f t="shared" si="92"/>
        <v>-113.67272727272723</v>
      </c>
      <c r="AW283" s="35">
        <v>31.5</v>
      </c>
      <c r="AX283" s="35">
        <v>27.4</v>
      </c>
      <c r="AY283" s="35">
        <v>114</v>
      </c>
      <c r="AZ283" s="35">
        <v>92.1</v>
      </c>
      <c r="BA283" s="35">
        <v>89.9</v>
      </c>
      <c r="BB283" s="35">
        <v>0</v>
      </c>
      <c r="BC283" s="35">
        <v>13.8</v>
      </c>
      <c r="BD283" s="35">
        <v>19</v>
      </c>
      <c r="BE283" s="35"/>
      <c r="BF283" s="35">
        <f t="shared" si="93"/>
        <v>122.9</v>
      </c>
      <c r="BG283" s="35">
        <v>0</v>
      </c>
      <c r="BH283" s="35">
        <f t="shared" si="85"/>
        <v>122.9</v>
      </c>
      <c r="BI283" s="79"/>
      <c r="BJ283" s="35">
        <f t="shared" si="94"/>
        <v>122.9</v>
      </c>
      <c r="BK283" s="35"/>
      <c r="BL283" s="35">
        <f t="shared" si="95"/>
        <v>122.9</v>
      </c>
      <c r="BM283" s="79"/>
      <c r="BN283" s="79"/>
      <c r="BO283" s="79"/>
      <c r="BP283" s="79"/>
      <c r="BQ283" s="35">
        <f t="shared" si="96"/>
        <v>122.9</v>
      </c>
      <c r="BR283" s="35">
        <v>110.2</v>
      </c>
      <c r="BS283" s="35">
        <f t="shared" si="97"/>
        <v>12.7</v>
      </c>
      <c r="BT283" s="1"/>
      <c r="BU283" s="1"/>
      <c r="BV283" s="69"/>
      <c r="BW283" s="1"/>
      <c r="BX283" s="1"/>
      <c r="BY283" s="1"/>
      <c r="BZ283" s="1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10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10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10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10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10"/>
      <c r="HG283" s="9"/>
      <c r="HH283" s="9"/>
    </row>
    <row r="284" spans="1:216" s="2" customFormat="1" ht="17.149999999999999" customHeight="1">
      <c r="A284" s="14" t="s">
        <v>268</v>
      </c>
      <c r="B284" s="63">
        <v>0</v>
      </c>
      <c r="C284" s="63">
        <v>0</v>
      </c>
      <c r="D284" s="4">
        <f t="shared" si="86"/>
        <v>0</v>
      </c>
      <c r="E284" s="11">
        <v>0</v>
      </c>
      <c r="F284" s="5" t="s">
        <v>360</v>
      </c>
      <c r="G284" s="5" t="s">
        <v>360</v>
      </c>
      <c r="H284" s="5" t="s">
        <v>360</v>
      </c>
      <c r="I284" s="5" t="s">
        <v>360</v>
      </c>
      <c r="J284" s="5" t="s">
        <v>360</v>
      </c>
      <c r="K284" s="5" t="s">
        <v>360</v>
      </c>
      <c r="L284" s="5" t="s">
        <v>360</v>
      </c>
      <c r="M284" s="5" t="s">
        <v>360</v>
      </c>
      <c r="N284" s="35">
        <v>1237.2</v>
      </c>
      <c r="O284" s="35">
        <v>1063.5</v>
      </c>
      <c r="P284" s="4">
        <f t="shared" si="87"/>
        <v>0.85960232783705137</v>
      </c>
      <c r="Q284" s="11">
        <v>20</v>
      </c>
      <c r="R284" s="5" t="s">
        <v>360</v>
      </c>
      <c r="S284" s="5" t="s">
        <v>360</v>
      </c>
      <c r="T284" s="5" t="s">
        <v>360</v>
      </c>
      <c r="U284" s="5" t="s">
        <v>360</v>
      </c>
      <c r="V284" s="5" t="s">
        <v>360</v>
      </c>
      <c r="W284" s="5" t="s">
        <v>360</v>
      </c>
      <c r="X284" s="35">
        <v>18152</v>
      </c>
      <c r="Y284" s="35">
        <v>14519.7</v>
      </c>
      <c r="Z284" s="4">
        <f t="shared" si="88"/>
        <v>0.7998953283384751</v>
      </c>
      <c r="AA284" s="5">
        <v>5</v>
      </c>
      <c r="AB284" s="86">
        <v>112</v>
      </c>
      <c r="AC284" s="86">
        <v>133</v>
      </c>
      <c r="AD284" s="4">
        <f t="shared" si="89"/>
        <v>1.1875</v>
      </c>
      <c r="AE284" s="5">
        <v>20</v>
      </c>
      <c r="AF284" s="5" t="s">
        <v>360</v>
      </c>
      <c r="AG284" s="5" t="s">
        <v>360</v>
      </c>
      <c r="AH284" s="5" t="s">
        <v>360</v>
      </c>
      <c r="AI284" s="5" t="s">
        <v>360</v>
      </c>
      <c r="AJ284" s="5" t="s">
        <v>360</v>
      </c>
      <c r="AK284" s="5" t="s">
        <v>360</v>
      </c>
      <c r="AL284" s="5" t="s">
        <v>360</v>
      </c>
      <c r="AM284" s="5" t="s">
        <v>360</v>
      </c>
      <c r="AN284" s="5" t="s">
        <v>360</v>
      </c>
      <c r="AO284" s="5" t="s">
        <v>360</v>
      </c>
      <c r="AP284" s="5" t="s">
        <v>360</v>
      </c>
      <c r="AQ284" s="5" t="s">
        <v>360</v>
      </c>
      <c r="AR284" s="43">
        <f t="shared" si="98"/>
        <v>0.99870051552074224</v>
      </c>
      <c r="AS284" s="44">
        <v>904</v>
      </c>
      <c r="AT284" s="35">
        <f t="shared" si="90"/>
        <v>739.63636363636374</v>
      </c>
      <c r="AU284" s="35">
        <f t="shared" si="91"/>
        <v>738.7</v>
      </c>
      <c r="AV284" s="35">
        <f t="shared" si="92"/>
        <v>-0.93636363636369424</v>
      </c>
      <c r="AW284" s="35">
        <v>64</v>
      </c>
      <c r="AX284" s="35">
        <v>32.799999999999997</v>
      </c>
      <c r="AY284" s="35">
        <v>164.7</v>
      </c>
      <c r="AZ284" s="35">
        <v>42.6</v>
      </c>
      <c r="BA284" s="35">
        <v>72.7</v>
      </c>
      <c r="BB284" s="35">
        <v>99.6</v>
      </c>
      <c r="BC284" s="35">
        <v>60.8</v>
      </c>
      <c r="BD284" s="35">
        <v>74.900000000000006</v>
      </c>
      <c r="BE284" s="35"/>
      <c r="BF284" s="35">
        <f t="shared" si="93"/>
        <v>126.6</v>
      </c>
      <c r="BG284" s="35">
        <v>0</v>
      </c>
      <c r="BH284" s="35">
        <f t="shared" si="85"/>
        <v>126.6</v>
      </c>
      <c r="BI284" s="79"/>
      <c r="BJ284" s="35">
        <f t="shared" si="94"/>
        <v>126.6</v>
      </c>
      <c r="BK284" s="35"/>
      <c r="BL284" s="35">
        <f t="shared" si="95"/>
        <v>126.6</v>
      </c>
      <c r="BM284" s="79"/>
      <c r="BN284" s="79"/>
      <c r="BO284" s="79"/>
      <c r="BP284" s="79"/>
      <c r="BQ284" s="35">
        <f t="shared" si="96"/>
        <v>126.6</v>
      </c>
      <c r="BR284" s="35">
        <v>145</v>
      </c>
      <c r="BS284" s="35">
        <f t="shared" si="97"/>
        <v>-18.399999999999999</v>
      </c>
      <c r="BT284" s="1"/>
      <c r="BU284" s="1"/>
      <c r="BV284" s="69"/>
      <c r="BW284" s="1"/>
      <c r="BX284" s="1"/>
      <c r="BY284" s="1"/>
      <c r="BZ284" s="1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10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10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10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10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10"/>
      <c r="HG284" s="9"/>
      <c r="HH284" s="9"/>
    </row>
    <row r="285" spans="1:216" s="2" customFormat="1" ht="17.149999999999999" customHeight="1">
      <c r="A285" s="14" t="s">
        <v>428</v>
      </c>
      <c r="B285" s="63">
        <v>62674</v>
      </c>
      <c r="C285" s="63">
        <v>63050.5</v>
      </c>
      <c r="D285" s="4">
        <f t="shared" si="86"/>
        <v>1.0060072757443277</v>
      </c>
      <c r="E285" s="11">
        <v>5</v>
      </c>
      <c r="F285" s="5" t="s">
        <v>360</v>
      </c>
      <c r="G285" s="5" t="s">
        <v>360</v>
      </c>
      <c r="H285" s="5" t="s">
        <v>360</v>
      </c>
      <c r="I285" s="5" t="s">
        <v>360</v>
      </c>
      <c r="J285" s="5" t="s">
        <v>360</v>
      </c>
      <c r="K285" s="5" t="s">
        <v>360</v>
      </c>
      <c r="L285" s="5" t="s">
        <v>360</v>
      </c>
      <c r="M285" s="5" t="s">
        <v>360</v>
      </c>
      <c r="N285" s="35">
        <v>22522.9</v>
      </c>
      <c r="O285" s="35">
        <v>17372.8</v>
      </c>
      <c r="P285" s="4">
        <f t="shared" si="87"/>
        <v>0.77133939235178406</v>
      </c>
      <c r="Q285" s="11">
        <v>20</v>
      </c>
      <c r="R285" s="5" t="s">
        <v>360</v>
      </c>
      <c r="S285" s="5" t="s">
        <v>360</v>
      </c>
      <c r="T285" s="5" t="s">
        <v>360</v>
      </c>
      <c r="U285" s="5" t="s">
        <v>360</v>
      </c>
      <c r="V285" s="5" t="s">
        <v>360</v>
      </c>
      <c r="W285" s="5" t="s">
        <v>360</v>
      </c>
      <c r="X285" s="35">
        <v>483385</v>
      </c>
      <c r="Y285" s="35">
        <v>470501.8</v>
      </c>
      <c r="Z285" s="4">
        <f t="shared" si="88"/>
        <v>0.97334795246025418</v>
      </c>
      <c r="AA285" s="5">
        <v>5</v>
      </c>
      <c r="AB285" s="86">
        <v>134</v>
      </c>
      <c r="AC285" s="86">
        <v>134</v>
      </c>
      <c r="AD285" s="4">
        <f t="shared" si="89"/>
        <v>1</v>
      </c>
      <c r="AE285" s="5">
        <v>20</v>
      </c>
      <c r="AF285" s="5" t="s">
        <v>360</v>
      </c>
      <c r="AG285" s="5" t="s">
        <v>360</v>
      </c>
      <c r="AH285" s="5" t="s">
        <v>360</v>
      </c>
      <c r="AI285" s="5" t="s">
        <v>360</v>
      </c>
      <c r="AJ285" s="5" t="s">
        <v>360</v>
      </c>
      <c r="AK285" s="5" t="s">
        <v>360</v>
      </c>
      <c r="AL285" s="5" t="s">
        <v>360</v>
      </c>
      <c r="AM285" s="5" t="s">
        <v>360</v>
      </c>
      <c r="AN285" s="5" t="s">
        <v>360</v>
      </c>
      <c r="AO285" s="5" t="s">
        <v>360</v>
      </c>
      <c r="AP285" s="5" t="s">
        <v>360</v>
      </c>
      <c r="AQ285" s="5" t="s">
        <v>360</v>
      </c>
      <c r="AR285" s="43">
        <f t="shared" si="98"/>
        <v>0.90647127976117192</v>
      </c>
      <c r="AS285" s="44">
        <v>133</v>
      </c>
      <c r="AT285" s="35">
        <f t="shared" si="90"/>
        <v>108.81818181818183</v>
      </c>
      <c r="AU285" s="35">
        <f t="shared" si="91"/>
        <v>98.6</v>
      </c>
      <c r="AV285" s="35">
        <f t="shared" si="92"/>
        <v>-10.218181818181833</v>
      </c>
      <c r="AW285" s="35">
        <v>13.9</v>
      </c>
      <c r="AX285" s="35">
        <v>13.6</v>
      </c>
      <c r="AY285" s="35">
        <v>11.2</v>
      </c>
      <c r="AZ285" s="35">
        <v>13.7</v>
      </c>
      <c r="BA285" s="35">
        <v>14.1</v>
      </c>
      <c r="BB285" s="35">
        <v>1.4</v>
      </c>
      <c r="BC285" s="35">
        <v>8.1</v>
      </c>
      <c r="BD285" s="35">
        <v>10</v>
      </c>
      <c r="BE285" s="35"/>
      <c r="BF285" s="35">
        <f t="shared" si="93"/>
        <v>12.6</v>
      </c>
      <c r="BG285" s="35">
        <v>0</v>
      </c>
      <c r="BH285" s="35">
        <f t="shared" si="85"/>
        <v>12.6</v>
      </c>
      <c r="BI285" s="79"/>
      <c r="BJ285" s="35">
        <f t="shared" si="94"/>
        <v>12.6</v>
      </c>
      <c r="BK285" s="35"/>
      <c r="BL285" s="35">
        <f t="shared" si="95"/>
        <v>12.6</v>
      </c>
      <c r="BM285" s="79"/>
      <c r="BN285" s="79"/>
      <c r="BO285" s="79"/>
      <c r="BP285" s="79"/>
      <c r="BQ285" s="35">
        <f t="shared" si="96"/>
        <v>12.6</v>
      </c>
      <c r="BR285" s="35">
        <v>11.8</v>
      </c>
      <c r="BS285" s="35">
        <f t="shared" si="97"/>
        <v>0.8</v>
      </c>
      <c r="BT285" s="1"/>
      <c r="BU285" s="1"/>
      <c r="BV285" s="69"/>
      <c r="BW285" s="1"/>
      <c r="BX285" s="1"/>
      <c r="BY285" s="1"/>
      <c r="BZ285" s="1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10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10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10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10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10"/>
      <c r="HG285" s="9"/>
      <c r="HH285" s="9"/>
    </row>
    <row r="286" spans="1:216" s="2" customFormat="1" ht="17.149999999999999" customHeight="1">
      <c r="A286" s="14" t="s">
        <v>270</v>
      </c>
      <c r="B286" s="63">
        <v>25221</v>
      </c>
      <c r="C286" s="63">
        <v>23323</v>
      </c>
      <c r="D286" s="4">
        <f t="shared" si="86"/>
        <v>0.92474525197256252</v>
      </c>
      <c r="E286" s="11">
        <v>5</v>
      </c>
      <c r="F286" s="5" t="s">
        <v>360</v>
      </c>
      <c r="G286" s="5" t="s">
        <v>360</v>
      </c>
      <c r="H286" s="5" t="s">
        <v>360</v>
      </c>
      <c r="I286" s="5" t="s">
        <v>360</v>
      </c>
      <c r="J286" s="5" t="s">
        <v>360</v>
      </c>
      <c r="K286" s="5" t="s">
        <v>360</v>
      </c>
      <c r="L286" s="5" t="s">
        <v>360</v>
      </c>
      <c r="M286" s="5" t="s">
        <v>360</v>
      </c>
      <c r="N286" s="35">
        <v>2784.2</v>
      </c>
      <c r="O286" s="35">
        <v>2837.1</v>
      </c>
      <c r="P286" s="4">
        <f t="shared" si="87"/>
        <v>1.0190000718339201</v>
      </c>
      <c r="Q286" s="11">
        <v>20</v>
      </c>
      <c r="R286" s="5" t="s">
        <v>360</v>
      </c>
      <c r="S286" s="5" t="s">
        <v>360</v>
      </c>
      <c r="T286" s="5" t="s">
        <v>360</v>
      </c>
      <c r="U286" s="5" t="s">
        <v>360</v>
      </c>
      <c r="V286" s="5" t="s">
        <v>360</v>
      </c>
      <c r="W286" s="5" t="s">
        <v>360</v>
      </c>
      <c r="X286" s="35">
        <v>81162</v>
      </c>
      <c r="Y286" s="35">
        <v>72610.100000000006</v>
      </c>
      <c r="Z286" s="4">
        <f t="shared" si="88"/>
        <v>0.8946317242059092</v>
      </c>
      <c r="AA286" s="5">
        <v>5</v>
      </c>
      <c r="AB286" s="86">
        <v>45</v>
      </c>
      <c r="AC286" s="86">
        <v>45</v>
      </c>
      <c r="AD286" s="4">
        <f t="shared" si="89"/>
        <v>1</v>
      </c>
      <c r="AE286" s="5">
        <v>20</v>
      </c>
      <c r="AF286" s="5" t="s">
        <v>360</v>
      </c>
      <c r="AG286" s="5" t="s">
        <v>360</v>
      </c>
      <c r="AH286" s="5" t="s">
        <v>360</v>
      </c>
      <c r="AI286" s="5" t="s">
        <v>360</v>
      </c>
      <c r="AJ286" s="5" t="s">
        <v>360</v>
      </c>
      <c r="AK286" s="5" t="s">
        <v>360</v>
      </c>
      <c r="AL286" s="5" t="s">
        <v>360</v>
      </c>
      <c r="AM286" s="5" t="s">
        <v>360</v>
      </c>
      <c r="AN286" s="5" t="s">
        <v>360</v>
      </c>
      <c r="AO286" s="5" t="s">
        <v>360</v>
      </c>
      <c r="AP286" s="5" t="s">
        <v>360</v>
      </c>
      <c r="AQ286" s="5" t="s">
        <v>360</v>
      </c>
      <c r="AR286" s="43">
        <f t="shared" si="98"/>
        <v>0.98953772635141524</v>
      </c>
      <c r="AS286" s="44">
        <v>979</v>
      </c>
      <c r="AT286" s="35">
        <f t="shared" si="90"/>
        <v>801</v>
      </c>
      <c r="AU286" s="35">
        <f t="shared" si="91"/>
        <v>792.6</v>
      </c>
      <c r="AV286" s="35">
        <f t="shared" si="92"/>
        <v>-8.3999999999999773</v>
      </c>
      <c r="AW286" s="35">
        <v>36.200000000000003</v>
      </c>
      <c r="AX286" s="35">
        <v>107.3</v>
      </c>
      <c r="AY286" s="35">
        <v>118.9</v>
      </c>
      <c r="AZ286" s="35">
        <v>104.9</v>
      </c>
      <c r="BA286" s="35">
        <v>47.3</v>
      </c>
      <c r="BB286" s="35">
        <v>85.2</v>
      </c>
      <c r="BC286" s="35">
        <v>85.4</v>
      </c>
      <c r="BD286" s="35">
        <v>105.6</v>
      </c>
      <c r="BE286" s="35"/>
      <c r="BF286" s="35">
        <f t="shared" si="93"/>
        <v>101.8</v>
      </c>
      <c r="BG286" s="35">
        <v>0</v>
      </c>
      <c r="BH286" s="35">
        <f t="shared" ref="BH286:BH349" si="99">ROUND(BF286+BG286,1)</f>
        <v>101.8</v>
      </c>
      <c r="BI286" s="79"/>
      <c r="BJ286" s="35">
        <f t="shared" si="94"/>
        <v>101.8</v>
      </c>
      <c r="BK286" s="35"/>
      <c r="BL286" s="35">
        <f t="shared" si="95"/>
        <v>101.8</v>
      </c>
      <c r="BM286" s="79"/>
      <c r="BN286" s="79"/>
      <c r="BO286" s="79"/>
      <c r="BP286" s="79"/>
      <c r="BQ286" s="35">
        <f t="shared" si="96"/>
        <v>101.8</v>
      </c>
      <c r="BR286" s="35">
        <v>110.3</v>
      </c>
      <c r="BS286" s="35">
        <f t="shared" si="97"/>
        <v>-8.5</v>
      </c>
      <c r="BT286" s="1"/>
      <c r="BU286" s="1"/>
      <c r="BV286" s="69"/>
      <c r="BW286" s="1"/>
      <c r="BX286" s="1"/>
      <c r="BY286" s="1"/>
      <c r="BZ286" s="1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10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10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10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10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10"/>
      <c r="HG286" s="9"/>
      <c r="HH286" s="9"/>
    </row>
    <row r="287" spans="1:216" s="2" customFormat="1" ht="17.149999999999999" customHeight="1">
      <c r="A287" s="14" t="s">
        <v>271</v>
      </c>
      <c r="B287" s="63">
        <v>320151</v>
      </c>
      <c r="C287" s="63">
        <v>345537.1</v>
      </c>
      <c r="D287" s="4">
        <f t="shared" si="86"/>
        <v>1.0792941455750567</v>
      </c>
      <c r="E287" s="11">
        <v>5</v>
      </c>
      <c r="F287" s="5" t="s">
        <v>360</v>
      </c>
      <c r="G287" s="5" t="s">
        <v>360</v>
      </c>
      <c r="H287" s="5" t="s">
        <v>360</v>
      </c>
      <c r="I287" s="5" t="s">
        <v>360</v>
      </c>
      <c r="J287" s="5" t="s">
        <v>360</v>
      </c>
      <c r="K287" s="5" t="s">
        <v>360</v>
      </c>
      <c r="L287" s="5" t="s">
        <v>360</v>
      </c>
      <c r="M287" s="5" t="s">
        <v>360</v>
      </c>
      <c r="N287" s="35">
        <v>5590.4</v>
      </c>
      <c r="O287" s="35">
        <v>4819.1000000000004</v>
      </c>
      <c r="P287" s="4">
        <f t="shared" si="87"/>
        <v>0.86203133943903842</v>
      </c>
      <c r="Q287" s="11">
        <v>20</v>
      </c>
      <c r="R287" s="5" t="s">
        <v>360</v>
      </c>
      <c r="S287" s="5" t="s">
        <v>360</v>
      </c>
      <c r="T287" s="5" t="s">
        <v>360</v>
      </c>
      <c r="U287" s="5" t="s">
        <v>360</v>
      </c>
      <c r="V287" s="5" t="s">
        <v>360</v>
      </c>
      <c r="W287" s="5" t="s">
        <v>360</v>
      </c>
      <c r="X287" s="35">
        <v>486664</v>
      </c>
      <c r="Y287" s="35">
        <v>551867.9</v>
      </c>
      <c r="Z287" s="4">
        <f t="shared" si="88"/>
        <v>1.133981350582743</v>
      </c>
      <c r="AA287" s="5">
        <v>5</v>
      </c>
      <c r="AB287" s="86">
        <v>308</v>
      </c>
      <c r="AC287" s="86">
        <v>308</v>
      </c>
      <c r="AD287" s="4">
        <f t="shared" si="89"/>
        <v>1</v>
      </c>
      <c r="AE287" s="5">
        <v>20</v>
      </c>
      <c r="AF287" s="5" t="s">
        <v>360</v>
      </c>
      <c r="AG287" s="5" t="s">
        <v>360</v>
      </c>
      <c r="AH287" s="5" t="s">
        <v>360</v>
      </c>
      <c r="AI287" s="5" t="s">
        <v>360</v>
      </c>
      <c r="AJ287" s="5" t="s">
        <v>360</v>
      </c>
      <c r="AK287" s="5" t="s">
        <v>360</v>
      </c>
      <c r="AL287" s="5" t="s">
        <v>360</v>
      </c>
      <c r="AM287" s="5" t="s">
        <v>360</v>
      </c>
      <c r="AN287" s="5" t="s">
        <v>360</v>
      </c>
      <c r="AO287" s="5" t="s">
        <v>360</v>
      </c>
      <c r="AP287" s="5" t="s">
        <v>360</v>
      </c>
      <c r="AQ287" s="5" t="s">
        <v>360</v>
      </c>
      <c r="AR287" s="43">
        <f t="shared" si="98"/>
        <v>0.96614008539139529</v>
      </c>
      <c r="AS287" s="44">
        <v>1014</v>
      </c>
      <c r="AT287" s="35">
        <f t="shared" si="90"/>
        <v>829.63636363636374</v>
      </c>
      <c r="AU287" s="35">
        <f t="shared" si="91"/>
        <v>801.5</v>
      </c>
      <c r="AV287" s="35">
        <f t="shared" si="92"/>
        <v>-28.13636363636374</v>
      </c>
      <c r="AW287" s="35">
        <v>86.7</v>
      </c>
      <c r="AX287" s="35">
        <v>74.099999999999994</v>
      </c>
      <c r="AY287" s="35">
        <v>110</v>
      </c>
      <c r="AZ287" s="35">
        <v>119.6</v>
      </c>
      <c r="BA287" s="35">
        <v>97.8</v>
      </c>
      <c r="BB287" s="35">
        <v>34.5</v>
      </c>
      <c r="BC287" s="35">
        <v>102.9</v>
      </c>
      <c r="BD287" s="35">
        <v>45.3</v>
      </c>
      <c r="BE287" s="35"/>
      <c r="BF287" s="35">
        <f t="shared" si="93"/>
        <v>130.6</v>
      </c>
      <c r="BG287" s="35">
        <v>0</v>
      </c>
      <c r="BH287" s="35">
        <f t="shared" si="99"/>
        <v>130.6</v>
      </c>
      <c r="BI287" s="79"/>
      <c r="BJ287" s="35">
        <f t="shared" si="94"/>
        <v>130.6</v>
      </c>
      <c r="BK287" s="35"/>
      <c r="BL287" s="35">
        <f t="shared" si="95"/>
        <v>130.6</v>
      </c>
      <c r="BM287" s="79"/>
      <c r="BN287" s="79"/>
      <c r="BO287" s="79"/>
      <c r="BP287" s="79"/>
      <c r="BQ287" s="35">
        <f t="shared" si="96"/>
        <v>130.6</v>
      </c>
      <c r="BR287" s="35">
        <v>115.2</v>
      </c>
      <c r="BS287" s="35">
        <f t="shared" si="97"/>
        <v>15.4</v>
      </c>
      <c r="BT287" s="1"/>
      <c r="BU287" s="1"/>
      <c r="BV287" s="69"/>
      <c r="BW287" s="1"/>
      <c r="BX287" s="1"/>
      <c r="BY287" s="1"/>
      <c r="BZ287" s="1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10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10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10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10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10"/>
      <c r="HG287" s="9"/>
      <c r="HH287" s="9"/>
    </row>
    <row r="288" spans="1:216" s="2" customFormat="1" ht="17.149999999999999" customHeight="1">
      <c r="A288" s="14" t="s">
        <v>272</v>
      </c>
      <c r="B288" s="63">
        <v>440718</v>
      </c>
      <c r="C288" s="63">
        <v>441483.9</v>
      </c>
      <c r="D288" s="4">
        <f t="shared" si="86"/>
        <v>1.0017378459695316</v>
      </c>
      <c r="E288" s="11">
        <v>5</v>
      </c>
      <c r="F288" s="5" t="s">
        <v>360</v>
      </c>
      <c r="G288" s="5" t="s">
        <v>360</v>
      </c>
      <c r="H288" s="5" t="s">
        <v>360</v>
      </c>
      <c r="I288" s="5" t="s">
        <v>360</v>
      </c>
      <c r="J288" s="5" t="s">
        <v>360</v>
      </c>
      <c r="K288" s="5" t="s">
        <v>360</v>
      </c>
      <c r="L288" s="5" t="s">
        <v>360</v>
      </c>
      <c r="M288" s="5" t="s">
        <v>360</v>
      </c>
      <c r="N288" s="35">
        <v>31028</v>
      </c>
      <c r="O288" s="35">
        <v>42773.4</v>
      </c>
      <c r="P288" s="4">
        <f t="shared" si="87"/>
        <v>1.217854196209875</v>
      </c>
      <c r="Q288" s="11">
        <v>20</v>
      </c>
      <c r="R288" s="5" t="s">
        <v>360</v>
      </c>
      <c r="S288" s="5" t="s">
        <v>360</v>
      </c>
      <c r="T288" s="5" t="s">
        <v>360</v>
      </c>
      <c r="U288" s="5" t="s">
        <v>360</v>
      </c>
      <c r="V288" s="5" t="s">
        <v>360</v>
      </c>
      <c r="W288" s="5" t="s">
        <v>360</v>
      </c>
      <c r="X288" s="35">
        <v>1130455</v>
      </c>
      <c r="Y288" s="35">
        <v>1098057.6000000001</v>
      </c>
      <c r="Z288" s="4">
        <f t="shared" si="88"/>
        <v>0.97134127408875193</v>
      </c>
      <c r="AA288" s="5">
        <v>5</v>
      </c>
      <c r="AB288" s="86">
        <v>25</v>
      </c>
      <c r="AC288" s="86">
        <v>25</v>
      </c>
      <c r="AD288" s="4">
        <f t="shared" si="89"/>
        <v>1</v>
      </c>
      <c r="AE288" s="5">
        <v>20</v>
      </c>
      <c r="AF288" s="5" t="s">
        <v>360</v>
      </c>
      <c r="AG288" s="5" t="s">
        <v>360</v>
      </c>
      <c r="AH288" s="5" t="s">
        <v>360</v>
      </c>
      <c r="AI288" s="5" t="s">
        <v>360</v>
      </c>
      <c r="AJ288" s="5" t="s">
        <v>360</v>
      </c>
      <c r="AK288" s="5" t="s">
        <v>360</v>
      </c>
      <c r="AL288" s="5" t="s">
        <v>360</v>
      </c>
      <c r="AM288" s="5" t="s">
        <v>360</v>
      </c>
      <c r="AN288" s="5" t="s">
        <v>360</v>
      </c>
      <c r="AO288" s="5" t="s">
        <v>360</v>
      </c>
      <c r="AP288" s="5" t="s">
        <v>360</v>
      </c>
      <c r="AQ288" s="5" t="s">
        <v>360</v>
      </c>
      <c r="AR288" s="43">
        <f t="shared" si="98"/>
        <v>1.0844495904897784</v>
      </c>
      <c r="AS288" s="44">
        <v>0</v>
      </c>
      <c r="AT288" s="35">
        <f t="shared" si="90"/>
        <v>0</v>
      </c>
      <c r="AU288" s="35">
        <f t="shared" si="91"/>
        <v>0</v>
      </c>
      <c r="AV288" s="35">
        <f t="shared" si="92"/>
        <v>0</v>
      </c>
      <c r="AW288" s="35">
        <v>0</v>
      </c>
      <c r="AX288" s="35">
        <v>0</v>
      </c>
      <c r="AY288" s="35">
        <v>0</v>
      </c>
      <c r="AZ288" s="35">
        <v>0</v>
      </c>
      <c r="BA288" s="35">
        <v>0</v>
      </c>
      <c r="BB288" s="35">
        <v>0</v>
      </c>
      <c r="BC288" s="35">
        <v>0</v>
      </c>
      <c r="BD288" s="35">
        <v>0</v>
      </c>
      <c r="BE288" s="35"/>
      <c r="BF288" s="35">
        <f t="shared" si="93"/>
        <v>0</v>
      </c>
      <c r="BG288" s="35">
        <v>0</v>
      </c>
      <c r="BH288" s="35">
        <f t="shared" si="99"/>
        <v>0</v>
      </c>
      <c r="BI288" s="79"/>
      <c r="BJ288" s="35">
        <f t="shared" si="94"/>
        <v>0</v>
      </c>
      <c r="BK288" s="35"/>
      <c r="BL288" s="35">
        <f t="shared" si="95"/>
        <v>0</v>
      </c>
      <c r="BM288" s="79"/>
      <c r="BN288" s="79"/>
      <c r="BO288" s="79"/>
      <c r="BP288" s="79"/>
      <c r="BQ288" s="35">
        <f t="shared" si="96"/>
        <v>0</v>
      </c>
      <c r="BR288" s="35">
        <v>0</v>
      </c>
      <c r="BS288" s="35">
        <f t="shared" si="97"/>
        <v>0</v>
      </c>
      <c r="BT288" s="1"/>
      <c r="BU288" s="1"/>
      <c r="BV288" s="69"/>
      <c r="BW288" s="1"/>
      <c r="BX288" s="1"/>
      <c r="BY288" s="1"/>
      <c r="BZ288" s="1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10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10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10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10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10"/>
      <c r="HG288" s="9"/>
      <c r="HH288" s="9"/>
    </row>
    <row r="289" spans="1:216" s="2" customFormat="1" ht="17.149999999999999" customHeight="1">
      <c r="A289" s="14" t="s">
        <v>165</v>
      </c>
      <c r="B289" s="63">
        <v>0</v>
      </c>
      <c r="C289" s="63">
        <v>0</v>
      </c>
      <c r="D289" s="4">
        <f t="shared" si="86"/>
        <v>0</v>
      </c>
      <c r="E289" s="11">
        <v>0</v>
      </c>
      <c r="F289" s="5" t="s">
        <v>360</v>
      </c>
      <c r="G289" s="5" t="s">
        <v>360</v>
      </c>
      <c r="H289" s="5" t="s">
        <v>360</v>
      </c>
      <c r="I289" s="5" t="s">
        <v>360</v>
      </c>
      <c r="J289" s="5" t="s">
        <v>360</v>
      </c>
      <c r="K289" s="5" t="s">
        <v>360</v>
      </c>
      <c r="L289" s="5" t="s">
        <v>360</v>
      </c>
      <c r="M289" s="5" t="s">
        <v>360</v>
      </c>
      <c r="N289" s="35">
        <v>2542.8000000000002</v>
      </c>
      <c r="O289" s="35">
        <v>1808.4</v>
      </c>
      <c r="P289" s="4">
        <f t="shared" si="87"/>
        <v>0.71118452100047191</v>
      </c>
      <c r="Q289" s="11">
        <v>20</v>
      </c>
      <c r="R289" s="5" t="s">
        <v>360</v>
      </c>
      <c r="S289" s="5" t="s">
        <v>360</v>
      </c>
      <c r="T289" s="5" t="s">
        <v>360</v>
      </c>
      <c r="U289" s="5" t="s">
        <v>360</v>
      </c>
      <c r="V289" s="5" t="s">
        <v>360</v>
      </c>
      <c r="W289" s="5" t="s">
        <v>360</v>
      </c>
      <c r="X289" s="35">
        <v>26901</v>
      </c>
      <c r="Y289" s="35">
        <v>23938.5</v>
      </c>
      <c r="Z289" s="4">
        <f t="shared" si="88"/>
        <v>0.88987398237983717</v>
      </c>
      <c r="AA289" s="5">
        <v>5</v>
      </c>
      <c r="AB289" s="86">
        <v>576</v>
      </c>
      <c r="AC289" s="86">
        <v>576</v>
      </c>
      <c r="AD289" s="4">
        <f t="shared" si="89"/>
        <v>1</v>
      </c>
      <c r="AE289" s="5">
        <v>20</v>
      </c>
      <c r="AF289" s="5" t="s">
        <v>360</v>
      </c>
      <c r="AG289" s="5" t="s">
        <v>360</v>
      </c>
      <c r="AH289" s="5" t="s">
        <v>360</v>
      </c>
      <c r="AI289" s="5" t="s">
        <v>360</v>
      </c>
      <c r="AJ289" s="5" t="s">
        <v>360</v>
      </c>
      <c r="AK289" s="5" t="s">
        <v>360</v>
      </c>
      <c r="AL289" s="5" t="s">
        <v>360</v>
      </c>
      <c r="AM289" s="5" t="s">
        <v>360</v>
      </c>
      <c r="AN289" s="5" t="s">
        <v>360</v>
      </c>
      <c r="AO289" s="5" t="s">
        <v>360</v>
      </c>
      <c r="AP289" s="5" t="s">
        <v>360</v>
      </c>
      <c r="AQ289" s="5" t="s">
        <v>360</v>
      </c>
      <c r="AR289" s="43">
        <f t="shared" si="98"/>
        <v>0.85940134070908047</v>
      </c>
      <c r="AS289" s="44">
        <v>802</v>
      </c>
      <c r="AT289" s="35">
        <f t="shared" si="90"/>
        <v>656.18181818181813</v>
      </c>
      <c r="AU289" s="35">
        <f t="shared" si="91"/>
        <v>563.9</v>
      </c>
      <c r="AV289" s="35">
        <f t="shared" si="92"/>
        <v>-92.281818181818153</v>
      </c>
      <c r="AW289" s="35">
        <v>34.6</v>
      </c>
      <c r="AX289" s="35">
        <v>89.4</v>
      </c>
      <c r="AY289" s="35">
        <v>66.3</v>
      </c>
      <c r="AZ289" s="35">
        <v>66.400000000000006</v>
      </c>
      <c r="BA289" s="35">
        <v>76</v>
      </c>
      <c r="BB289" s="35">
        <v>25.3</v>
      </c>
      <c r="BC289" s="35">
        <v>61.1</v>
      </c>
      <c r="BD289" s="35">
        <v>68.400000000000006</v>
      </c>
      <c r="BE289" s="35"/>
      <c r="BF289" s="35">
        <f t="shared" si="93"/>
        <v>76.400000000000006</v>
      </c>
      <c r="BG289" s="35">
        <v>0</v>
      </c>
      <c r="BH289" s="35">
        <f t="shared" si="99"/>
        <v>76.400000000000006</v>
      </c>
      <c r="BI289" s="79"/>
      <c r="BJ289" s="35">
        <f t="shared" si="94"/>
        <v>76.400000000000006</v>
      </c>
      <c r="BK289" s="35"/>
      <c r="BL289" s="35">
        <f t="shared" si="95"/>
        <v>76.400000000000006</v>
      </c>
      <c r="BM289" s="79"/>
      <c r="BN289" s="79"/>
      <c r="BO289" s="79"/>
      <c r="BP289" s="79"/>
      <c r="BQ289" s="35">
        <f t="shared" si="96"/>
        <v>76.400000000000006</v>
      </c>
      <c r="BR289" s="35">
        <v>73.900000000000006</v>
      </c>
      <c r="BS289" s="35">
        <f t="shared" si="97"/>
        <v>2.5</v>
      </c>
      <c r="BT289" s="1"/>
      <c r="BU289" s="1"/>
      <c r="BV289" s="69"/>
      <c r="BW289" s="1"/>
      <c r="BX289" s="1"/>
      <c r="BY289" s="1"/>
      <c r="BZ289" s="1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10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10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10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10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10"/>
      <c r="HG289" s="9"/>
      <c r="HH289" s="9"/>
    </row>
    <row r="290" spans="1:216" s="2" customFormat="1" ht="17.149999999999999" customHeight="1">
      <c r="A290" s="18" t="s">
        <v>273</v>
      </c>
      <c r="B290" s="59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87"/>
      <c r="AC290" s="87"/>
      <c r="AD290" s="11"/>
      <c r="AE290" s="11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35"/>
      <c r="BL290" s="35"/>
      <c r="BM290" s="79"/>
      <c r="BN290" s="79"/>
      <c r="BO290" s="79"/>
      <c r="BP290" s="79"/>
      <c r="BQ290" s="35"/>
      <c r="BR290" s="35"/>
      <c r="BS290" s="35"/>
      <c r="BT290" s="1"/>
      <c r="BU290" s="1"/>
      <c r="BV290" s="69"/>
      <c r="BW290" s="1"/>
      <c r="BX290" s="1"/>
      <c r="BY290" s="1"/>
      <c r="BZ290" s="1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10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10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10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10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10"/>
      <c r="HG290" s="9"/>
      <c r="HH290" s="9"/>
    </row>
    <row r="291" spans="1:216" s="2" customFormat="1" ht="17.149999999999999" customHeight="1">
      <c r="A291" s="45" t="s">
        <v>69</v>
      </c>
      <c r="B291" s="63">
        <v>460299</v>
      </c>
      <c r="C291" s="63">
        <v>496104.4</v>
      </c>
      <c r="D291" s="4">
        <f t="shared" si="86"/>
        <v>1.0777872643651192</v>
      </c>
      <c r="E291" s="11">
        <v>5</v>
      </c>
      <c r="F291" s="5" t="s">
        <v>360</v>
      </c>
      <c r="G291" s="5" t="s">
        <v>360</v>
      </c>
      <c r="H291" s="5" t="s">
        <v>360</v>
      </c>
      <c r="I291" s="5" t="s">
        <v>360</v>
      </c>
      <c r="J291" s="5" t="s">
        <v>360</v>
      </c>
      <c r="K291" s="5" t="s">
        <v>360</v>
      </c>
      <c r="L291" s="5" t="s">
        <v>360</v>
      </c>
      <c r="M291" s="5" t="s">
        <v>360</v>
      </c>
      <c r="N291" s="35">
        <v>3283.2</v>
      </c>
      <c r="O291" s="35">
        <v>2659.3</v>
      </c>
      <c r="P291" s="4">
        <f t="shared" si="87"/>
        <v>0.80997197855750502</v>
      </c>
      <c r="Q291" s="11">
        <v>20</v>
      </c>
      <c r="R291" s="5" t="s">
        <v>360</v>
      </c>
      <c r="S291" s="5" t="s">
        <v>360</v>
      </c>
      <c r="T291" s="5" t="s">
        <v>360</v>
      </c>
      <c r="U291" s="5" t="s">
        <v>360</v>
      </c>
      <c r="V291" s="5" t="s">
        <v>360</v>
      </c>
      <c r="W291" s="5" t="s">
        <v>360</v>
      </c>
      <c r="X291" s="35">
        <v>507412</v>
      </c>
      <c r="Y291" s="35">
        <v>404538.4</v>
      </c>
      <c r="Z291" s="4">
        <f t="shared" si="88"/>
        <v>0.79725824379399779</v>
      </c>
      <c r="AA291" s="5">
        <v>10</v>
      </c>
      <c r="AB291" s="86">
        <v>26</v>
      </c>
      <c r="AC291" s="86">
        <v>31</v>
      </c>
      <c r="AD291" s="4">
        <f t="shared" si="89"/>
        <v>1.1923076923076923</v>
      </c>
      <c r="AE291" s="5">
        <v>20</v>
      </c>
      <c r="AF291" s="5" t="s">
        <v>360</v>
      </c>
      <c r="AG291" s="5" t="s">
        <v>360</v>
      </c>
      <c r="AH291" s="5" t="s">
        <v>360</v>
      </c>
      <c r="AI291" s="5" t="s">
        <v>360</v>
      </c>
      <c r="AJ291" s="5" t="s">
        <v>360</v>
      </c>
      <c r="AK291" s="5" t="s">
        <v>360</v>
      </c>
      <c r="AL291" s="5" t="s">
        <v>360</v>
      </c>
      <c r="AM291" s="5" t="s">
        <v>360</v>
      </c>
      <c r="AN291" s="5" t="s">
        <v>360</v>
      </c>
      <c r="AO291" s="5" t="s">
        <v>360</v>
      </c>
      <c r="AP291" s="5" t="s">
        <v>360</v>
      </c>
      <c r="AQ291" s="5" t="s">
        <v>360</v>
      </c>
      <c r="AR291" s="43">
        <f t="shared" si="98"/>
        <v>0.97103840321944579</v>
      </c>
      <c r="AS291" s="44">
        <v>660</v>
      </c>
      <c r="AT291" s="35">
        <f t="shared" si="90"/>
        <v>540</v>
      </c>
      <c r="AU291" s="35">
        <f t="shared" si="91"/>
        <v>524.4</v>
      </c>
      <c r="AV291" s="35">
        <f t="shared" si="92"/>
        <v>-15.600000000000023</v>
      </c>
      <c r="AW291" s="35">
        <v>55.5</v>
      </c>
      <c r="AX291" s="35">
        <v>69.099999999999994</v>
      </c>
      <c r="AY291" s="35">
        <v>70.5</v>
      </c>
      <c r="AZ291" s="35">
        <v>37.700000000000003</v>
      </c>
      <c r="BA291" s="35">
        <v>71</v>
      </c>
      <c r="BB291" s="35">
        <v>37.799999999999997</v>
      </c>
      <c r="BC291" s="35">
        <v>59.5</v>
      </c>
      <c r="BD291" s="35">
        <v>49.6</v>
      </c>
      <c r="BE291" s="35"/>
      <c r="BF291" s="35">
        <f t="shared" si="93"/>
        <v>73.7</v>
      </c>
      <c r="BG291" s="35">
        <v>0</v>
      </c>
      <c r="BH291" s="35">
        <f t="shared" si="99"/>
        <v>73.7</v>
      </c>
      <c r="BI291" s="79"/>
      <c r="BJ291" s="35">
        <f t="shared" si="94"/>
        <v>73.7</v>
      </c>
      <c r="BK291" s="35"/>
      <c r="BL291" s="35">
        <f t="shared" si="95"/>
        <v>73.7</v>
      </c>
      <c r="BM291" s="79"/>
      <c r="BN291" s="79"/>
      <c r="BO291" s="79"/>
      <c r="BP291" s="79"/>
      <c r="BQ291" s="35">
        <f t="shared" si="96"/>
        <v>73.7</v>
      </c>
      <c r="BR291" s="35">
        <v>94.5</v>
      </c>
      <c r="BS291" s="35">
        <f t="shared" si="97"/>
        <v>-20.8</v>
      </c>
      <c r="BT291" s="1"/>
      <c r="BU291" s="1"/>
      <c r="BV291" s="69"/>
      <c r="BW291" s="1"/>
      <c r="BX291" s="1"/>
      <c r="BY291" s="1"/>
      <c r="BZ291" s="1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10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10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10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10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10"/>
      <c r="HG291" s="9"/>
      <c r="HH291" s="9"/>
    </row>
    <row r="292" spans="1:216" s="2" customFormat="1" ht="17.149999999999999" customHeight="1">
      <c r="A292" s="45" t="s">
        <v>274</v>
      </c>
      <c r="B292" s="63">
        <v>2855</v>
      </c>
      <c r="C292" s="63">
        <v>3324.3</v>
      </c>
      <c r="D292" s="4">
        <f t="shared" si="86"/>
        <v>1.1643782837127847</v>
      </c>
      <c r="E292" s="11">
        <v>5</v>
      </c>
      <c r="F292" s="5" t="s">
        <v>360</v>
      </c>
      <c r="G292" s="5" t="s">
        <v>360</v>
      </c>
      <c r="H292" s="5" t="s">
        <v>360</v>
      </c>
      <c r="I292" s="5" t="s">
        <v>360</v>
      </c>
      <c r="J292" s="5" t="s">
        <v>360</v>
      </c>
      <c r="K292" s="5" t="s">
        <v>360</v>
      </c>
      <c r="L292" s="5" t="s">
        <v>360</v>
      </c>
      <c r="M292" s="5" t="s">
        <v>360</v>
      </c>
      <c r="N292" s="35">
        <v>999.5</v>
      </c>
      <c r="O292" s="35">
        <v>1277</v>
      </c>
      <c r="P292" s="4">
        <f t="shared" si="87"/>
        <v>1.2077638819409704</v>
      </c>
      <c r="Q292" s="11">
        <v>20</v>
      </c>
      <c r="R292" s="5" t="s">
        <v>360</v>
      </c>
      <c r="S292" s="5" t="s">
        <v>360</v>
      </c>
      <c r="T292" s="5" t="s">
        <v>360</v>
      </c>
      <c r="U292" s="5" t="s">
        <v>360</v>
      </c>
      <c r="V292" s="5" t="s">
        <v>360</v>
      </c>
      <c r="W292" s="5" t="s">
        <v>360</v>
      </c>
      <c r="X292" s="35">
        <v>6413</v>
      </c>
      <c r="Y292" s="35">
        <v>11835.9</v>
      </c>
      <c r="Z292" s="4">
        <f t="shared" si="88"/>
        <v>1.264561047871511</v>
      </c>
      <c r="AA292" s="5">
        <v>10</v>
      </c>
      <c r="AB292" s="86">
        <v>59</v>
      </c>
      <c r="AC292" s="86">
        <v>59</v>
      </c>
      <c r="AD292" s="4">
        <f t="shared" si="89"/>
        <v>1</v>
      </c>
      <c r="AE292" s="5">
        <v>20</v>
      </c>
      <c r="AF292" s="5" t="s">
        <v>360</v>
      </c>
      <c r="AG292" s="5" t="s">
        <v>360</v>
      </c>
      <c r="AH292" s="5" t="s">
        <v>360</v>
      </c>
      <c r="AI292" s="5" t="s">
        <v>360</v>
      </c>
      <c r="AJ292" s="5" t="s">
        <v>360</v>
      </c>
      <c r="AK292" s="5" t="s">
        <v>360</v>
      </c>
      <c r="AL292" s="5" t="s">
        <v>360</v>
      </c>
      <c r="AM292" s="5" t="s">
        <v>360</v>
      </c>
      <c r="AN292" s="5" t="s">
        <v>360</v>
      </c>
      <c r="AO292" s="5" t="s">
        <v>360</v>
      </c>
      <c r="AP292" s="5" t="s">
        <v>360</v>
      </c>
      <c r="AQ292" s="5" t="s">
        <v>360</v>
      </c>
      <c r="AR292" s="43">
        <f t="shared" si="98"/>
        <v>1.138595991565426</v>
      </c>
      <c r="AS292" s="44">
        <v>620</v>
      </c>
      <c r="AT292" s="35">
        <f t="shared" si="90"/>
        <v>507.27272727272731</v>
      </c>
      <c r="AU292" s="35">
        <f t="shared" si="91"/>
        <v>577.6</v>
      </c>
      <c r="AV292" s="35">
        <f t="shared" si="92"/>
        <v>70.327272727272714</v>
      </c>
      <c r="AW292" s="35">
        <v>72.2</v>
      </c>
      <c r="AX292" s="35">
        <v>48.6</v>
      </c>
      <c r="AY292" s="35">
        <v>50.7</v>
      </c>
      <c r="AZ292" s="35">
        <v>17</v>
      </c>
      <c r="BA292" s="35">
        <v>72.900000000000006</v>
      </c>
      <c r="BB292" s="35">
        <v>6.3</v>
      </c>
      <c r="BC292" s="35">
        <v>73.3</v>
      </c>
      <c r="BD292" s="35">
        <v>70.099999999999994</v>
      </c>
      <c r="BE292" s="35">
        <v>6</v>
      </c>
      <c r="BF292" s="35">
        <f t="shared" si="93"/>
        <v>160.5</v>
      </c>
      <c r="BG292" s="35">
        <v>0</v>
      </c>
      <c r="BH292" s="35">
        <f t="shared" si="99"/>
        <v>160.5</v>
      </c>
      <c r="BI292" s="79"/>
      <c r="BJ292" s="35">
        <f t="shared" si="94"/>
        <v>160.5</v>
      </c>
      <c r="BK292" s="35"/>
      <c r="BL292" s="35">
        <f t="shared" si="95"/>
        <v>160.5</v>
      </c>
      <c r="BM292" s="79"/>
      <c r="BN292" s="79"/>
      <c r="BO292" s="79"/>
      <c r="BP292" s="79"/>
      <c r="BQ292" s="35">
        <f t="shared" si="96"/>
        <v>160.5</v>
      </c>
      <c r="BR292" s="35">
        <v>146.30000000000001</v>
      </c>
      <c r="BS292" s="35">
        <f t="shared" si="97"/>
        <v>14.2</v>
      </c>
      <c r="BT292" s="1"/>
      <c r="BU292" s="1"/>
      <c r="BV292" s="69"/>
      <c r="BW292" s="1"/>
      <c r="BX292" s="1"/>
      <c r="BY292" s="1"/>
      <c r="BZ292" s="1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10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10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10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10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10"/>
      <c r="HG292" s="9"/>
      <c r="HH292" s="9"/>
    </row>
    <row r="293" spans="1:216" s="2" customFormat="1" ht="17.149999999999999" customHeight="1">
      <c r="A293" s="45" t="s">
        <v>275</v>
      </c>
      <c r="B293" s="63">
        <v>0</v>
      </c>
      <c r="C293" s="63">
        <v>0</v>
      </c>
      <c r="D293" s="4">
        <f t="shared" si="86"/>
        <v>0</v>
      </c>
      <c r="E293" s="11">
        <v>0</v>
      </c>
      <c r="F293" s="5" t="s">
        <v>360</v>
      </c>
      <c r="G293" s="5" t="s">
        <v>360</v>
      </c>
      <c r="H293" s="5" t="s">
        <v>360</v>
      </c>
      <c r="I293" s="5" t="s">
        <v>360</v>
      </c>
      <c r="J293" s="5" t="s">
        <v>360</v>
      </c>
      <c r="K293" s="5" t="s">
        <v>360</v>
      </c>
      <c r="L293" s="5" t="s">
        <v>360</v>
      </c>
      <c r="M293" s="5" t="s">
        <v>360</v>
      </c>
      <c r="N293" s="35">
        <v>6957.3</v>
      </c>
      <c r="O293" s="35">
        <v>3240.4</v>
      </c>
      <c r="P293" s="4">
        <f t="shared" si="87"/>
        <v>0.4657553936153393</v>
      </c>
      <c r="Q293" s="11">
        <v>20</v>
      </c>
      <c r="R293" s="5" t="s">
        <v>360</v>
      </c>
      <c r="S293" s="5" t="s">
        <v>360</v>
      </c>
      <c r="T293" s="5" t="s">
        <v>360</v>
      </c>
      <c r="U293" s="5" t="s">
        <v>360</v>
      </c>
      <c r="V293" s="5" t="s">
        <v>360</v>
      </c>
      <c r="W293" s="5" t="s">
        <v>360</v>
      </c>
      <c r="X293" s="35">
        <v>552488</v>
      </c>
      <c r="Y293" s="35">
        <v>531054.4</v>
      </c>
      <c r="Z293" s="4">
        <f t="shared" si="88"/>
        <v>0.96120531124657915</v>
      </c>
      <c r="AA293" s="5">
        <v>10</v>
      </c>
      <c r="AB293" s="86">
        <v>115</v>
      </c>
      <c r="AC293" s="86">
        <v>130</v>
      </c>
      <c r="AD293" s="4">
        <f t="shared" si="89"/>
        <v>1.1304347826086956</v>
      </c>
      <c r="AE293" s="5">
        <v>20</v>
      </c>
      <c r="AF293" s="5" t="s">
        <v>360</v>
      </c>
      <c r="AG293" s="5" t="s">
        <v>360</v>
      </c>
      <c r="AH293" s="5" t="s">
        <v>360</v>
      </c>
      <c r="AI293" s="5" t="s">
        <v>360</v>
      </c>
      <c r="AJ293" s="5" t="s">
        <v>360</v>
      </c>
      <c r="AK293" s="5" t="s">
        <v>360</v>
      </c>
      <c r="AL293" s="5" t="s">
        <v>360</v>
      </c>
      <c r="AM293" s="5" t="s">
        <v>360</v>
      </c>
      <c r="AN293" s="5" t="s">
        <v>360</v>
      </c>
      <c r="AO293" s="5" t="s">
        <v>360</v>
      </c>
      <c r="AP293" s="5" t="s">
        <v>360</v>
      </c>
      <c r="AQ293" s="5" t="s">
        <v>360</v>
      </c>
      <c r="AR293" s="43">
        <f t="shared" si="98"/>
        <v>0.83071713273892978</v>
      </c>
      <c r="AS293" s="44">
        <v>122</v>
      </c>
      <c r="AT293" s="35">
        <f t="shared" si="90"/>
        <v>99.818181818181827</v>
      </c>
      <c r="AU293" s="35">
        <f t="shared" si="91"/>
        <v>82.9</v>
      </c>
      <c r="AV293" s="35">
        <f t="shared" si="92"/>
        <v>-16.918181818181822</v>
      </c>
      <c r="AW293" s="35">
        <v>14.4</v>
      </c>
      <c r="AX293" s="35">
        <v>8</v>
      </c>
      <c r="AY293" s="35">
        <v>4.9000000000000004</v>
      </c>
      <c r="AZ293" s="35">
        <v>7.8</v>
      </c>
      <c r="BA293" s="35">
        <v>0</v>
      </c>
      <c r="BB293" s="35">
        <v>0</v>
      </c>
      <c r="BC293" s="35">
        <v>0</v>
      </c>
      <c r="BD293" s="35">
        <v>8.9</v>
      </c>
      <c r="BE293" s="35">
        <v>25.099999999999998</v>
      </c>
      <c r="BF293" s="35">
        <f t="shared" si="93"/>
        <v>13.8</v>
      </c>
      <c r="BG293" s="35">
        <v>0</v>
      </c>
      <c r="BH293" s="35">
        <f t="shared" si="99"/>
        <v>13.8</v>
      </c>
      <c r="BI293" s="79"/>
      <c r="BJ293" s="35">
        <f t="shared" si="94"/>
        <v>13.8</v>
      </c>
      <c r="BK293" s="35">
        <f>MIN(BJ293,5.2)</f>
        <v>5.2</v>
      </c>
      <c r="BL293" s="35">
        <f t="shared" si="95"/>
        <v>8.6</v>
      </c>
      <c r="BM293" s="79"/>
      <c r="BN293" s="79"/>
      <c r="BO293" s="79"/>
      <c r="BP293" s="79"/>
      <c r="BQ293" s="35">
        <f t="shared" si="96"/>
        <v>8.6</v>
      </c>
      <c r="BR293" s="35">
        <v>5.4</v>
      </c>
      <c r="BS293" s="35">
        <f t="shared" si="97"/>
        <v>3.2</v>
      </c>
      <c r="BT293" s="1"/>
      <c r="BU293" s="1"/>
      <c r="BV293" s="69"/>
      <c r="BW293" s="1"/>
      <c r="BX293" s="1"/>
      <c r="BY293" s="1"/>
      <c r="BZ293" s="1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10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10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10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10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10"/>
      <c r="HG293" s="9"/>
      <c r="HH293" s="9"/>
    </row>
    <row r="294" spans="1:216" s="2" customFormat="1" ht="17.149999999999999" customHeight="1">
      <c r="A294" s="45" t="s">
        <v>51</v>
      </c>
      <c r="B294" s="63">
        <v>7314260</v>
      </c>
      <c r="C294" s="63">
        <v>7937049</v>
      </c>
      <c r="D294" s="4">
        <f t="shared" si="86"/>
        <v>1.0851472329394909</v>
      </c>
      <c r="E294" s="11">
        <v>5</v>
      </c>
      <c r="F294" s="5" t="s">
        <v>360</v>
      </c>
      <c r="G294" s="5" t="s">
        <v>360</v>
      </c>
      <c r="H294" s="5" t="s">
        <v>360</v>
      </c>
      <c r="I294" s="5" t="s">
        <v>360</v>
      </c>
      <c r="J294" s="5" t="s">
        <v>360</v>
      </c>
      <c r="K294" s="5" t="s">
        <v>360</v>
      </c>
      <c r="L294" s="5" t="s">
        <v>360</v>
      </c>
      <c r="M294" s="5" t="s">
        <v>360</v>
      </c>
      <c r="N294" s="35">
        <v>22819.1</v>
      </c>
      <c r="O294" s="35">
        <v>24194.3</v>
      </c>
      <c r="P294" s="4">
        <f t="shared" si="87"/>
        <v>1.0602653040654539</v>
      </c>
      <c r="Q294" s="11">
        <v>20</v>
      </c>
      <c r="R294" s="5" t="s">
        <v>360</v>
      </c>
      <c r="S294" s="5" t="s">
        <v>360</v>
      </c>
      <c r="T294" s="5" t="s">
        <v>360</v>
      </c>
      <c r="U294" s="5" t="s">
        <v>360</v>
      </c>
      <c r="V294" s="5" t="s">
        <v>360</v>
      </c>
      <c r="W294" s="5" t="s">
        <v>360</v>
      </c>
      <c r="X294" s="35">
        <v>1529207</v>
      </c>
      <c r="Y294" s="35">
        <v>1553517.7</v>
      </c>
      <c r="Z294" s="4">
        <f t="shared" si="88"/>
        <v>1.0158975861345128</v>
      </c>
      <c r="AA294" s="5">
        <v>10</v>
      </c>
      <c r="AB294" s="86">
        <v>840</v>
      </c>
      <c r="AC294" s="86">
        <v>774</v>
      </c>
      <c r="AD294" s="4">
        <f t="shared" si="89"/>
        <v>0.92142857142857137</v>
      </c>
      <c r="AE294" s="5">
        <v>20</v>
      </c>
      <c r="AF294" s="5" t="s">
        <v>360</v>
      </c>
      <c r="AG294" s="5" t="s">
        <v>360</v>
      </c>
      <c r="AH294" s="5" t="s">
        <v>360</v>
      </c>
      <c r="AI294" s="5" t="s">
        <v>360</v>
      </c>
      <c r="AJ294" s="5" t="s">
        <v>360</v>
      </c>
      <c r="AK294" s="5" t="s">
        <v>360</v>
      </c>
      <c r="AL294" s="5" t="s">
        <v>360</v>
      </c>
      <c r="AM294" s="5" t="s">
        <v>360</v>
      </c>
      <c r="AN294" s="5" t="s">
        <v>360</v>
      </c>
      <c r="AO294" s="5" t="s">
        <v>360</v>
      </c>
      <c r="AP294" s="5" t="s">
        <v>360</v>
      </c>
      <c r="AQ294" s="5" t="s">
        <v>360</v>
      </c>
      <c r="AR294" s="43">
        <f t="shared" si="98"/>
        <v>1.0039743551986016</v>
      </c>
      <c r="AS294" s="44">
        <v>63</v>
      </c>
      <c r="AT294" s="35">
        <f t="shared" si="90"/>
        <v>51.545454545454547</v>
      </c>
      <c r="AU294" s="35">
        <f t="shared" si="91"/>
        <v>51.8</v>
      </c>
      <c r="AV294" s="35">
        <f t="shared" si="92"/>
        <v>0.25454545454545041</v>
      </c>
      <c r="AW294" s="35">
        <v>5.2</v>
      </c>
      <c r="AX294" s="35">
        <v>5.0999999999999996</v>
      </c>
      <c r="AY294" s="35">
        <v>6.4</v>
      </c>
      <c r="AZ294" s="35">
        <v>5.9</v>
      </c>
      <c r="BA294" s="35">
        <v>6.9</v>
      </c>
      <c r="BB294" s="35">
        <v>5.3</v>
      </c>
      <c r="BC294" s="35">
        <v>5.2</v>
      </c>
      <c r="BD294" s="35">
        <v>7</v>
      </c>
      <c r="BE294" s="35"/>
      <c r="BF294" s="35">
        <f t="shared" si="93"/>
        <v>4.8</v>
      </c>
      <c r="BG294" s="35">
        <v>0</v>
      </c>
      <c r="BH294" s="35">
        <f t="shared" si="99"/>
        <v>4.8</v>
      </c>
      <c r="BI294" s="79"/>
      <c r="BJ294" s="35">
        <f t="shared" si="94"/>
        <v>4.8</v>
      </c>
      <c r="BK294" s="35"/>
      <c r="BL294" s="35">
        <f t="shared" si="95"/>
        <v>4.8</v>
      </c>
      <c r="BM294" s="79"/>
      <c r="BN294" s="79"/>
      <c r="BO294" s="79"/>
      <c r="BP294" s="79"/>
      <c r="BQ294" s="35">
        <f t="shared" si="96"/>
        <v>4.8</v>
      </c>
      <c r="BR294" s="35">
        <v>4.5999999999999996</v>
      </c>
      <c r="BS294" s="35">
        <f t="shared" si="97"/>
        <v>0.2</v>
      </c>
      <c r="BT294" s="1"/>
      <c r="BU294" s="1"/>
      <c r="BV294" s="69"/>
      <c r="BW294" s="1"/>
      <c r="BX294" s="1"/>
      <c r="BY294" s="1"/>
      <c r="BZ294" s="1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10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10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10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10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10"/>
      <c r="HG294" s="9"/>
      <c r="HH294" s="9"/>
    </row>
    <row r="295" spans="1:216" s="2" customFormat="1" ht="17.149999999999999" customHeight="1">
      <c r="A295" s="45" t="s">
        <v>276</v>
      </c>
      <c r="B295" s="63">
        <v>22923</v>
      </c>
      <c r="C295" s="63">
        <v>28286.1</v>
      </c>
      <c r="D295" s="4">
        <f t="shared" si="86"/>
        <v>1.2033961523360817</v>
      </c>
      <c r="E295" s="11">
        <v>5</v>
      </c>
      <c r="F295" s="5" t="s">
        <v>360</v>
      </c>
      <c r="G295" s="5" t="s">
        <v>360</v>
      </c>
      <c r="H295" s="5" t="s">
        <v>360</v>
      </c>
      <c r="I295" s="5" t="s">
        <v>360</v>
      </c>
      <c r="J295" s="5" t="s">
        <v>360</v>
      </c>
      <c r="K295" s="5" t="s">
        <v>360</v>
      </c>
      <c r="L295" s="5" t="s">
        <v>360</v>
      </c>
      <c r="M295" s="5" t="s">
        <v>360</v>
      </c>
      <c r="N295" s="35">
        <v>1411.9</v>
      </c>
      <c r="O295" s="35">
        <v>1407</v>
      </c>
      <c r="P295" s="4">
        <f t="shared" si="87"/>
        <v>0.99652949925632117</v>
      </c>
      <c r="Q295" s="11">
        <v>20</v>
      </c>
      <c r="R295" s="5" t="s">
        <v>360</v>
      </c>
      <c r="S295" s="5" t="s">
        <v>360</v>
      </c>
      <c r="T295" s="5" t="s">
        <v>360</v>
      </c>
      <c r="U295" s="5" t="s">
        <v>360</v>
      </c>
      <c r="V295" s="5" t="s">
        <v>360</v>
      </c>
      <c r="W295" s="5" t="s">
        <v>360</v>
      </c>
      <c r="X295" s="35">
        <v>12826</v>
      </c>
      <c r="Y295" s="35">
        <v>4784.2</v>
      </c>
      <c r="Z295" s="4">
        <f t="shared" si="88"/>
        <v>0.37300795259628877</v>
      </c>
      <c r="AA295" s="5">
        <v>10</v>
      </c>
      <c r="AB295" s="86">
        <v>190</v>
      </c>
      <c r="AC295" s="86">
        <v>150</v>
      </c>
      <c r="AD295" s="4">
        <f t="shared" si="89"/>
        <v>0.78947368421052633</v>
      </c>
      <c r="AE295" s="5">
        <v>20</v>
      </c>
      <c r="AF295" s="5" t="s">
        <v>360</v>
      </c>
      <c r="AG295" s="5" t="s">
        <v>360</v>
      </c>
      <c r="AH295" s="5" t="s">
        <v>360</v>
      </c>
      <c r="AI295" s="5" t="s">
        <v>360</v>
      </c>
      <c r="AJ295" s="5" t="s">
        <v>360</v>
      </c>
      <c r="AK295" s="5" t="s">
        <v>360</v>
      </c>
      <c r="AL295" s="5" t="s">
        <v>360</v>
      </c>
      <c r="AM295" s="5" t="s">
        <v>360</v>
      </c>
      <c r="AN295" s="5" t="s">
        <v>360</v>
      </c>
      <c r="AO295" s="5" t="s">
        <v>360</v>
      </c>
      <c r="AP295" s="5" t="s">
        <v>360</v>
      </c>
      <c r="AQ295" s="5" t="s">
        <v>360</v>
      </c>
      <c r="AR295" s="43">
        <f t="shared" si="98"/>
        <v>0.82667498103600445</v>
      </c>
      <c r="AS295" s="44">
        <v>1123</v>
      </c>
      <c r="AT295" s="35">
        <f t="shared" si="90"/>
        <v>918.81818181818187</v>
      </c>
      <c r="AU295" s="35">
        <f t="shared" si="91"/>
        <v>759.6</v>
      </c>
      <c r="AV295" s="35">
        <f t="shared" si="92"/>
        <v>-159.21818181818185</v>
      </c>
      <c r="AW295" s="35">
        <v>120.5</v>
      </c>
      <c r="AX295" s="35">
        <v>117.1</v>
      </c>
      <c r="AY295" s="35">
        <v>89</v>
      </c>
      <c r="AZ295" s="35">
        <v>89.1</v>
      </c>
      <c r="BA295" s="35">
        <v>89.4</v>
      </c>
      <c r="BB295" s="35">
        <v>202.5</v>
      </c>
      <c r="BC295" s="35">
        <v>0</v>
      </c>
      <c r="BD295" s="35">
        <v>47.3</v>
      </c>
      <c r="BE295" s="35"/>
      <c r="BF295" s="35">
        <f t="shared" si="93"/>
        <v>4.7</v>
      </c>
      <c r="BG295" s="35">
        <v>0</v>
      </c>
      <c r="BH295" s="35">
        <f t="shared" si="99"/>
        <v>4.7</v>
      </c>
      <c r="BI295" s="79"/>
      <c r="BJ295" s="35">
        <f t="shared" si="94"/>
        <v>4.7</v>
      </c>
      <c r="BK295" s="35"/>
      <c r="BL295" s="35">
        <f t="shared" si="95"/>
        <v>4.7</v>
      </c>
      <c r="BM295" s="79"/>
      <c r="BN295" s="79"/>
      <c r="BO295" s="79"/>
      <c r="BP295" s="79"/>
      <c r="BQ295" s="35">
        <f t="shared" si="96"/>
        <v>4.7</v>
      </c>
      <c r="BR295" s="35">
        <v>97.3</v>
      </c>
      <c r="BS295" s="35">
        <f t="shared" si="97"/>
        <v>-92.6</v>
      </c>
      <c r="BT295" s="1"/>
      <c r="BU295" s="1"/>
      <c r="BV295" s="69"/>
      <c r="BW295" s="1"/>
      <c r="BX295" s="1"/>
      <c r="BY295" s="1"/>
      <c r="BZ295" s="1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10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10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10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10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10"/>
      <c r="HG295" s="9"/>
      <c r="HH295" s="9"/>
    </row>
    <row r="296" spans="1:216" s="2" customFormat="1" ht="17.149999999999999" customHeight="1">
      <c r="A296" s="45" t="s">
        <v>277</v>
      </c>
      <c r="B296" s="63">
        <v>12054</v>
      </c>
      <c r="C296" s="63">
        <v>12131.9</v>
      </c>
      <c r="D296" s="4">
        <f t="shared" si="86"/>
        <v>1.0064625850340136</v>
      </c>
      <c r="E296" s="11">
        <v>5</v>
      </c>
      <c r="F296" s="5" t="s">
        <v>360</v>
      </c>
      <c r="G296" s="5" t="s">
        <v>360</v>
      </c>
      <c r="H296" s="5" t="s">
        <v>360</v>
      </c>
      <c r="I296" s="5" t="s">
        <v>360</v>
      </c>
      <c r="J296" s="5" t="s">
        <v>360</v>
      </c>
      <c r="K296" s="5" t="s">
        <v>360</v>
      </c>
      <c r="L296" s="5" t="s">
        <v>360</v>
      </c>
      <c r="M296" s="5" t="s">
        <v>360</v>
      </c>
      <c r="N296" s="35">
        <v>2683.3</v>
      </c>
      <c r="O296" s="35">
        <v>1333.5</v>
      </c>
      <c r="P296" s="4">
        <f t="shared" si="87"/>
        <v>0.49696269518876007</v>
      </c>
      <c r="Q296" s="11">
        <v>20</v>
      </c>
      <c r="R296" s="5" t="s">
        <v>360</v>
      </c>
      <c r="S296" s="5" t="s">
        <v>360</v>
      </c>
      <c r="T296" s="5" t="s">
        <v>360</v>
      </c>
      <c r="U296" s="5" t="s">
        <v>360</v>
      </c>
      <c r="V296" s="5" t="s">
        <v>360</v>
      </c>
      <c r="W296" s="5" t="s">
        <v>360</v>
      </c>
      <c r="X296" s="35">
        <v>23678</v>
      </c>
      <c r="Y296" s="35">
        <v>13374.5</v>
      </c>
      <c r="Z296" s="4">
        <f t="shared" si="88"/>
        <v>0.56484922713066987</v>
      </c>
      <c r="AA296" s="5">
        <v>10</v>
      </c>
      <c r="AB296" s="86">
        <v>431</v>
      </c>
      <c r="AC296" s="86">
        <v>401</v>
      </c>
      <c r="AD296" s="4">
        <f t="shared" si="89"/>
        <v>0.93039443155452439</v>
      </c>
      <c r="AE296" s="5">
        <v>20</v>
      </c>
      <c r="AF296" s="5" t="s">
        <v>360</v>
      </c>
      <c r="AG296" s="5" t="s">
        <v>360</v>
      </c>
      <c r="AH296" s="5" t="s">
        <v>360</v>
      </c>
      <c r="AI296" s="5" t="s">
        <v>360</v>
      </c>
      <c r="AJ296" s="5" t="s">
        <v>360</v>
      </c>
      <c r="AK296" s="5" t="s">
        <v>360</v>
      </c>
      <c r="AL296" s="5" t="s">
        <v>360</v>
      </c>
      <c r="AM296" s="5" t="s">
        <v>360</v>
      </c>
      <c r="AN296" s="5" t="s">
        <v>360</v>
      </c>
      <c r="AO296" s="5" t="s">
        <v>360</v>
      </c>
      <c r="AP296" s="5" t="s">
        <v>360</v>
      </c>
      <c r="AQ296" s="5" t="s">
        <v>360</v>
      </c>
      <c r="AR296" s="43">
        <f t="shared" si="98"/>
        <v>0.71323541329713547</v>
      </c>
      <c r="AS296" s="44">
        <v>1090</v>
      </c>
      <c r="AT296" s="35">
        <f t="shared" si="90"/>
        <v>891.81818181818187</v>
      </c>
      <c r="AU296" s="35">
        <f t="shared" si="91"/>
        <v>636.1</v>
      </c>
      <c r="AV296" s="35">
        <f t="shared" si="92"/>
        <v>-255.71818181818185</v>
      </c>
      <c r="AW296" s="35">
        <v>123.1</v>
      </c>
      <c r="AX296" s="35">
        <v>60.7</v>
      </c>
      <c r="AY296" s="35">
        <v>76.5</v>
      </c>
      <c r="AZ296" s="35">
        <v>82.6</v>
      </c>
      <c r="BA296" s="35">
        <v>47.2</v>
      </c>
      <c r="BB296" s="35">
        <v>86.1</v>
      </c>
      <c r="BC296" s="35">
        <v>31.8</v>
      </c>
      <c r="BD296" s="35">
        <v>43.6</v>
      </c>
      <c r="BE296" s="35"/>
      <c r="BF296" s="35">
        <f t="shared" si="93"/>
        <v>84.5</v>
      </c>
      <c r="BG296" s="35">
        <v>0</v>
      </c>
      <c r="BH296" s="35">
        <f t="shared" si="99"/>
        <v>84.5</v>
      </c>
      <c r="BI296" s="79"/>
      <c r="BJ296" s="35">
        <f t="shared" si="94"/>
        <v>84.5</v>
      </c>
      <c r="BK296" s="35"/>
      <c r="BL296" s="35">
        <f t="shared" si="95"/>
        <v>84.5</v>
      </c>
      <c r="BM296" s="79"/>
      <c r="BN296" s="79"/>
      <c r="BO296" s="79"/>
      <c r="BP296" s="79"/>
      <c r="BQ296" s="35">
        <f t="shared" si="96"/>
        <v>84.5</v>
      </c>
      <c r="BR296" s="35">
        <v>113.9</v>
      </c>
      <c r="BS296" s="35">
        <f t="shared" si="97"/>
        <v>-29.4</v>
      </c>
      <c r="BT296" s="1"/>
      <c r="BU296" s="1"/>
      <c r="BV296" s="69"/>
      <c r="BW296" s="1"/>
      <c r="BX296" s="1"/>
      <c r="BY296" s="1"/>
      <c r="BZ296" s="1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10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10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10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10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10"/>
      <c r="HG296" s="9"/>
      <c r="HH296" s="9"/>
    </row>
    <row r="297" spans="1:216" s="2" customFormat="1" ht="17.149999999999999" customHeight="1">
      <c r="A297" s="45" t="s">
        <v>278</v>
      </c>
      <c r="B297" s="63">
        <v>13314</v>
      </c>
      <c r="C297" s="63">
        <v>16056.3</v>
      </c>
      <c r="D297" s="4">
        <f t="shared" si="86"/>
        <v>1.200597115817936</v>
      </c>
      <c r="E297" s="11">
        <v>5</v>
      </c>
      <c r="F297" s="5" t="s">
        <v>360</v>
      </c>
      <c r="G297" s="5" t="s">
        <v>360</v>
      </c>
      <c r="H297" s="5" t="s">
        <v>360</v>
      </c>
      <c r="I297" s="5" t="s">
        <v>360</v>
      </c>
      <c r="J297" s="5" t="s">
        <v>360</v>
      </c>
      <c r="K297" s="5" t="s">
        <v>360</v>
      </c>
      <c r="L297" s="5" t="s">
        <v>360</v>
      </c>
      <c r="M297" s="5" t="s">
        <v>360</v>
      </c>
      <c r="N297" s="35">
        <v>6285.6</v>
      </c>
      <c r="O297" s="35">
        <v>7849.9</v>
      </c>
      <c r="P297" s="4">
        <f t="shared" si="87"/>
        <v>1.204887043400789</v>
      </c>
      <c r="Q297" s="11">
        <v>20</v>
      </c>
      <c r="R297" s="5" t="s">
        <v>360</v>
      </c>
      <c r="S297" s="5" t="s">
        <v>360</v>
      </c>
      <c r="T297" s="5" t="s">
        <v>360</v>
      </c>
      <c r="U297" s="5" t="s">
        <v>360</v>
      </c>
      <c r="V297" s="5" t="s">
        <v>360</v>
      </c>
      <c r="W297" s="5" t="s">
        <v>360</v>
      </c>
      <c r="X297" s="35">
        <v>197317</v>
      </c>
      <c r="Y297" s="35">
        <v>143192.29999999999</v>
      </c>
      <c r="Z297" s="4">
        <f t="shared" si="88"/>
        <v>0.72569672151917974</v>
      </c>
      <c r="AA297" s="5">
        <v>10</v>
      </c>
      <c r="AB297" s="86">
        <v>109</v>
      </c>
      <c r="AC297" s="86">
        <v>109</v>
      </c>
      <c r="AD297" s="4">
        <f t="shared" si="89"/>
        <v>1</v>
      </c>
      <c r="AE297" s="5">
        <v>20</v>
      </c>
      <c r="AF297" s="5" t="s">
        <v>360</v>
      </c>
      <c r="AG297" s="5" t="s">
        <v>360</v>
      </c>
      <c r="AH297" s="5" t="s">
        <v>360</v>
      </c>
      <c r="AI297" s="5" t="s">
        <v>360</v>
      </c>
      <c r="AJ297" s="5" t="s">
        <v>360</v>
      </c>
      <c r="AK297" s="5" t="s">
        <v>360</v>
      </c>
      <c r="AL297" s="5" t="s">
        <v>360</v>
      </c>
      <c r="AM297" s="5" t="s">
        <v>360</v>
      </c>
      <c r="AN297" s="5" t="s">
        <v>360</v>
      </c>
      <c r="AO297" s="5" t="s">
        <v>360</v>
      </c>
      <c r="AP297" s="5" t="s">
        <v>360</v>
      </c>
      <c r="AQ297" s="5" t="s">
        <v>360</v>
      </c>
      <c r="AR297" s="43">
        <f t="shared" si="98"/>
        <v>1.0428671574963138</v>
      </c>
      <c r="AS297" s="44">
        <v>906</v>
      </c>
      <c r="AT297" s="35">
        <f t="shared" si="90"/>
        <v>741.27272727272725</v>
      </c>
      <c r="AU297" s="35">
        <f t="shared" si="91"/>
        <v>773</v>
      </c>
      <c r="AV297" s="35">
        <f t="shared" si="92"/>
        <v>31.727272727272748</v>
      </c>
      <c r="AW297" s="35">
        <v>72.8</v>
      </c>
      <c r="AX297" s="35">
        <v>105.4</v>
      </c>
      <c r="AY297" s="35">
        <v>97.5</v>
      </c>
      <c r="AZ297" s="35">
        <v>7.4</v>
      </c>
      <c r="BA297" s="35">
        <v>107.1</v>
      </c>
      <c r="BB297" s="35">
        <v>160.1</v>
      </c>
      <c r="BC297" s="35">
        <v>50</v>
      </c>
      <c r="BD297" s="35">
        <v>71.7</v>
      </c>
      <c r="BE297" s="35"/>
      <c r="BF297" s="35">
        <f t="shared" si="93"/>
        <v>101</v>
      </c>
      <c r="BG297" s="35">
        <v>0</v>
      </c>
      <c r="BH297" s="35">
        <f t="shared" si="99"/>
        <v>101</v>
      </c>
      <c r="BI297" s="79"/>
      <c r="BJ297" s="35">
        <f t="shared" si="94"/>
        <v>101</v>
      </c>
      <c r="BK297" s="35"/>
      <c r="BL297" s="35">
        <f t="shared" si="95"/>
        <v>101</v>
      </c>
      <c r="BM297" s="79"/>
      <c r="BN297" s="79"/>
      <c r="BO297" s="79"/>
      <c r="BP297" s="79"/>
      <c r="BQ297" s="35">
        <f t="shared" si="96"/>
        <v>101</v>
      </c>
      <c r="BR297" s="35">
        <v>153.30000000000001</v>
      </c>
      <c r="BS297" s="35">
        <f t="shared" si="97"/>
        <v>-52.3</v>
      </c>
      <c r="BT297" s="1"/>
      <c r="BU297" s="1"/>
      <c r="BV297" s="69"/>
      <c r="BW297" s="1"/>
      <c r="BX297" s="1"/>
      <c r="BY297" s="1"/>
      <c r="BZ297" s="1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10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10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10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10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10"/>
      <c r="HG297" s="9"/>
      <c r="HH297" s="9"/>
    </row>
    <row r="298" spans="1:216" s="2" customFormat="1" ht="17.149999999999999" customHeight="1">
      <c r="A298" s="45" t="s">
        <v>279</v>
      </c>
      <c r="B298" s="63">
        <v>49435</v>
      </c>
      <c r="C298" s="63">
        <v>53070.3</v>
      </c>
      <c r="D298" s="4">
        <f t="shared" si="86"/>
        <v>1.0735369677354103</v>
      </c>
      <c r="E298" s="11">
        <v>5</v>
      </c>
      <c r="F298" s="5" t="s">
        <v>360</v>
      </c>
      <c r="G298" s="5" t="s">
        <v>360</v>
      </c>
      <c r="H298" s="5" t="s">
        <v>360</v>
      </c>
      <c r="I298" s="5" t="s">
        <v>360</v>
      </c>
      <c r="J298" s="5" t="s">
        <v>360</v>
      </c>
      <c r="K298" s="5" t="s">
        <v>360</v>
      </c>
      <c r="L298" s="5" t="s">
        <v>360</v>
      </c>
      <c r="M298" s="5" t="s">
        <v>360</v>
      </c>
      <c r="N298" s="35">
        <v>2724.1</v>
      </c>
      <c r="O298" s="35">
        <v>1677.8</v>
      </c>
      <c r="P298" s="4">
        <f t="shared" si="87"/>
        <v>0.6159098417826071</v>
      </c>
      <c r="Q298" s="11">
        <v>20</v>
      </c>
      <c r="R298" s="5" t="s">
        <v>360</v>
      </c>
      <c r="S298" s="5" t="s">
        <v>360</v>
      </c>
      <c r="T298" s="5" t="s">
        <v>360</v>
      </c>
      <c r="U298" s="5" t="s">
        <v>360</v>
      </c>
      <c r="V298" s="5" t="s">
        <v>360</v>
      </c>
      <c r="W298" s="5" t="s">
        <v>360</v>
      </c>
      <c r="X298" s="35">
        <v>78927</v>
      </c>
      <c r="Y298" s="35">
        <v>94013.9</v>
      </c>
      <c r="Z298" s="4">
        <f t="shared" si="88"/>
        <v>1.1911500500462453</v>
      </c>
      <c r="AA298" s="5">
        <v>10</v>
      </c>
      <c r="AB298" s="86">
        <v>535</v>
      </c>
      <c r="AC298" s="86">
        <v>493</v>
      </c>
      <c r="AD298" s="4">
        <f t="shared" si="89"/>
        <v>0.92149532710280369</v>
      </c>
      <c r="AE298" s="5">
        <v>20</v>
      </c>
      <c r="AF298" s="5" t="s">
        <v>360</v>
      </c>
      <c r="AG298" s="5" t="s">
        <v>360</v>
      </c>
      <c r="AH298" s="5" t="s">
        <v>360</v>
      </c>
      <c r="AI298" s="5" t="s">
        <v>360</v>
      </c>
      <c r="AJ298" s="5" t="s">
        <v>360</v>
      </c>
      <c r="AK298" s="5" t="s">
        <v>360</v>
      </c>
      <c r="AL298" s="5" t="s">
        <v>360</v>
      </c>
      <c r="AM298" s="5" t="s">
        <v>360</v>
      </c>
      <c r="AN298" s="5" t="s">
        <v>360</v>
      </c>
      <c r="AO298" s="5" t="s">
        <v>360</v>
      </c>
      <c r="AP298" s="5" t="s">
        <v>360</v>
      </c>
      <c r="AQ298" s="5" t="s">
        <v>360</v>
      </c>
      <c r="AR298" s="43">
        <f t="shared" si="98"/>
        <v>0.87322343121541313</v>
      </c>
      <c r="AS298" s="44">
        <v>1200</v>
      </c>
      <c r="AT298" s="35">
        <f t="shared" si="90"/>
        <v>981.81818181818187</v>
      </c>
      <c r="AU298" s="35">
        <f t="shared" si="91"/>
        <v>857.3</v>
      </c>
      <c r="AV298" s="35">
        <f t="shared" si="92"/>
        <v>-124.51818181818192</v>
      </c>
      <c r="AW298" s="35">
        <v>124.5</v>
      </c>
      <c r="AX298" s="35">
        <v>110.6</v>
      </c>
      <c r="AY298" s="35">
        <v>82.7</v>
      </c>
      <c r="AZ298" s="35">
        <v>122.7</v>
      </c>
      <c r="BA298" s="35">
        <v>69.599999999999994</v>
      </c>
      <c r="BB298" s="35">
        <v>68.3</v>
      </c>
      <c r="BC298" s="35">
        <v>117.8</v>
      </c>
      <c r="BD298" s="35">
        <v>62.7</v>
      </c>
      <c r="BE298" s="35"/>
      <c r="BF298" s="35">
        <f t="shared" si="93"/>
        <v>98.4</v>
      </c>
      <c r="BG298" s="35">
        <v>0</v>
      </c>
      <c r="BH298" s="35">
        <f t="shared" si="99"/>
        <v>98.4</v>
      </c>
      <c r="BI298" s="79"/>
      <c r="BJ298" s="35">
        <f t="shared" si="94"/>
        <v>98.4</v>
      </c>
      <c r="BK298" s="35"/>
      <c r="BL298" s="35">
        <f t="shared" si="95"/>
        <v>98.4</v>
      </c>
      <c r="BM298" s="79"/>
      <c r="BN298" s="79"/>
      <c r="BO298" s="79"/>
      <c r="BP298" s="79"/>
      <c r="BQ298" s="35">
        <f t="shared" si="96"/>
        <v>98.4</v>
      </c>
      <c r="BR298" s="35">
        <v>29.1</v>
      </c>
      <c r="BS298" s="35">
        <f t="shared" si="97"/>
        <v>69.3</v>
      </c>
      <c r="BT298" s="1"/>
      <c r="BU298" s="1"/>
      <c r="BV298" s="69"/>
      <c r="BW298" s="1"/>
      <c r="BX298" s="1"/>
      <c r="BY298" s="1"/>
      <c r="BZ298" s="1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10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10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10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10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10"/>
      <c r="HG298" s="9"/>
      <c r="HH298" s="9"/>
    </row>
    <row r="299" spans="1:216" s="2" customFormat="1" ht="17.149999999999999" customHeight="1">
      <c r="A299" s="45" t="s">
        <v>280</v>
      </c>
      <c r="B299" s="63">
        <v>0</v>
      </c>
      <c r="C299" s="63">
        <v>0</v>
      </c>
      <c r="D299" s="4">
        <f t="shared" si="86"/>
        <v>0</v>
      </c>
      <c r="E299" s="11">
        <v>0</v>
      </c>
      <c r="F299" s="5" t="s">
        <v>360</v>
      </c>
      <c r="G299" s="5" t="s">
        <v>360</v>
      </c>
      <c r="H299" s="5" t="s">
        <v>360</v>
      </c>
      <c r="I299" s="5" t="s">
        <v>360</v>
      </c>
      <c r="J299" s="5" t="s">
        <v>360</v>
      </c>
      <c r="K299" s="5" t="s">
        <v>360</v>
      </c>
      <c r="L299" s="5" t="s">
        <v>360</v>
      </c>
      <c r="M299" s="5" t="s">
        <v>360</v>
      </c>
      <c r="N299" s="35">
        <v>1676</v>
      </c>
      <c r="O299" s="35">
        <v>1414.7</v>
      </c>
      <c r="P299" s="4">
        <f t="shared" si="87"/>
        <v>0.8440930787589499</v>
      </c>
      <c r="Q299" s="11">
        <v>20</v>
      </c>
      <c r="R299" s="5" t="s">
        <v>360</v>
      </c>
      <c r="S299" s="5" t="s">
        <v>360</v>
      </c>
      <c r="T299" s="5" t="s">
        <v>360</v>
      </c>
      <c r="U299" s="5" t="s">
        <v>360</v>
      </c>
      <c r="V299" s="5" t="s">
        <v>360</v>
      </c>
      <c r="W299" s="5" t="s">
        <v>360</v>
      </c>
      <c r="X299" s="35">
        <v>4933</v>
      </c>
      <c r="Y299" s="35">
        <v>2608.8000000000002</v>
      </c>
      <c r="Z299" s="4">
        <f t="shared" si="88"/>
        <v>0.5288465436853842</v>
      </c>
      <c r="AA299" s="5">
        <v>10</v>
      </c>
      <c r="AB299" s="86">
        <v>103</v>
      </c>
      <c r="AC299" s="86">
        <v>95</v>
      </c>
      <c r="AD299" s="4">
        <f t="shared" si="89"/>
        <v>0.92233009708737868</v>
      </c>
      <c r="AE299" s="5">
        <v>20</v>
      </c>
      <c r="AF299" s="5" t="s">
        <v>360</v>
      </c>
      <c r="AG299" s="5" t="s">
        <v>360</v>
      </c>
      <c r="AH299" s="5" t="s">
        <v>360</v>
      </c>
      <c r="AI299" s="5" t="s">
        <v>360</v>
      </c>
      <c r="AJ299" s="5" t="s">
        <v>360</v>
      </c>
      <c r="AK299" s="5" t="s">
        <v>360</v>
      </c>
      <c r="AL299" s="5" t="s">
        <v>360</v>
      </c>
      <c r="AM299" s="5" t="s">
        <v>360</v>
      </c>
      <c r="AN299" s="5" t="s">
        <v>360</v>
      </c>
      <c r="AO299" s="5" t="s">
        <v>360</v>
      </c>
      <c r="AP299" s="5" t="s">
        <v>360</v>
      </c>
      <c r="AQ299" s="5" t="s">
        <v>360</v>
      </c>
      <c r="AR299" s="43">
        <f t="shared" si="98"/>
        <v>0.81233857907560836</v>
      </c>
      <c r="AS299" s="44">
        <v>203</v>
      </c>
      <c r="AT299" s="35">
        <f t="shared" si="90"/>
        <v>166.09090909090907</v>
      </c>
      <c r="AU299" s="35">
        <f t="shared" si="91"/>
        <v>134.9</v>
      </c>
      <c r="AV299" s="35">
        <f t="shared" si="92"/>
        <v>-31.190909090909059</v>
      </c>
      <c r="AW299" s="35">
        <v>23</v>
      </c>
      <c r="AX299" s="35">
        <v>0</v>
      </c>
      <c r="AY299" s="35">
        <v>0</v>
      </c>
      <c r="AZ299" s="35">
        <v>0</v>
      </c>
      <c r="BA299" s="35">
        <v>14.8</v>
      </c>
      <c r="BB299" s="35">
        <v>21.7</v>
      </c>
      <c r="BC299" s="35">
        <v>15.6</v>
      </c>
      <c r="BD299" s="35">
        <v>5.8</v>
      </c>
      <c r="BE299" s="35">
        <v>36.599999999999994</v>
      </c>
      <c r="BF299" s="35">
        <f t="shared" si="93"/>
        <v>17.399999999999999</v>
      </c>
      <c r="BG299" s="35">
        <v>0</v>
      </c>
      <c r="BH299" s="35">
        <f t="shared" si="99"/>
        <v>17.399999999999999</v>
      </c>
      <c r="BI299" s="79"/>
      <c r="BJ299" s="35">
        <f t="shared" si="94"/>
        <v>17.399999999999999</v>
      </c>
      <c r="BK299" s="35"/>
      <c r="BL299" s="35">
        <f t="shared" si="95"/>
        <v>17.399999999999999</v>
      </c>
      <c r="BM299" s="79"/>
      <c r="BN299" s="79"/>
      <c r="BO299" s="79"/>
      <c r="BP299" s="79"/>
      <c r="BQ299" s="35">
        <f t="shared" si="96"/>
        <v>17.399999999999999</v>
      </c>
      <c r="BR299" s="35">
        <v>29.2</v>
      </c>
      <c r="BS299" s="35">
        <f t="shared" si="97"/>
        <v>-11.8</v>
      </c>
      <c r="BT299" s="1"/>
      <c r="BU299" s="1"/>
      <c r="BV299" s="69"/>
      <c r="BW299" s="1"/>
      <c r="BX299" s="1"/>
      <c r="BY299" s="1"/>
      <c r="BZ299" s="1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10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10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10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10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10"/>
      <c r="HG299" s="9"/>
      <c r="HH299" s="9"/>
    </row>
    <row r="300" spans="1:216" s="2" customFormat="1" ht="17.149999999999999" customHeight="1">
      <c r="A300" s="45" t="s">
        <v>281</v>
      </c>
      <c r="B300" s="63">
        <v>4338</v>
      </c>
      <c r="C300" s="63">
        <v>4130.3</v>
      </c>
      <c r="D300" s="4">
        <f t="shared" si="86"/>
        <v>0.95212079299216235</v>
      </c>
      <c r="E300" s="11">
        <v>5</v>
      </c>
      <c r="F300" s="5" t="s">
        <v>360</v>
      </c>
      <c r="G300" s="5" t="s">
        <v>360</v>
      </c>
      <c r="H300" s="5" t="s">
        <v>360</v>
      </c>
      <c r="I300" s="5" t="s">
        <v>360</v>
      </c>
      <c r="J300" s="5" t="s">
        <v>360</v>
      </c>
      <c r="K300" s="5" t="s">
        <v>360</v>
      </c>
      <c r="L300" s="5" t="s">
        <v>360</v>
      </c>
      <c r="M300" s="5" t="s">
        <v>360</v>
      </c>
      <c r="N300" s="35">
        <v>5655.2</v>
      </c>
      <c r="O300" s="35">
        <v>2914.7</v>
      </c>
      <c r="P300" s="4">
        <f t="shared" si="87"/>
        <v>0.51540175413778466</v>
      </c>
      <c r="Q300" s="11">
        <v>20</v>
      </c>
      <c r="R300" s="5" t="s">
        <v>360</v>
      </c>
      <c r="S300" s="5" t="s">
        <v>360</v>
      </c>
      <c r="T300" s="5" t="s">
        <v>360</v>
      </c>
      <c r="U300" s="5" t="s">
        <v>360</v>
      </c>
      <c r="V300" s="5" t="s">
        <v>360</v>
      </c>
      <c r="W300" s="5" t="s">
        <v>360</v>
      </c>
      <c r="X300" s="35">
        <v>39463</v>
      </c>
      <c r="Y300" s="35">
        <v>27829.200000000001</v>
      </c>
      <c r="Z300" s="4">
        <f t="shared" si="88"/>
        <v>0.70519727339533234</v>
      </c>
      <c r="AA300" s="5">
        <v>10</v>
      </c>
      <c r="AB300" s="86">
        <v>684</v>
      </c>
      <c r="AC300" s="86">
        <v>699</v>
      </c>
      <c r="AD300" s="4">
        <f t="shared" si="89"/>
        <v>1.0219298245614035</v>
      </c>
      <c r="AE300" s="5">
        <v>20</v>
      </c>
      <c r="AF300" s="5" t="s">
        <v>360</v>
      </c>
      <c r="AG300" s="5" t="s">
        <v>360</v>
      </c>
      <c r="AH300" s="5" t="s">
        <v>360</v>
      </c>
      <c r="AI300" s="5" t="s">
        <v>360</v>
      </c>
      <c r="AJ300" s="5" t="s">
        <v>360</v>
      </c>
      <c r="AK300" s="5" t="s">
        <v>360</v>
      </c>
      <c r="AL300" s="5" t="s">
        <v>360</v>
      </c>
      <c r="AM300" s="5" t="s">
        <v>360</v>
      </c>
      <c r="AN300" s="5" t="s">
        <v>360</v>
      </c>
      <c r="AO300" s="5" t="s">
        <v>360</v>
      </c>
      <c r="AP300" s="5" t="s">
        <v>360</v>
      </c>
      <c r="AQ300" s="5" t="s">
        <v>360</v>
      </c>
      <c r="AR300" s="43">
        <f t="shared" si="98"/>
        <v>0.77380378677996176</v>
      </c>
      <c r="AS300" s="44">
        <v>792</v>
      </c>
      <c r="AT300" s="35">
        <f t="shared" si="90"/>
        <v>648</v>
      </c>
      <c r="AU300" s="35">
        <f t="shared" si="91"/>
        <v>501.4</v>
      </c>
      <c r="AV300" s="35">
        <f t="shared" si="92"/>
        <v>-146.60000000000002</v>
      </c>
      <c r="AW300" s="35">
        <v>91.5</v>
      </c>
      <c r="AX300" s="35">
        <v>32</v>
      </c>
      <c r="AY300" s="35">
        <v>40.5</v>
      </c>
      <c r="AZ300" s="35">
        <v>64.099999999999994</v>
      </c>
      <c r="BA300" s="35">
        <v>67.7</v>
      </c>
      <c r="BB300" s="35">
        <v>37.700000000000003</v>
      </c>
      <c r="BC300" s="35">
        <v>31.2</v>
      </c>
      <c r="BD300" s="35">
        <v>34</v>
      </c>
      <c r="BE300" s="35">
        <v>12.5</v>
      </c>
      <c r="BF300" s="35">
        <f t="shared" si="93"/>
        <v>90.2</v>
      </c>
      <c r="BG300" s="35">
        <v>0</v>
      </c>
      <c r="BH300" s="35">
        <f t="shared" si="99"/>
        <v>90.2</v>
      </c>
      <c r="BI300" s="79"/>
      <c r="BJ300" s="35">
        <f t="shared" si="94"/>
        <v>90.2</v>
      </c>
      <c r="BK300" s="35"/>
      <c r="BL300" s="35">
        <f t="shared" si="95"/>
        <v>90.2</v>
      </c>
      <c r="BM300" s="79"/>
      <c r="BN300" s="79"/>
      <c r="BO300" s="79"/>
      <c r="BP300" s="79"/>
      <c r="BQ300" s="35">
        <f t="shared" si="96"/>
        <v>90.2</v>
      </c>
      <c r="BR300" s="35">
        <v>100.1</v>
      </c>
      <c r="BS300" s="35">
        <f t="shared" si="97"/>
        <v>-9.9</v>
      </c>
      <c r="BT300" s="1"/>
      <c r="BU300" s="1"/>
      <c r="BV300" s="69"/>
      <c r="BW300" s="1"/>
      <c r="BX300" s="1"/>
      <c r="BY300" s="1"/>
      <c r="BZ300" s="1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10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10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10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10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10"/>
      <c r="HG300" s="9"/>
      <c r="HH300" s="9"/>
    </row>
    <row r="301" spans="1:216" s="2" customFormat="1" ht="17.149999999999999" customHeight="1">
      <c r="A301" s="45" t="s">
        <v>282</v>
      </c>
      <c r="B301" s="63">
        <v>0</v>
      </c>
      <c r="C301" s="63">
        <v>0</v>
      </c>
      <c r="D301" s="4">
        <f t="shared" si="86"/>
        <v>0</v>
      </c>
      <c r="E301" s="11">
        <v>0</v>
      </c>
      <c r="F301" s="5" t="s">
        <v>360</v>
      </c>
      <c r="G301" s="5" t="s">
        <v>360</v>
      </c>
      <c r="H301" s="5" t="s">
        <v>360</v>
      </c>
      <c r="I301" s="5" t="s">
        <v>360</v>
      </c>
      <c r="J301" s="5" t="s">
        <v>360</v>
      </c>
      <c r="K301" s="5" t="s">
        <v>360</v>
      </c>
      <c r="L301" s="5" t="s">
        <v>360</v>
      </c>
      <c r="M301" s="5" t="s">
        <v>360</v>
      </c>
      <c r="N301" s="35">
        <v>2178.4</v>
      </c>
      <c r="O301" s="35">
        <v>1487.7</v>
      </c>
      <c r="P301" s="4">
        <f t="shared" si="87"/>
        <v>0.68293242746970251</v>
      </c>
      <c r="Q301" s="11">
        <v>20</v>
      </c>
      <c r="R301" s="5" t="s">
        <v>360</v>
      </c>
      <c r="S301" s="5" t="s">
        <v>360</v>
      </c>
      <c r="T301" s="5" t="s">
        <v>360</v>
      </c>
      <c r="U301" s="5" t="s">
        <v>360</v>
      </c>
      <c r="V301" s="5" t="s">
        <v>360</v>
      </c>
      <c r="W301" s="5" t="s">
        <v>360</v>
      </c>
      <c r="X301" s="35">
        <v>18252</v>
      </c>
      <c r="Y301" s="35">
        <v>10735.6</v>
      </c>
      <c r="Z301" s="4">
        <f t="shared" si="88"/>
        <v>0.58818759587990355</v>
      </c>
      <c r="AA301" s="5">
        <v>10</v>
      </c>
      <c r="AB301" s="86">
        <v>284</v>
      </c>
      <c r="AC301" s="86">
        <v>249</v>
      </c>
      <c r="AD301" s="4">
        <f t="shared" si="89"/>
        <v>0.87676056338028174</v>
      </c>
      <c r="AE301" s="5">
        <v>20</v>
      </c>
      <c r="AF301" s="5" t="s">
        <v>360</v>
      </c>
      <c r="AG301" s="5" t="s">
        <v>360</v>
      </c>
      <c r="AH301" s="5" t="s">
        <v>360</v>
      </c>
      <c r="AI301" s="5" t="s">
        <v>360</v>
      </c>
      <c r="AJ301" s="5" t="s">
        <v>360</v>
      </c>
      <c r="AK301" s="5" t="s">
        <v>360</v>
      </c>
      <c r="AL301" s="5" t="s">
        <v>360</v>
      </c>
      <c r="AM301" s="5" t="s">
        <v>360</v>
      </c>
      <c r="AN301" s="5" t="s">
        <v>360</v>
      </c>
      <c r="AO301" s="5" t="s">
        <v>360</v>
      </c>
      <c r="AP301" s="5" t="s">
        <v>360</v>
      </c>
      <c r="AQ301" s="5" t="s">
        <v>360</v>
      </c>
      <c r="AR301" s="43">
        <f t="shared" si="98"/>
        <v>0.74151471551597437</v>
      </c>
      <c r="AS301" s="44">
        <v>1491</v>
      </c>
      <c r="AT301" s="35">
        <f t="shared" si="90"/>
        <v>1219.9090909090908</v>
      </c>
      <c r="AU301" s="35">
        <f t="shared" si="91"/>
        <v>904.6</v>
      </c>
      <c r="AV301" s="35">
        <f t="shared" si="92"/>
        <v>-315.30909090909074</v>
      </c>
      <c r="AW301" s="35">
        <v>128.4</v>
      </c>
      <c r="AX301" s="35">
        <v>69.400000000000006</v>
      </c>
      <c r="AY301" s="35">
        <v>137.6</v>
      </c>
      <c r="AZ301" s="35">
        <v>124.1</v>
      </c>
      <c r="BA301" s="35">
        <v>87.2</v>
      </c>
      <c r="BB301" s="35">
        <v>99.1</v>
      </c>
      <c r="BC301" s="35">
        <v>10.1</v>
      </c>
      <c r="BD301" s="35">
        <v>158.80000000000001</v>
      </c>
      <c r="BE301" s="35"/>
      <c r="BF301" s="35">
        <f t="shared" si="93"/>
        <v>89.9</v>
      </c>
      <c r="BG301" s="35">
        <v>0</v>
      </c>
      <c r="BH301" s="35">
        <f t="shared" si="99"/>
        <v>89.9</v>
      </c>
      <c r="BI301" s="79"/>
      <c r="BJ301" s="35">
        <f t="shared" si="94"/>
        <v>89.9</v>
      </c>
      <c r="BK301" s="35"/>
      <c r="BL301" s="35">
        <f t="shared" si="95"/>
        <v>89.9</v>
      </c>
      <c r="BM301" s="79"/>
      <c r="BN301" s="79"/>
      <c r="BO301" s="79"/>
      <c r="BP301" s="79"/>
      <c r="BQ301" s="35">
        <f t="shared" si="96"/>
        <v>89.9</v>
      </c>
      <c r="BR301" s="35">
        <v>136.6</v>
      </c>
      <c r="BS301" s="35">
        <f t="shared" si="97"/>
        <v>-46.7</v>
      </c>
      <c r="BT301" s="1"/>
      <c r="BU301" s="1"/>
      <c r="BV301" s="69"/>
      <c r="BW301" s="1"/>
      <c r="BX301" s="1"/>
      <c r="BY301" s="1"/>
      <c r="BZ301" s="1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10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10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10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10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10"/>
      <c r="HG301" s="9"/>
      <c r="HH301" s="9"/>
    </row>
    <row r="302" spans="1:216" s="2" customFormat="1" ht="17.149999999999999" customHeight="1">
      <c r="A302" s="45" t="s">
        <v>283</v>
      </c>
      <c r="B302" s="63">
        <v>0</v>
      </c>
      <c r="C302" s="63">
        <v>0</v>
      </c>
      <c r="D302" s="4">
        <f t="shared" si="86"/>
        <v>0</v>
      </c>
      <c r="E302" s="11">
        <v>0</v>
      </c>
      <c r="F302" s="5" t="s">
        <v>360</v>
      </c>
      <c r="G302" s="5" t="s">
        <v>360</v>
      </c>
      <c r="H302" s="5" t="s">
        <v>360</v>
      </c>
      <c r="I302" s="5" t="s">
        <v>360</v>
      </c>
      <c r="J302" s="5" t="s">
        <v>360</v>
      </c>
      <c r="K302" s="5" t="s">
        <v>360</v>
      </c>
      <c r="L302" s="5" t="s">
        <v>360</v>
      </c>
      <c r="M302" s="5" t="s">
        <v>360</v>
      </c>
      <c r="N302" s="35">
        <v>16318.5</v>
      </c>
      <c r="O302" s="35">
        <v>4856.6000000000004</v>
      </c>
      <c r="P302" s="4">
        <f t="shared" si="87"/>
        <v>0.29761313846248127</v>
      </c>
      <c r="Q302" s="11">
        <v>20</v>
      </c>
      <c r="R302" s="5" t="s">
        <v>360</v>
      </c>
      <c r="S302" s="5" t="s">
        <v>360</v>
      </c>
      <c r="T302" s="5" t="s">
        <v>360</v>
      </c>
      <c r="U302" s="5" t="s">
        <v>360</v>
      </c>
      <c r="V302" s="5" t="s">
        <v>360</v>
      </c>
      <c r="W302" s="5" t="s">
        <v>360</v>
      </c>
      <c r="X302" s="35">
        <v>16279</v>
      </c>
      <c r="Y302" s="35">
        <v>9852.1</v>
      </c>
      <c r="Z302" s="4">
        <f t="shared" si="88"/>
        <v>0.60520302229866707</v>
      </c>
      <c r="AA302" s="5">
        <v>10</v>
      </c>
      <c r="AB302" s="86">
        <v>547</v>
      </c>
      <c r="AC302" s="86">
        <v>621</v>
      </c>
      <c r="AD302" s="4">
        <f t="shared" si="89"/>
        <v>1.1352833638025595</v>
      </c>
      <c r="AE302" s="5">
        <v>20</v>
      </c>
      <c r="AF302" s="5" t="s">
        <v>360</v>
      </c>
      <c r="AG302" s="5" t="s">
        <v>360</v>
      </c>
      <c r="AH302" s="5" t="s">
        <v>360</v>
      </c>
      <c r="AI302" s="5" t="s">
        <v>360</v>
      </c>
      <c r="AJ302" s="5" t="s">
        <v>360</v>
      </c>
      <c r="AK302" s="5" t="s">
        <v>360</v>
      </c>
      <c r="AL302" s="5" t="s">
        <v>360</v>
      </c>
      <c r="AM302" s="5" t="s">
        <v>360</v>
      </c>
      <c r="AN302" s="5" t="s">
        <v>360</v>
      </c>
      <c r="AO302" s="5" t="s">
        <v>360</v>
      </c>
      <c r="AP302" s="5" t="s">
        <v>360</v>
      </c>
      <c r="AQ302" s="5" t="s">
        <v>360</v>
      </c>
      <c r="AR302" s="43">
        <f t="shared" si="98"/>
        <v>0.69419920536574964</v>
      </c>
      <c r="AS302" s="44">
        <v>52</v>
      </c>
      <c r="AT302" s="35">
        <f t="shared" si="90"/>
        <v>42.545454545454547</v>
      </c>
      <c r="AU302" s="35">
        <f t="shared" si="91"/>
        <v>29.5</v>
      </c>
      <c r="AV302" s="35">
        <f t="shared" si="92"/>
        <v>-13.045454545454547</v>
      </c>
      <c r="AW302" s="35">
        <v>3.8</v>
      </c>
      <c r="AX302" s="35">
        <v>2.4</v>
      </c>
      <c r="AY302" s="35">
        <v>6.9</v>
      </c>
      <c r="AZ302" s="35">
        <v>0.3</v>
      </c>
      <c r="BA302" s="35">
        <v>6.1</v>
      </c>
      <c r="BB302" s="35">
        <v>0.7</v>
      </c>
      <c r="BC302" s="35">
        <v>1.5</v>
      </c>
      <c r="BD302" s="35">
        <v>1.7</v>
      </c>
      <c r="BE302" s="35"/>
      <c r="BF302" s="35">
        <f t="shared" si="93"/>
        <v>6.1</v>
      </c>
      <c r="BG302" s="35">
        <v>0</v>
      </c>
      <c r="BH302" s="35">
        <f t="shared" si="99"/>
        <v>6.1</v>
      </c>
      <c r="BI302" s="79"/>
      <c r="BJ302" s="35">
        <f t="shared" si="94"/>
        <v>6.1</v>
      </c>
      <c r="BK302" s="35"/>
      <c r="BL302" s="35">
        <f t="shared" si="95"/>
        <v>6.1</v>
      </c>
      <c r="BM302" s="79"/>
      <c r="BN302" s="79"/>
      <c r="BO302" s="79"/>
      <c r="BP302" s="79"/>
      <c r="BQ302" s="35">
        <f t="shared" si="96"/>
        <v>6.1</v>
      </c>
      <c r="BR302" s="35">
        <v>7.1</v>
      </c>
      <c r="BS302" s="35">
        <f t="shared" si="97"/>
        <v>-1</v>
      </c>
      <c r="BT302" s="1"/>
      <c r="BU302" s="1"/>
      <c r="BV302" s="69"/>
      <c r="BW302" s="1"/>
      <c r="BX302" s="1"/>
      <c r="BY302" s="1"/>
      <c r="BZ302" s="1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10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10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10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10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10"/>
      <c r="HG302" s="9"/>
      <c r="HH302" s="9"/>
    </row>
    <row r="303" spans="1:216" s="2" customFormat="1" ht="17.149999999999999" customHeight="1">
      <c r="A303" s="45" t="s">
        <v>284</v>
      </c>
      <c r="B303" s="63">
        <v>0</v>
      </c>
      <c r="C303" s="63">
        <v>0</v>
      </c>
      <c r="D303" s="4">
        <f t="shared" si="86"/>
        <v>0</v>
      </c>
      <c r="E303" s="11">
        <v>0</v>
      </c>
      <c r="F303" s="5" t="s">
        <v>360</v>
      </c>
      <c r="G303" s="5" t="s">
        <v>360</v>
      </c>
      <c r="H303" s="5" t="s">
        <v>360</v>
      </c>
      <c r="I303" s="5" t="s">
        <v>360</v>
      </c>
      <c r="J303" s="5" t="s">
        <v>360</v>
      </c>
      <c r="K303" s="5" t="s">
        <v>360</v>
      </c>
      <c r="L303" s="5" t="s">
        <v>360</v>
      </c>
      <c r="M303" s="5" t="s">
        <v>360</v>
      </c>
      <c r="N303" s="35">
        <v>780.8</v>
      </c>
      <c r="O303" s="35">
        <v>502.4</v>
      </c>
      <c r="P303" s="4">
        <f t="shared" si="87"/>
        <v>0.64344262295081966</v>
      </c>
      <c r="Q303" s="11">
        <v>20</v>
      </c>
      <c r="R303" s="5" t="s">
        <v>360</v>
      </c>
      <c r="S303" s="5" t="s">
        <v>360</v>
      </c>
      <c r="T303" s="5" t="s">
        <v>360</v>
      </c>
      <c r="U303" s="5" t="s">
        <v>360</v>
      </c>
      <c r="V303" s="5" t="s">
        <v>360</v>
      </c>
      <c r="W303" s="5" t="s">
        <v>360</v>
      </c>
      <c r="X303" s="35">
        <v>9866</v>
      </c>
      <c r="Y303" s="35">
        <v>6271.2</v>
      </c>
      <c r="Z303" s="4">
        <f t="shared" si="88"/>
        <v>0.63563754307723497</v>
      </c>
      <c r="AA303" s="5">
        <v>10</v>
      </c>
      <c r="AB303" s="86">
        <v>383</v>
      </c>
      <c r="AC303" s="86">
        <v>387</v>
      </c>
      <c r="AD303" s="4">
        <f t="shared" si="89"/>
        <v>1.0104438642297651</v>
      </c>
      <c r="AE303" s="5">
        <v>20</v>
      </c>
      <c r="AF303" s="5" t="s">
        <v>360</v>
      </c>
      <c r="AG303" s="5" t="s">
        <v>360</v>
      </c>
      <c r="AH303" s="5" t="s">
        <v>360</v>
      </c>
      <c r="AI303" s="5" t="s">
        <v>360</v>
      </c>
      <c r="AJ303" s="5" t="s">
        <v>360</v>
      </c>
      <c r="AK303" s="5" t="s">
        <v>360</v>
      </c>
      <c r="AL303" s="5" t="s">
        <v>360</v>
      </c>
      <c r="AM303" s="5" t="s">
        <v>360</v>
      </c>
      <c r="AN303" s="5" t="s">
        <v>360</v>
      </c>
      <c r="AO303" s="5" t="s">
        <v>360</v>
      </c>
      <c r="AP303" s="5" t="s">
        <v>360</v>
      </c>
      <c r="AQ303" s="5" t="s">
        <v>360</v>
      </c>
      <c r="AR303" s="43">
        <f t="shared" si="98"/>
        <v>0.78868210348768086</v>
      </c>
      <c r="AS303" s="44">
        <v>576</v>
      </c>
      <c r="AT303" s="35">
        <f t="shared" si="90"/>
        <v>471.27272727272731</v>
      </c>
      <c r="AU303" s="35">
        <f t="shared" si="91"/>
        <v>371.7</v>
      </c>
      <c r="AV303" s="35">
        <f t="shared" si="92"/>
        <v>-99.57272727272732</v>
      </c>
      <c r="AW303" s="35">
        <v>65.3</v>
      </c>
      <c r="AX303" s="35">
        <v>37.200000000000003</v>
      </c>
      <c r="AY303" s="35">
        <v>71.400000000000006</v>
      </c>
      <c r="AZ303" s="35">
        <v>0</v>
      </c>
      <c r="BA303" s="35">
        <v>33.299999999999997</v>
      </c>
      <c r="BB303" s="35">
        <v>63.3</v>
      </c>
      <c r="BC303" s="35">
        <v>1.6</v>
      </c>
      <c r="BD303" s="35">
        <v>36.1</v>
      </c>
      <c r="BE303" s="35"/>
      <c r="BF303" s="35">
        <f t="shared" si="93"/>
        <v>63.5</v>
      </c>
      <c r="BG303" s="35">
        <v>0</v>
      </c>
      <c r="BH303" s="35">
        <f t="shared" si="99"/>
        <v>63.5</v>
      </c>
      <c r="BI303" s="79"/>
      <c r="BJ303" s="35">
        <f t="shared" si="94"/>
        <v>63.5</v>
      </c>
      <c r="BK303" s="35"/>
      <c r="BL303" s="35">
        <f t="shared" si="95"/>
        <v>63.5</v>
      </c>
      <c r="BM303" s="79"/>
      <c r="BN303" s="79"/>
      <c r="BO303" s="79"/>
      <c r="BP303" s="79"/>
      <c r="BQ303" s="35">
        <f t="shared" si="96"/>
        <v>63.5</v>
      </c>
      <c r="BR303" s="35">
        <v>81.5</v>
      </c>
      <c r="BS303" s="35">
        <f t="shared" si="97"/>
        <v>-18</v>
      </c>
      <c r="BT303" s="1"/>
      <c r="BU303" s="1"/>
      <c r="BV303" s="69"/>
      <c r="BW303" s="1"/>
      <c r="BX303" s="1"/>
      <c r="BY303" s="1"/>
      <c r="BZ303" s="1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10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10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10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10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10"/>
      <c r="HG303" s="9"/>
      <c r="HH303" s="9"/>
    </row>
    <row r="304" spans="1:216" s="2" customFormat="1" ht="17.149999999999999" customHeight="1">
      <c r="A304" s="45" t="s">
        <v>285</v>
      </c>
      <c r="B304" s="63">
        <v>0</v>
      </c>
      <c r="C304" s="63">
        <v>0</v>
      </c>
      <c r="D304" s="4">
        <f t="shared" si="86"/>
        <v>0</v>
      </c>
      <c r="E304" s="11">
        <v>0</v>
      </c>
      <c r="F304" s="5" t="s">
        <v>360</v>
      </c>
      <c r="G304" s="5" t="s">
        <v>360</v>
      </c>
      <c r="H304" s="5" t="s">
        <v>360</v>
      </c>
      <c r="I304" s="5" t="s">
        <v>360</v>
      </c>
      <c r="J304" s="5" t="s">
        <v>360</v>
      </c>
      <c r="K304" s="5" t="s">
        <v>360</v>
      </c>
      <c r="L304" s="5" t="s">
        <v>360</v>
      </c>
      <c r="M304" s="5" t="s">
        <v>360</v>
      </c>
      <c r="N304" s="35">
        <v>3129.4</v>
      </c>
      <c r="O304" s="35">
        <v>2040.4</v>
      </c>
      <c r="P304" s="4">
        <f t="shared" si="87"/>
        <v>0.6520099699622931</v>
      </c>
      <c r="Q304" s="11">
        <v>20</v>
      </c>
      <c r="R304" s="5" t="s">
        <v>360</v>
      </c>
      <c r="S304" s="5" t="s">
        <v>360</v>
      </c>
      <c r="T304" s="5" t="s">
        <v>360</v>
      </c>
      <c r="U304" s="5" t="s">
        <v>360</v>
      </c>
      <c r="V304" s="5" t="s">
        <v>360</v>
      </c>
      <c r="W304" s="5" t="s">
        <v>360</v>
      </c>
      <c r="X304" s="35">
        <v>680</v>
      </c>
      <c r="Y304" s="35">
        <v>4713.6000000000004</v>
      </c>
      <c r="Z304" s="4">
        <f t="shared" si="88"/>
        <v>1.3</v>
      </c>
      <c r="AA304" s="5">
        <v>10</v>
      </c>
      <c r="AB304" s="86">
        <v>38</v>
      </c>
      <c r="AC304" s="86">
        <v>41</v>
      </c>
      <c r="AD304" s="4">
        <f t="shared" si="89"/>
        <v>1.0789473684210527</v>
      </c>
      <c r="AE304" s="5">
        <v>20</v>
      </c>
      <c r="AF304" s="5" t="s">
        <v>360</v>
      </c>
      <c r="AG304" s="5" t="s">
        <v>360</v>
      </c>
      <c r="AH304" s="5" t="s">
        <v>360</v>
      </c>
      <c r="AI304" s="5" t="s">
        <v>360</v>
      </c>
      <c r="AJ304" s="5" t="s">
        <v>360</v>
      </c>
      <c r="AK304" s="5" t="s">
        <v>360</v>
      </c>
      <c r="AL304" s="5" t="s">
        <v>360</v>
      </c>
      <c r="AM304" s="5" t="s">
        <v>360</v>
      </c>
      <c r="AN304" s="5" t="s">
        <v>360</v>
      </c>
      <c r="AO304" s="5" t="s">
        <v>360</v>
      </c>
      <c r="AP304" s="5" t="s">
        <v>360</v>
      </c>
      <c r="AQ304" s="5" t="s">
        <v>360</v>
      </c>
      <c r="AR304" s="43">
        <f t="shared" si="98"/>
        <v>0.9523829353533384</v>
      </c>
      <c r="AS304" s="44">
        <v>120</v>
      </c>
      <c r="AT304" s="35">
        <f t="shared" si="90"/>
        <v>98.181818181818173</v>
      </c>
      <c r="AU304" s="35">
        <f t="shared" si="91"/>
        <v>93.5</v>
      </c>
      <c r="AV304" s="35">
        <f t="shared" si="92"/>
        <v>-4.6818181818181728</v>
      </c>
      <c r="AW304" s="35">
        <v>8.6999999999999993</v>
      </c>
      <c r="AX304" s="35">
        <v>6.2</v>
      </c>
      <c r="AY304" s="35">
        <v>13</v>
      </c>
      <c r="AZ304" s="35">
        <v>14.9</v>
      </c>
      <c r="BA304" s="35">
        <v>8.6</v>
      </c>
      <c r="BB304" s="35">
        <v>5</v>
      </c>
      <c r="BC304" s="35">
        <v>15.8</v>
      </c>
      <c r="BD304" s="35">
        <v>5.8</v>
      </c>
      <c r="BE304" s="35"/>
      <c r="BF304" s="35">
        <f t="shared" si="93"/>
        <v>15.5</v>
      </c>
      <c r="BG304" s="35">
        <v>0</v>
      </c>
      <c r="BH304" s="35">
        <f t="shared" si="99"/>
        <v>15.5</v>
      </c>
      <c r="BI304" s="79"/>
      <c r="BJ304" s="35">
        <f t="shared" si="94"/>
        <v>15.5</v>
      </c>
      <c r="BK304" s="35"/>
      <c r="BL304" s="35">
        <f t="shared" si="95"/>
        <v>15.5</v>
      </c>
      <c r="BM304" s="79"/>
      <c r="BN304" s="79"/>
      <c r="BO304" s="79"/>
      <c r="BP304" s="79"/>
      <c r="BQ304" s="35">
        <f t="shared" si="96"/>
        <v>15.5</v>
      </c>
      <c r="BR304" s="35">
        <v>7</v>
      </c>
      <c r="BS304" s="35">
        <f t="shared" si="97"/>
        <v>8.5</v>
      </c>
      <c r="BT304" s="1"/>
      <c r="BU304" s="1"/>
      <c r="BV304" s="69"/>
      <c r="BW304" s="1"/>
      <c r="BX304" s="1"/>
      <c r="BY304" s="1"/>
      <c r="BZ304" s="1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10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10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10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10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10"/>
      <c r="HG304" s="9"/>
      <c r="HH304" s="9"/>
    </row>
    <row r="305" spans="1:216" s="2" customFormat="1" ht="17.149999999999999" customHeight="1">
      <c r="A305" s="45" t="s">
        <v>286</v>
      </c>
      <c r="B305" s="63">
        <v>39111</v>
      </c>
      <c r="C305" s="63">
        <v>36728.400000000001</v>
      </c>
      <c r="D305" s="4">
        <f t="shared" si="86"/>
        <v>0.93908107693487775</v>
      </c>
      <c r="E305" s="11">
        <v>5</v>
      </c>
      <c r="F305" s="5" t="s">
        <v>360</v>
      </c>
      <c r="G305" s="5" t="s">
        <v>360</v>
      </c>
      <c r="H305" s="5" t="s">
        <v>360</v>
      </c>
      <c r="I305" s="5" t="s">
        <v>360</v>
      </c>
      <c r="J305" s="5" t="s">
        <v>360</v>
      </c>
      <c r="K305" s="5" t="s">
        <v>360</v>
      </c>
      <c r="L305" s="5" t="s">
        <v>360</v>
      </c>
      <c r="M305" s="5" t="s">
        <v>360</v>
      </c>
      <c r="N305" s="35">
        <v>9279.7999999999993</v>
      </c>
      <c r="O305" s="35">
        <v>6538.6</v>
      </c>
      <c r="P305" s="4">
        <f t="shared" si="87"/>
        <v>0.70460570270911016</v>
      </c>
      <c r="Q305" s="11">
        <v>20</v>
      </c>
      <c r="R305" s="5" t="s">
        <v>360</v>
      </c>
      <c r="S305" s="5" t="s">
        <v>360</v>
      </c>
      <c r="T305" s="5" t="s">
        <v>360</v>
      </c>
      <c r="U305" s="5" t="s">
        <v>360</v>
      </c>
      <c r="V305" s="5" t="s">
        <v>360</v>
      </c>
      <c r="W305" s="5" t="s">
        <v>360</v>
      </c>
      <c r="X305" s="35">
        <v>6413</v>
      </c>
      <c r="Y305" s="35">
        <v>8162.9</v>
      </c>
      <c r="Z305" s="4">
        <f t="shared" si="88"/>
        <v>1.207286761266178</v>
      </c>
      <c r="AA305" s="5">
        <v>10</v>
      </c>
      <c r="AB305" s="86">
        <v>231</v>
      </c>
      <c r="AC305" s="86">
        <v>255</v>
      </c>
      <c r="AD305" s="4">
        <f t="shared" si="89"/>
        <v>1.1038961038961039</v>
      </c>
      <c r="AE305" s="5">
        <v>20</v>
      </c>
      <c r="AF305" s="5" t="s">
        <v>360</v>
      </c>
      <c r="AG305" s="5" t="s">
        <v>360</v>
      </c>
      <c r="AH305" s="5" t="s">
        <v>360</v>
      </c>
      <c r="AI305" s="5" t="s">
        <v>360</v>
      </c>
      <c r="AJ305" s="5" t="s">
        <v>360</v>
      </c>
      <c r="AK305" s="5" t="s">
        <v>360</v>
      </c>
      <c r="AL305" s="5" t="s">
        <v>360</v>
      </c>
      <c r="AM305" s="5" t="s">
        <v>360</v>
      </c>
      <c r="AN305" s="5" t="s">
        <v>360</v>
      </c>
      <c r="AO305" s="5" t="s">
        <v>360</v>
      </c>
      <c r="AP305" s="5" t="s">
        <v>360</v>
      </c>
      <c r="AQ305" s="5" t="s">
        <v>360</v>
      </c>
      <c r="AR305" s="43">
        <f t="shared" si="98"/>
        <v>0.96251471144437195</v>
      </c>
      <c r="AS305" s="44">
        <v>133</v>
      </c>
      <c r="AT305" s="35">
        <f t="shared" si="90"/>
        <v>108.81818181818183</v>
      </c>
      <c r="AU305" s="35">
        <f t="shared" si="91"/>
        <v>104.7</v>
      </c>
      <c r="AV305" s="35">
        <f t="shared" si="92"/>
        <v>-4.1181818181818244</v>
      </c>
      <c r="AW305" s="35">
        <v>10.3</v>
      </c>
      <c r="AX305" s="35">
        <v>6.8</v>
      </c>
      <c r="AY305" s="35">
        <v>15.8</v>
      </c>
      <c r="AZ305" s="35">
        <v>5.7</v>
      </c>
      <c r="BA305" s="35">
        <v>13.7</v>
      </c>
      <c r="BB305" s="35">
        <v>8.8000000000000007</v>
      </c>
      <c r="BC305" s="35">
        <v>13.7</v>
      </c>
      <c r="BD305" s="35">
        <v>7.5</v>
      </c>
      <c r="BE305" s="35"/>
      <c r="BF305" s="35">
        <f t="shared" si="93"/>
        <v>22.4</v>
      </c>
      <c r="BG305" s="35">
        <v>0</v>
      </c>
      <c r="BH305" s="35">
        <f t="shared" si="99"/>
        <v>22.4</v>
      </c>
      <c r="BI305" s="79"/>
      <c r="BJ305" s="35">
        <f t="shared" si="94"/>
        <v>22.4</v>
      </c>
      <c r="BK305" s="35"/>
      <c r="BL305" s="35">
        <f t="shared" si="95"/>
        <v>22.4</v>
      </c>
      <c r="BM305" s="79"/>
      <c r="BN305" s="79"/>
      <c r="BO305" s="79"/>
      <c r="BP305" s="79"/>
      <c r="BQ305" s="35">
        <f t="shared" si="96"/>
        <v>22.4</v>
      </c>
      <c r="BR305" s="35">
        <v>16.5</v>
      </c>
      <c r="BS305" s="35">
        <f t="shared" si="97"/>
        <v>5.9</v>
      </c>
      <c r="BT305" s="1"/>
      <c r="BU305" s="1"/>
      <c r="BV305" s="69"/>
      <c r="BW305" s="1"/>
      <c r="BX305" s="1"/>
      <c r="BY305" s="1"/>
      <c r="BZ305" s="1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10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10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10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10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10"/>
      <c r="HG305" s="9"/>
      <c r="HH305" s="9"/>
    </row>
    <row r="306" spans="1:216" s="2" customFormat="1" ht="17.149999999999999" customHeight="1">
      <c r="A306" s="45" t="s">
        <v>287</v>
      </c>
      <c r="B306" s="63">
        <v>2931222</v>
      </c>
      <c r="C306" s="63">
        <v>3003522.5</v>
      </c>
      <c r="D306" s="4">
        <f t="shared" si="86"/>
        <v>1.024665651390444</v>
      </c>
      <c r="E306" s="11">
        <v>5</v>
      </c>
      <c r="F306" s="5" t="s">
        <v>360</v>
      </c>
      <c r="G306" s="5" t="s">
        <v>360</v>
      </c>
      <c r="H306" s="5" t="s">
        <v>360</v>
      </c>
      <c r="I306" s="5" t="s">
        <v>360</v>
      </c>
      <c r="J306" s="5" t="s">
        <v>360</v>
      </c>
      <c r="K306" s="5" t="s">
        <v>360</v>
      </c>
      <c r="L306" s="5" t="s">
        <v>360</v>
      </c>
      <c r="M306" s="5" t="s">
        <v>360</v>
      </c>
      <c r="N306" s="35">
        <v>25972.5</v>
      </c>
      <c r="O306" s="35">
        <v>23336.5</v>
      </c>
      <c r="P306" s="4">
        <f t="shared" si="87"/>
        <v>0.8985080373471942</v>
      </c>
      <c r="Q306" s="11">
        <v>20</v>
      </c>
      <c r="R306" s="5" t="s">
        <v>360</v>
      </c>
      <c r="S306" s="5" t="s">
        <v>360</v>
      </c>
      <c r="T306" s="5" t="s">
        <v>360</v>
      </c>
      <c r="U306" s="5" t="s">
        <v>360</v>
      </c>
      <c r="V306" s="5" t="s">
        <v>360</v>
      </c>
      <c r="W306" s="5" t="s">
        <v>360</v>
      </c>
      <c r="X306" s="35">
        <v>739939</v>
      </c>
      <c r="Y306" s="35">
        <v>501793.9</v>
      </c>
      <c r="Z306" s="4">
        <f t="shared" si="88"/>
        <v>0.67815576689429813</v>
      </c>
      <c r="AA306" s="5">
        <v>10</v>
      </c>
      <c r="AB306" s="86">
        <v>26</v>
      </c>
      <c r="AC306" s="86">
        <v>33</v>
      </c>
      <c r="AD306" s="4">
        <f t="shared" si="89"/>
        <v>1.206923076923077</v>
      </c>
      <c r="AE306" s="5">
        <v>20</v>
      </c>
      <c r="AF306" s="5" t="s">
        <v>360</v>
      </c>
      <c r="AG306" s="5" t="s">
        <v>360</v>
      </c>
      <c r="AH306" s="5" t="s">
        <v>360</v>
      </c>
      <c r="AI306" s="5" t="s">
        <v>360</v>
      </c>
      <c r="AJ306" s="5" t="s">
        <v>360</v>
      </c>
      <c r="AK306" s="5" t="s">
        <v>360</v>
      </c>
      <c r="AL306" s="5" t="s">
        <v>360</v>
      </c>
      <c r="AM306" s="5" t="s">
        <v>360</v>
      </c>
      <c r="AN306" s="5" t="s">
        <v>360</v>
      </c>
      <c r="AO306" s="5" t="s">
        <v>360</v>
      </c>
      <c r="AP306" s="5" t="s">
        <v>360</v>
      </c>
      <c r="AQ306" s="5" t="s">
        <v>360</v>
      </c>
      <c r="AR306" s="43">
        <f t="shared" si="98"/>
        <v>0.9820637856600114</v>
      </c>
      <c r="AS306" s="44">
        <v>28</v>
      </c>
      <c r="AT306" s="35">
        <f t="shared" si="90"/>
        <v>22.90909090909091</v>
      </c>
      <c r="AU306" s="35">
        <f t="shared" si="91"/>
        <v>22.5</v>
      </c>
      <c r="AV306" s="35">
        <f t="shared" si="92"/>
        <v>-0.40909090909091006</v>
      </c>
      <c r="AW306" s="35">
        <v>2.7</v>
      </c>
      <c r="AX306" s="35">
        <v>1.9</v>
      </c>
      <c r="AY306" s="35">
        <v>3.3</v>
      </c>
      <c r="AZ306" s="35">
        <v>2.4</v>
      </c>
      <c r="BA306" s="35">
        <v>3</v>
      </c>
      <c r="BB306" s="35">
        <v>3</v>
      </c>
      <c r="BC306" s="35">
        <v>1.5</v>
      </c>
      <c r="BD306" s="35">
        <v>1.6</v>
      </c>
      <c r="BE306" s="35"/>
      <c r="BF306" s="35">
        <f t="shared" si="93"/>
        <v>3.1</v>
      </c>
      <c r="BG306" s="35">
        <v>0</v>
      </c>
      <c r="BH306" s="35">
        <f t="shared" si="99"/>
        <v>3.1</v>
      </c>
      <c r="BI306" s="79"/>
      <c r="BJ306" s="35">
        <f t="shared" si="94"/>
        <v>3.1</v>
      </c>
      <c r="BK306" s="35"/>
      <c r="BL306" s="35">
        <f t="shared" si="95"/>
        <v>3.1</v>
      </c>
      <c r="BM306" s="79"/>
      <c r="BN306" s="79"/>
      <c r="BO306" s="79"/>
      <c r="BP306" s="79"/>
      <c r="BQ306" s="35">
        <f t="shared" si="96"/>
        <v>3.1</v>
      </c>
      <c r="BR306" s="35">
        <v>4.5999999999999996</v>
      </c>
      <c r="BS306" s="35">
        <f t="shared" si="97"/>
        <v>-1.5</v>
      </c>
      <c r="BT306" s="1"/>
      <c r="BU306" s="1"/>
      <c r="BV306" s="69"/>
      <c r="BW306" s="1"/>
      <c r="BX306" s="1"/>
      <c r="BY306" s="1"/>
      <c r="BZ306" s="1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10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10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10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10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10"/>
      <c r="HG306" s="9"/>
      <c r="HH306" s="9"/>
    </row>
    <row r="307" spans="1:216" s="2" customFormat="1" ht="17.149999999999999" customHeight="1">
      <c r="A307" s="45" t="s">
        <v>288</v>
      </c>
      <c r="B307" s="63">
        <v>227823</v>
      </c>
      <c r="C307" s="63">
        <v>567064.9</v>
      </c>
      <c r="D307" s="4">
        <f t="shared" si="86"/>
        <v>1.3</v>
      </c>
      <c r="E307" s="11">
        <v>5</v>
      </c>
      <c r="F307" s="5" t="s">
        <v>360</v>
      </c>
      <c r="G307" s="5" t="s">
        <v>360</v>
      </c>
      <c r="H307" s="5" t="s">
        <v>360</v>
      </c>
      <c r="I307" s="5" t="s">
        <v>360</v>
      </c>
      <c r="J307" s="5" t="s">
        <v>360</v>
      </c>
      <c r="K307" s="5" t="s">
        <v>360</v>
      </c>
      <c r="L307" s="5" t="s">
        <v>360</v>
      </c>
      <c r="M307" s="5" t="s">
        <v>360</v>
      </c>
      <c r="N307" s="35">
        <v>13311.8</v>
      </c>
      <c r="O307" s="35">
        <v>14256.2</v>
      </c>
      <c r="P307" s="4">
        <f t="shared" si="87"/>
        <v>1.0709445754894156</v>
      </c>
      <c r="Q307" s="11">
        <v>20</v>
      </c>
      <c r="R307" s="5" t="s">
        <v>360</v>
      </c>
      <c r="S307" s="5" t="s">
        <v>360</v>
      </c>
      <c r="T307" s="5" t="s">
        <v>360</v>
      </c>
      <c r="U307" s="5" t="s">
        <v>360</v>
      </c>
      <c r="V307" s="5" t="s">
        <v>360</v>
      </c>
      <c r="W307" s="5" t="s">
        <v>360</v>
      </c>
      <c r="X307" s="35">
        <v>46496</v>
      </c>
      <c r="Y307" s="35">
        <v>62750.5</v>
      </c>
      <c r="Z307" s="4">
        <f t="shared" si="88"/>
        <v>1.2149589211975222</v>
      </c>
      <c r="AA307" s="5">
        <v>10</v>
      </c>
      <c r="AB307" s="86">
        <v>9</v>
      </c>
      <c r="AC307" s="86">
        <v>15</v>
      </c>
      <c r="AD307" s="4">
        <f t="shared" si="89"/>
        <v>1.2466666666666666</v>
      </c>
      <c r="AE307" s="5">
        <v>20</v>
      </c>
      <c r="AF307" s="5" t="s">
        <v>360</v>
      </c>
      <c r="AG307" s="5" t="s">
        <v>360</v>
      </c>
      <c r="AH307" s="5" t="s">
        <v>360</v>
      </c>
      <c r="AI307" s="5" t="s">
        <v>360</v>
      </c>
      <c r="AJ307" s="5" t="s">
        <v>360</v>
      </c>
      <c r="AK307" s="5" t="s">
        <v>360</v>
      </c>
      <c r="AL307" s="5" t="s">
        <v>360</v>
      </c>
      <c r="AM307" s="5" t="s">
        <v>360</v>
      </c>
      <c r="AN307" s="5" t="s">
        <v>360</v>
      </c>
      <c r="AO307" s="5" t="s">
        <v>360</v>
      </c>
      <c r="AP307" s="5" t="s">
        <v>360</v>
      </c>
      <c r="AQ307" s="5" t="s">
        <v>360</v>
      </c>
      <c r="AR307" s="43">
        <f t="shared" si="98"/>
        <v>1.1818511646381249</v>
      </c>
      <c r="AS307" s="44">
        <v>19</v>
      </c>
      <c r="AT307" s="35">
        <f t="shared" si="90"/>
        <v>15.545454545454545</v>
      </c>
      <c r="AU307" s="35">
        <f t="shared" si="91"/>
        <v>18.399999999999999</v>
      </c>
      <c r="AV307" s="35">
        <f t="shared" si="92"/>
        <v>2.8545454545454536</v>
      </c>
      <c r="AW307" s="35">
        <v>2.1</v>
      </c>
      <c r="AX307" s="35">
        <v>0</v>
      </c>
      <c r="AY307" s="35">
        <v>3.6</v>
      </c>
      <c r="AZ307" s="35">
        <v>1.6</v>
      </c>
      <c r="BA307" s="35">
        <v>1.7</v>
      </c>
      <c r="BB307" s="35">
        <v>2.7</v>
      </c>
      <c r="BC307" s="35">
        <v>0.3</v>
      </c>
      <c r="BD307" s="35">
        <v>2.2000000000000002</v>
      </c>
      <c r="BE307" s="35">
        <v>0.6</v>
      </c>
      <c r="BF307" s="35">
        <f t="shared" si="93"/>
        <v>3.6</v>
      </c>
      <c r="BG307" s="35">
        <v>0</v>
      </c>
      <c r="BH307" s="35">
        <f t="shared" si="99"/>
        <v>3.6</v>
      </c>
      <c r="BI307" s="79"/>
      <c r="BJ307" s="35">
        <f t="shared" si="94"/>
        <v>3.6</v>
      </c>
      <c r="BK307" s="35"/>
      <c r="BL307" s="35">
        <f t="shared" si="95"/>
        <v>3.6</v>
      </c>
      <c r="BM307" s="79"/>
      <c r="BN307" s="79"/>
      <c r="BO307" s="79"/>
      <c r="BP307" s="79"/>
      <c r="BQ307" s="35">
        <f t="shared" si="96"/>
        <v>3.6</v>
      </c>
      <c r="BR307" s="35">
        <v>3.5</v>
      </c>
      <c r="BS307" s="35">
        <f t="shared" si="97"/>
        <v>0.1</v>
      </c>
      <c r="BT307" s="1"/>
      <c r="BU307" s="1"/>
      <c r="BV307" s="69"/>
      <c r="BW307" s="1"/>
      <c r="BX307" s="1"/>
      <c r="BY307" s="1"/>
      <c r="BZ307" s="1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10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10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10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10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10"/>
      <c r="HG307" s="9"/>
      <c r="HH307" s="9"/>
    </row>
    <row r="308" spans="1:216" s="2" customFormat="1" ht="17.149999999999999" customHeight="1">
      <c r="A308" s="45" t="s">
        <v>289</v>
      </c>
      <c r="B308" s="63">
        <v>0</v>
      </c>
      <c r="C308" s="63">
        <v>0</v>
      </c>
      <c r="D308" s="4">
        <f t="shared" si="86"/>
        <v>0</v>
      </c>
      <c r="E308" s="11">
        <v>0</v>
      </c>
      <c r="F308" s="5" t="s">
        <v>360</v>
      </c>
      <c r="G308" s="5" t="s">
        <v>360</v>
      </c>
      <c r="H308" s="5" t="s">
        <v>360</v>
      </c>
      <c r="I308" s="5" t="s">
        <v>360</v>
      </c>
      <c r="J308" s="5" t="s">
        <v>360</v>
      </c>
      <c r="K308" s="5" t="s">
        <v>360</v>
      </c>
      <c r="L308" s="5" t="s">
        <v>360</v>
      </c>
      <c r="M308" s="5" t="s">
        <v>360</v>
      </c>
      <c r="N308" s="35">
        <v>1167.3</v>
      </c>
      <c r="O308" s="35">
        <v>725.7</v>
      </c>
      <c r="P308" s="4">
        <f t="shared" si="87"/>
        <v>0.62169108198406586</v>
      </c>
      <c r="Q308" s="11">
        <v>20</v>
      </c>
      <c r="R308" s="5" t="s">
        <v>360</v>
      </c>
      <c r="S308" s="5" t="s">
        <v>360</v>
      </c>
      <c r="T308" s="5" t="s">
        <v>360</v>
      </c>
      <c r="U308" s="5" t="s">
        <v>360</v>
      </c>
      <c r="V308" s="5" t="s">
        <v>360</v>
      </c>
      <c r="W308" s="5" t="s">
        <v>360</v>
      </c>
      <c r="X308" s="35">
        <v>11346</v>
      </c>
      <c r="Y308" s="35">
        <v>3997</v>
      </c>
      <c r="Z308" s="4">
        <f t="shared" si="88"/>
        <v>0.35228274281685173</v>
      </c>
      <c r="AA308" s="5">
        <v>10</v>
      </c>
      <c r="AB308" s="86">
        <v>123</v>
      </c>
      <c r="AC308" s="86">
        <v>133</v>
      </c>
      <c r="AD308" s="4">
        <f t="shared" si="89"/>
        <v>1.0813008130081301</v>
      </c>
      <c r="AE308" s="5">
        <v>20</v>
      </c>
      <c r="AF308" s="5" t="s">
        <v>360</v>
      </c>
      <c r="AG308" s="5" t="s">
        <v>360</v>
      </c>
      <c r="AH308" s="5" t="s">
        <v>360</v>
      </c>
      <c r="AI308" s="5" t="s">
        <v>360</v>
      </c>
      <c r="AJ308" s="5" t="s">
        <v>360</v>
      </c>
      <c r="AK308" s="5" t="s">
        <v>360</v>
      </c>
      <c r="AL308" s="5" t="s">
        <v>360</v>
      </c>
      <c r="AM308" s="5" t="s">
        <v>360</v>
      </c>
      <c r="AN308" s="5" t="s">
        <v>360</v>
      </c>
      <c r="AO308" s="5" t="s">
        <v>360</v>
      </c>
      <c r="AP308" s="5" t="s">
        <v>360</v>
      </c>
      <c r="AQ308" s="5" t="s">
        <v>360</v>
      </c>
      <c r="AR308" s="43">
        <f t="shared" si="98"/>
        <v>0.75165330656024876</v>
      </c>
      <c r="AS308" s="44">
        <v>487</v>
      </c>
      <c r="AT308" s="35">
        <f t="shared" si="90"/>
        <v>398.45454545454544</v>
      </c>
      <c r="AU308" s="35">
        <f t="shared" si="91"/>
        <v>299.5</v>
      </c>
      <c r="AV308" s="35">
        <f t="shared" si="92"/>
        <v>-98.954545454545439</v>
      </c>
      <c r="AW308" s="35">
        <v>42.8</v>
      </c>
      <c r="AX308" s="35">
        <v>36.799999999999997</v>
      </c>
      <c r="AY308" s="35">
        <v>44</v>
      </c>
      <c r="AZ308" s="35">
        <v>27.5</v>
      </c>
      <c r="BA308" s="35">
        <v>18.100000000000001</v>
      </c>
      <c r="BB308" s="35">
        <v>63.5</v>
      </c>
      <c r="BC308" s="35">
        <v>6.1</v>
      </c>
      <c r="BD308" s="35">
        <v>11.8</v>
      </c>
      <c r="BE308" s="35"/>
      <c r="BF308" s="35">
        <f t="shared" si="93"/>
        <v>48.9</v>
      </c>
      <c r="BG308" s="35">
        <v>0</v>
      </c>
      <c r="BH308" s="35">
        <f t="shared" si="99"/>
        <v>48.9</v>
      </c>
      <c r="BI308" s="79"/>
      <c r="BJ308" s="35">
        <f t="shared" si="94"/>
        <v>48.9</v>
      </c>
      <c r="BK308" s="35"/>
      <c r="BL308" s="35">
        <f t="shared" si="95"/>
        <v>48.9</v>
      </c>
      <c r="BM308" s="79"/>
      <c r="BN308" s="79"/>
      <c r="BO308" s="79"/>
      <c r="BP308" s="79"/>
      <c r="BQ308" s="35">
        <f t="shared" si="96"/>
        <v>48.9</v>
      </c>
      <c r="BR308" s="35">
        <v>88.7</v>
      </c>
      <c r="BS308" s="35">
        <f t="shared" si="97"/>
        <v>-39.799999999999997</v>
      </c>
      <c r="BT308" s="1"/>
      <c r="BU308" s="1"/>
      <c r="BV308" s="69"/>
      <c r="BW308" s="1"/>
      <c r="BX308" s="1"/>
      <c r="BY308" s="1"/>
      <c r="BZ308" s="1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10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10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10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10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10"/>
      <c r="HG308" s="9"/>
      <c r="HH308" s="9"/>
    </row>
    <row r="309" spans="1:216" s="2" customFormat="1" ht="17.149999999999999" customHeight="1">
      <c r="A309" s="45" t="s">
        <v>290</v>
      </c>
      <c r="B309" s="63">
        <v>6145</v>
      </c>
      <c r="C309" s="63">
        <v>7300.7</v>
      </c>
      <c r="D309" s="4">
        <f t="shared" si="86"/>
        <v>1.1880716029292107</v>
      </c>
      <c r="E309" s="11">
        <v>5</v>
      </c>
      <c r="F309" s="5" t="s">
        <v>360</v>
      </c>
      <c r="G309" s="5" t="s">
        <v>360</v>
      </c>
      <c r="H309" s="5" t="s">
        <v>360</v>
      </c>
      <c r="I309" s="5" t="s">
        <v>360</v>
      </c>
      <c r="J309" s="5" t="s">
        <v>360</v>
      </c>
      <c r="K309" s="5" t="s">
        <v>360</v>
      </c>
      <c r="L309" s="5" t="s">
        <v>360</v>
      </c>
      <c r="M309" s="5" t="s">
        <v>360</v>
      </c>
      <c r="N309" s="35">
        <v>1614.3</v>
      </c>
      <c r="O309" s="35">
        <v>1589.5</v>
      </c>
      <c r="P309" s="4">
        <f t="shared" si="87"/>
        <v>0.98463730409465411</v>
      </c>
      <c r="Q309" s="11">
        <v>20</v>
      </c>
      <c r="R309" s="5" t="s">
        <v>360</v>
      </c>
      <c r="S309" s="5" t="s">
        <v>360</v>
      </c>
      <c r="T309" s="5" t="s">
        <v>360</v>
      </c>
      <c r="U309" s="5" t="s">
        <v>360</v>
      </c>
      <c r="V309" s="5" t="s">
        <v>360</v>
      </c>
      <c r="W309" s="5" t="s">
        <v>360</v>
      </c>
      <c r="X309" s="35">
        <v>34530</v>
      </c>
      <c r="Y309" s="35">
        <v>9004.2000000000007</v>
      </c>
      <c r="Z309" s="4">
        <f t="shared" si="88"/>
        <v>0.26076455256298875</v>
      </c>
      <c r="AA309" s="5">
        <v>10</v>
      </c>
      <c r="AB309" s="86">
        <v>327</v>
      </c>
      <c r="AC309" s="86">
        <v>328</v>
      </c>
      <c r="AD309" s="4">
        <f t="shared" si="89"/>
        <v>1.0030581039755351</v>
      </c>
      <c r="AE309" s="5">
        <v>20</v>
      </c>
      <c r="AF309" s="5" t="s">
        <v>360</v>
      </c>
      <c r="AG309" s="5" t="s">
        <v>360</v>
      </c>
      <c r="AH309" s="5" t="s">
        <v>360</v>
      </c>
      <c r="AI309" s="5" t="s">
        <v>360</v>
      </c>
      <c r="AJ309" s="5" t="s">
        <v>360</v>
      </c>
      <c r="AK309" s="5" t="s">
        <v>360</v>
      </c>
      <c r="AL309" s="5" t="s">
        <v>360</v>
      </c>
      <c r="AM309" s="5" t="s">
        <v>360</v>
      </c>
      <c r="AN309" s="5" t="s">
        <v>360</v>
      </c>
      <c r="AO309" s="5" t="s">
        <v>360</v>
      </c>
      <c r="AP309" s="5" t="s">
        <v>360</v>
      </c>
      <c r="AQ309" s="5" t="s">
        <v>360</v>
      </c>
      <c r="AR309" s="43">
        <f t="shared" si="98"/>
        <v>0.87821657639417683</v>
      </c>
      <c r="AS309" s="44">
        <v>899</v>
      </c>
      <c r="AT309" s="35">
        <f t="shared" si="90"/>
        <v>735.54545454545462</v>
      </c>
      <c r="AU309" s="35">
        <f t="shared" si="91"/>
        <v>646</v>
      </c>
      <c r="AV309" s="35">
        <f t="shared" si="92"/>
        <v>-89.545454545454618</v>
      </c>
      <c r="AW309" s="35">
        <v>77.900000000000006</v>
      </c>
      <c r="AX309" s="35">
        <v>46.3</v>
      </c>
      <c r="AY309" s="35">
        <v>111.1</v>
      </c>
      <c r="AZ309" s="35">
        <v>18</v>
      </c>
      <c r="BA309" s="35">
        <v>99.7</v>
      </c>
      <c r="BB309" s="35">
        <v>123.9</v>
      </c>
      <c r="BC309" s="35">
        <v>36.799999999999997</v>
      </c>
      <c r="BD309" s="35">
        <v>41.6</v>
      </c>
      <c r="BE309" s="35">
        <v>21.1</v>
      </c>
      <c r="BF309" s="35">
        <f t="shared" si="93"/>
        <v>69.599999999999994</v>
      </c>
      <c r="BG309" s="35">
        <v>0</v>
      </c>
      <c r="BH309" s="35">
        <f t="shared" si="99"/>
        <v>69.599999999999994</v>
      </c>
      <c r="BI309" s="79"/>
      <c r="BJ309" s="35">
        <f t="shared" si="94"/>
        <v>69.599999999999994</v>
      </c>
      <c r="BK309" s="35"/>
      <c r="BL309" s="35">
        <f t="shared" si="95"/>
        <v>69.599999999999994</v>
      </c>
      <c r="BM309" s="79"/>
      <c r="BN309" s="79"/>
      <c r="BO309" s="79"/>
      <c r="BP309" s="79"/>
      <c r="BQ309" s="35">
        <f t="shared" si="96"/>
        <v>69.599999999999994</v>
      </c>
      <c r="BR309" s="35">
        <v>170.5</v>
      </c>
      <c r="BS309" s="35">
        <f t="shared" si="97"/>
        <v>-100.9</v>
      </c>
      <c r="BT309" s="1"/>
      <c r="BU309" s="1"/>
      <c r="BV309" s="69"/>
      <c r="BW309" s="1"/>
      <c r="BX309" s="1"/>
      <c r="BY309" s="1"/>
      <c r="BZ309" s="1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10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10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10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10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10"/>
      <c r="HG309" s="9"/>
      <c r="HH309" s="9"/>
    </row>
    <row r="310" spans="1:216" s="2" customFormat="1" ht="17.149999999999999" customHeight="1">
      <c r="A310" s="45" t="s">
        <v>291</v>
      </c>
      <c r="B310" s="63">
        <v>125023</v>
      </c>
      <c r="C310" s="63">
        <v>150893.29999999999</v>
      </c>
      <c r="D310" s="4">
        <f t="shared" si="86"/>
        <v>1.2006924325924029</v>
      </c>
      <c r="E310" s="11">
        <v>5</v>
      </c>
      <c r="F310" s="5" t="s">
        <v>360</v>
      </c>
      <c r="G310" s="5" t="s">
        <v>360</v>
      </c>
      <c r="H310" s="5" t="s">
        <v>360</v>
      </c>
      <c r="I310" s="5" t="s">
        <v>360</v>
      </c>
      <c r="J310" s="5" t="s">
        <v>360</v>
      </c>
      <c r="K310" s="5" t="s">
        <v>360</v>
      </c>
      <c r="L310" s="5" t="s">
        <v>360</v>
      </c>
      <c r="M310" s="5" t="s">
        <v>360</v>
      </c>
      <c r="N310" s="35">
        <v>2189.6</v>
      </c>
      <c r="O310" s="35">
        <v>1419.8</v>
      </c>
      <c r="P310" s="4">
        <f t="shared" si="87"/>
        <v>0.64842893679210811</v>
      </c>
      <c r="Q310" s="11">
        <v>20</v>
      </c>
      <c r="R310" s="5" t="s">
        <v>360</v>
      </c>
      <c r="S310" s="5" t="s">
        <v>360</v>
      </c>
      <c r="T310" s="5" t="s">
        <v>360</v>
      </c>
      <c r="U310" s="5" t="s">
        <v>360</v>
      </c>
      <c r="V310" s="5" t="s">
        <v>360</v>
      </c>
      <c r="W310" s="5" t="s">
        <v>360</v>
      </c>
      <c r="X310" s="35">
        <v>13812</v>
      </c>
      <c r="Y310" s="35">
        <v>20321.8</v>
      </c>
      <c r="Z310" s="4">
        <f t="shared" si="88"/>
        <v>1.2271314798725745</v>
      </c>
      <c r="AA310" s="5">
        <v>10</v>
      </c>
      <c r="AB310" s="86">
        <v>436</v>
      </c>
      <c r="AC310" s="86">
        <v>536</v>
      </c>
      <c r="AD310" s="4">
        <f t="shared" si="89"/>
        <v>1.2029357798165137</v>
      </c>
      <c r="AE310" s="5">
        <v>20</v>
      </c>
      <c r="AF310" s="5" t="s">
        <v>360</v>
      </c>
      <c r="AG310" s="5" t="s">
        <v>360</v>
      </c>
      <c r="AH310" s="5" t="s">
        <v>360</v>
      </c>
      <c r="AI310" s="5" t="s">
        <v>360</v>
      </c>
      <c r="AJ310" s="5" t="s">
        <v>360</v>
      </c>
      <c r="AK310" s="5" t="s">
        <v>360</v>
      </c>
      <c r="AL310" s="5" t="s">
        <v>360</v>
      </c>
      <c r="AM310" s="5" t="s">
        <v>360</v>
      </c>
      <c r="AN310" s="5" t="s">
        <v>360</v>
      </c>
      <c r="AO310" s="5" t="s">
        <v>360</v>
      </c>
      <c r="AP310" s="5" t="s">
        <v>360</v>
      </c>
      <c r="AQ310" s="5" t="s">
        <v>360</v>
      </c>
      <c r="AR310" s="43">
        <f t="shared" si="98"/>
        <v>1.0054922053429127</v>
      </c>
      <c r="AS310" s="44">
        <v>1315</v>
      </c>
      <c r="AT310" s="35">
        <f t="shared" si="90"/>
        <v>1075.909090909091</v>
      </c>
      <c r="AU310" s="35">
        <f t="shared" si="91"/>
        <v>1081.8</v>
      </c>
      <c r="AV310" s="35">
        <f t="shared" si="92"/>
        <v>5.8909090909089628</v>
      </c>
      <c r="AW310" s="35">
        <v>148.5</v>
      </c>
      <c r="AX310" s="35">
        <v>99.1</v>
      </c>
      <c r="AY310" s="35">
        <v>124.6</v>
      </c>
      <c r="AZ310" s="35">
        <v>162.6</v>
      </c>
      <c r="BA310" s="35">
        <v>65.7</v>
      </c>
      <c r="BB310" s="35">
        <v>100.9</v>
      </c>
      <c r="BC310" s="35">
        <v>115</v>
      </c>
      <c r="BD310" s="35">
        <v>69.400000000000006</v>
      </c>
      <c r="BE310" s="35"/>
      <c r="BF310" s="35">
        <f t="shared" si="93"/>
        <v>196</v>
      </c>
      <c r="BG310" s="35">
        <v>0</v>
      </c>
      <c r="BH310" s="35">
        <f t="shared" si="99"/>
        <v>196</v>
      </c>
      <c r="BI310" s="79"/>
      <c r="BJ310" s="35">
        <f t="shared" si="94"/>
        <v>196</v>
      </c>
      <c r="BK310" s="35"/>
      <c r="BL310" s="35">
        <f t="shared" si="95"/>
        <v>196</v>
      </c>
      <c r="BM310" s="79"/>
      <c r="BN310" s="79"/>
      <c r="BO310" s="79"/>
      <c r="BP310" s="79"/>
      <c r="BQ310" s="35">
        <f t="shared" si="96"/>
        <v>196</v>
      </c>
      <c r="BR310" s="35">
        <v>143</v>
      </c>
      <c r="BS310" s="35">
        <f t="shared" si="97"/>
        <v>53</v>
      </c>
      <c r="BT310" s="1"/>
      <c r="BU310" s="1"/>
      <c r="BV310" s="69"/>
      <c r="BW310" s="1"/>
      <c r="BX310" s="1"/>
      <c r="BY310" s="1"/>
      <c r="BZ310" s="1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10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10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10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10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10"/>
      <c r="HG310" s="9"/>
      <c r="HH310" s="9"/>
    </row>
    <row r="311" spans="1:216" s="2" customFormat="1" ht="17.149999999999999" customHeight="1">
      <c r="A311" s="45" t="s">
        <v>292</v>
      </c>
      <c r="B311" s="63">
        <v>959045</v>
      </c>
      <c r="C311" s="63">
        <v>2026443.5</v>
      </c>
      <c r="D311" s="4">
        <f t="shared" si="86"/>
        <v>1.2912980621347279</v>
      </c>
      <c r="E311" s="11">
        <v>5</v>
      </c>
      <c r="F311" s="5" t="s">
        <v>360</v>
      </c>
      <c r="G311" s="5" t="s">
        <v>360</v>
      </c>
      <c r="H311" s="5" t="s">
        <v>360</v>
      </c>
      <c r="I311" s="5" t="s">
        <v>360</v>
      </c>
      <c r="J311" s="5" t="s">
        <v>360</v>
      </c>
      <c r="K311" s="5" t="s">
        <v>360</v>
      </c>
      <c r="L311" s="5" t="s">
        <v>360</v>
      </c>
      <c r="M311" s="5" t="s">
        <v>360</v>
      </c>
      <c r="N311" s="35">
        <v>15420.1</v>
      </c>
      <c r="O311" s="35">
        <v>16665.599999999999</v>
      </c>
      <c r="P311" s="4">
        <f t="shared" si="87"/>
        <v>1.0807712012243758</v>
      </c>
      <c r="Q311" s="11">
        <v>20</v>
      </c>
      <c r="R311" s="5" t="s">
        <v>360</v>
      </c>
      <c r="S311" s="5" t="s">
        <v>360</v>
      </c>
      <c r="T311" s="5" t="s">
        <v>360</v>
      </c>
      <c r="U311" s="5" t="s">
        <v>360</v>
      </c>
      <c r="V311" s="5" t="s">
        <v>360</v>
      </c>
      <c r="W311" s="5" t="s">
        <v>360</v>
      </c>
      <c r="X311" s="35">
        <v>591951</v>
      </c>
      <c r="Y311" s="35">
        <v>669455.69999999995</v>
      </c>
      <c r="Z311" s="4">
        <f t="shared" si="88"/>
        <v>1.1309309385405211</v>
      </c>
      <c r="AA311" s="5">
        <v>10</v>
      </c>
      <c r="AB311" s="86">
        <v>56</v>
      </c>
      <c r="AC311" s="86">
        <v>59</v>
      </c>
      <c r="AD311" s="4">
        <f t="shared" si="89"/>
        <v>1.0535714285714286</v>
      </c>
      <c r="AE311" s="5">
        <v>20</v>
      </c>
      <c r="AF311" s="5" t="s">
        <v>360</v>
      </c>
      <c r="AG311" s="5" t="s">
        <v>360</v>
      </c>
      <c r="AH311" s="5" t="s">
        <v>360</v>
      </c>
      <c r="AI311" s="5" t="s">
        <v>360</v>
      </c>
      <c r="AJ311" s="5" t="s">
        <v>360</v>
      </c>
      <c r="AK311" s="5" t="s">
        <v>360</v>
      </c>
      <c r="AL311" s="5" t="s">
        <v>360</v>
      </c>
      <c r="AM311" s="5" t="s">
        <v>360</v>
      </c>
      <c r="AN311" s="5" t="s">
        <v>360</v>
      </c>
      <c r="AO311" s="5" t="s">
        <v>360</v>
      </c>
      <c r="AP311" s="5" t="s">
        <v>360</v>
      </c>
      <c r="AQ311" s="5" t="s">
        <v>360</v>
      </c>
      <c r="AR311" s="43">
        <f t="shared" si="98"/>
        <v>1.0991391325817261</v>
      </c>
      <c r="AS311" s="44">
        <v>60</v>
      </c>
      <c r="AT311" s="35">
        <f t="shared" si="90"/>
        <v>49.090909090909086</v>
      </c>
      <c r="AU311" s="35">
        <f t="shared" si="91"/>
        <v>54</v>
      </c>
      <c r="AV311" s="35">
        <f t="shared" si="92"/>
        <v>4.9090909090909136</v>
      </c>
      <c r="AW311" s="35">
        <v>6.7</v>
      </c>
      <c r="AX311" s="35">
        <v>6</v>
      </c>
      <c r="AY311" s="35">
        <v>5</v>
      </c>
      <c r="AZ311" s="35">
        <v>6.3</v>
      </c>
      <c r="BA311" s="35">
        <v>5.2</v>
      </c>
      <c r="BB311" s="35">
        <v>6.1</v>
      </c>
      <c r="BC311" s="35">
        <v>6.5</v>
      </c>
      <c r="BD311" s="35">
        <v>4.5999999999999996</v>
      </c>
      <c r="BE311" s="35"/>
      <c r="BF311" s="35">
        <f t="shared" si="93"/>
        <v>7.6</v>
      </c>
      <c r="BG311" s="35">
        <v>0</v>
      </c>
      <c r="BH311" s="35">
        <f t="shared" si="99"/>
        <v>7.6</v>
      </c>
      <c r="BI311" s="79"/>
      <c r="BJ311" s="35">
        <f t="shared" si="94"/>
        <v>7.6</v>
      </c>
      <c r="BK311" s="35"/>
      <c r="BL311" s="35">
        <f t="shared" si="95"/>
        <v>7.6</v>
      </c>
      <c r="BM311" s="79"/>
      <c r="BN311" s="79"/>
      <c r="BO311" s="79"/>
      <c r="BP311" s="79"/>
      <c r="BQ311" s="35">
        <f t="shared" si="96"/>
        <v>7.6</v>
      </c>
      <c r="BR311" s="35">
        <v>7.2</v>
      </c>
      <c r="BS311" s="35">
        <f t="shared" si="97"/>
        <v>0.4</v>
      </c>
      <c r="BT311" s="1"/>
      <c r="BU311" s="1"/>
      <c r="BV311" s="69"/>
      <c r="BW311" s="1"/>
      <c r="BX311" s="1"/>
      <c r="BY311" s="1"/>
      <c r="BZ311" s="1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10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10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10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10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10"/>
      <c r="HG311" s="9"/>
      <c r="HH311" s="9"/>
    </row>
    <row r="312" spans="1:216" s="2" customFormat="1" ht="17.149999999999999" customHeight="1">
      <c r="A312" s="45" t="s">
        <v>293</v>
      </c>
      <c r="B312" s="63">
        <v>206962</v>
      </c>
      <c r="C312" s="63">
        <v>208219</v>
      </c>
      <c r="D312" s="4">
        <f t="shared" si="86"/>
        <v>1.0060735787245967</v>
      </c>
      <c r="E312" s="11">
        <v>5</v>
      </c>
      <c r="F312" s="5" t="s">
        <v>360</v>
      </c>
      <c r="G312" s="5" t="s">
        <v>360</v>
      </c>
      <c r="H312" s="5" t="s">
        <v>360</v>
      </c>
      <c r="I312" s="5" t="s">
        <v>360</v>
      </c>
      <c r="J312" s="5" t="s">
        <v>360</v>
      </c>
      <c r="K312" s="5" t="s">
        <v>360</v>
      </c>
      <c r="L312" s="5" t="s">
        <v>360</v>
      </c>
      <c r="M312" s="5" t="s">
        <v>360</v>
      </c>
      <c r="N312" s="35">
        <v>5111.2</v>
      </c>
      <c r="O312" s="35">
        <v>3832.3</v>
      </c>
      <c r="P312" s="4">
        <f t="shared" si="87"/>
        <v>0.74978478635154178</v>
      </c>
      <c r="Q312" s="11">
        <v>20</v>
      </c>
      <c r="R312" s="5" t="s">
        <v>360</v>
      </c>
      <c r="S312" s="5" t="s">
        <v>360</v>
      </c>
      <c r="T312" s="5" t="s">
        <v>360</v>
      </c>
      <c r="U312" s="5" t="s">
        <v>360</v>
      </c>
      <c r="V312" s="5" t="s">
        <v>360</v>
      </c>
      <c r="W312" s="5" t="s">
        <v>360</v>
      </c>
      <c r="X312" s="35">
        <v>29104</v>
      </c>
      <c r="Y312" s="35">
        <v>56964.3</v>
      </c>
      <c r="Z312" s="4">
        <f t="shared" si="88"/>
        <v>1.2757267042330951</v>
      </c>
      <c r="AA312" s="5">
        <v>10</v>
      </c>
      <c r="AB312" s="86">
        <v>712</v>
      </c>
      <c r="AC312" s="86">
        <v>686</v>
      </c>
      <c r="AD312" s="4">
        <f t="shared" si="89"/>
        <v>0.9634831460674157</v>
      </c>
      <c r="AE312" s="5">
        <v>20</v>
      </c>
      <c r="AF312" s="5" t="s">
        <v>360</v>
      </c>
      <c r="AG312" s="5" t="s">
        <v>360</v>
      </c>
      <c r="AH312" s="5" t="s">
        <v>360</v>
      </c>
      <c r="AI312" s="5" t="s">
        <v>360</v>
      </c>
      <c r="AJ312" s="5" t="s">
        <v>360</v>
      </c>
      <c r="AK312" s="5" t="s">
        <v>360</v>
      </c>
      <c r="AL312" s="5" t="s">
        <v>360</v>
      </c>
      <c r="AM312" s="5" t="s">
        <v>360</v>
      </c>
      <c r="AN312" s="5" t="s">
        <v>360</v>
      </c>
      <c r="AO312" s="5" t="s">
        <v>360</v>
      </c>
      <c r="AP312" s="5" t="s">
        <v>360</v>
      </c>
      <c r="AQ312" s="5" t="s">
        <v>360</v>
      </c>
      <c r="AR312" s="43">
        <f t="shared" si="98"/>
        <v>0.9464180651696924</v>
      </c>
      <c r="AS312" s="44">
        <v>760</v>
      </c>
      <c r="AT312" s="35">
        <f t="shared" si="90"/>
        <v>621.81818181818187</v>
      </c>
      <c r="AU312" s="35">
        <f t="shared" si="91"/>
        <v>588.5</v>
      </c>
      <c r="AV312" s="35">
        <f t="shared" si="92"/>
        <v>-33.31818181818187</v>
      </c>
      <c r="AW312" s="35">
        <v>85.7</v>
      </c>
      <c r="AX312" s="35">
        <v>49.8</v>
      </c>
      <c r="AY312" s="35">
        <v>85.1</v>
      </c>
      <c r="AZ312" s="35">
        <v>40.700000000000003</v>
      </c>
      <c r="BA312" s="35">
        <v>60.3</v>
      </c>
      <c r="BB312" s="35">
        <v>40.200000000000003</v>
      </c>
      <c r="BC312" s="35">
        <v>75.3</v>
      </c>
      <c r="BD312" s="35">
        <v>70.400000000000006</v>
      </c>
      <c r="BE312" s="35"/>
      <c r="BF312" s="35">
        <f t="shared" si="93"/>
        <v>81</v>
      </c>
      <c r="BG312" s="35">
        <v>0</v>
      </c>
      <c r="BH312" s="35">
        <f t="shared" si="99"/>
        <v>81</v>
      </c>
      <c r="BI312" s="79"/>
      <c r="BJ312" s="35">
        <f t="shared" si="94"/>
        <v>81</v>
      </c>
      <c r="BK312" s="35"/>
      <c r="BL312" s="35">
        <f t="shared" si="95"/>
        <v>81</v>
      </c>
      <c r="BM312" s="79"/>
      <c r="BN312" s="79"/>
      <c r="BO312" s="79"/>
      <c r="BP312" s="79"/>
      <c r="BQ312" s="35">
        <f t="shared" si="96"/>
        <v>81</v>
      </c>
      <c r="BR312" s="35">
        <v>35.5</v>
      </c>
      <c r="BS312" s="35">
        <f t="shared" si="97"/>
        <v>45.5</v>
      </c>
      <c r="BT312" s="1"/>
      <c r="BU312" s="1"/>
      <c r="BV312" s="69"/>
      <c r="BW312" s="1"/>
      <c r="BX312" s="1"/>
      <c r="BY312" s="1"/>
      <c r="BZ312" s="1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10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10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10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10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10"/>
      <c r="HG312" s="9"/>
      <c r="HH312" s="9"/>
    </row>
    <row r="313" spans="1:216" s="2" customFormat="1" ht="17.149999999999999" customHeight="1">
      <c r="A313" s="45" t="s">
        <v>294</v>
      </c>
      <c r="B313" s="63">
        <v>184583</v>
      </c>
      <c r="C313" s="63">
        <v>183449</v>
      </c>
      <c r="D313" s="4">
        <f t="shared" ref="D313:D376" si="100">IF(E313=0,0,IF(B313=0,1,IF(C313&lt;0,0,IF(C313/B313&gt;1.2,IF((C313/B313-1.2)*0.1+1.2&gt;1.3,1.3,(C313/B313-1.2)*0.1+1.2),C313/B313))))</f>
        <v>0.99385642231408089</v>
      </c>
      <c r="E313" s="11">
        <v>5</v>
      </c>
      <c r="F313" s="5" t="s">
        <v>360</v>
      </c>
      <c r="G313" s="5" t="s">
        <v>360</v>
      </c>
      <c r="H313" s="5" t="s">
        <v>360</v>
      </c>
      <c r="I313" s="5" t="s">
        <v>360</v>
      </c>
      <c r="J313" s="5" t="s">
        <v>360</v>
      </c>
      <c r="K313" s="5" t="s">
        <v>360</v>
      </c>
      <c r="L313" s="5" t="s">
        <v>360</v>
      </c>
      <c r="M313" s="5" t="s">
        <v>360</v>
      </c>
      <c r="N313" s="35">
        <v>4637.3999999999996</v>
      </c>
      <c r="O313" s="35">
        <v>3425.2</v>
      </c>
      <c r="P313" s="4">
        <f t="shared" ref="P313:P376" si="101">IF(Q313=0,0,IF(N313=0,1,IF(O313&lt;0,0,IF(O313/N313&gt;1.2,IF((O313/N313-1.2)*0.1+1.2&gt;1.3,1.3,(O313/N313-1.2)*0.1+1.2),O313/N313))))</f>
        <v>0.73860352783887528</v>
      </c>
      <c r="Q313" s="11">
        <v>20</v>
      </c>
      <c r="R313" s="5" t="s">
        <v>360</v>
      </c>
      <c r="S313" s="5" t="s">
        <v>360</v>
      </c>
      <c r="T313" s="5" t="s">
        <v>360</v>
      </c>
      <c r="U313" s="5" t="s">
        <v>360</v>
      </c>
      <c r="V313" s="5" t="s">
        <v>360</v>
      </c>
      <c r="W313" s="5" t="s">
        <v>360</v>
      </c>
      <c r="X313" s="35">
        <v>229728</v>
      </c>
      <c r="Y313" s="35">
        <v>288107.7</v>
      </c>
      <c r="Z313" s="4">
        <f t="shared" ref="Z313:Z376" si="102">IF(AA313=0,0,IF(X313=0,1,IF(Y313&lt;0,0,IF(Y313/X313&gt;1.2,IF((Y313/X313-1.2)*0.1+1.2&gt;1.3,1.3,(Y313/X313-1.2)*0.1+1.2),Y313/X313))))</f>
        <v>1.2054125313414124</v>
      </c>
      <c r="AA313" s="5">
        <v>10</v>
      </c>
      <c r="AB313" s="86">
        <v>436</v>
      </c>
      <c r="AC313" s="86">
        <v>412</v>
      </c>
      <c r="AD313" s="4">
        <f t="shared" ref="AD313:AD376" si="103">IF(AE313=0,0,IF(AB313=0,1,IF(AC313&lt;0,0,IF(AC313/AB313&gt;1.2,IF((AC313/AB313-1.2)*0.1+1.2&gt;1.3,1.3,(AC313/AB313-1.2)*0.1+1.2),AC313/AB313))))</f>
        <v>0.94495412844036697</v>
      </c>
      <c r="AE313" s="5">
        <v>20</v>
      </c>
      <c r="AF313" s="5" t="s">
        <v>360</v>
      </c>
      <c r="AG313" s="5" t="s">
        <v>360</v>
      </c>
      <c r="AH313" s="5" t="s">
        <v>360</v>
      </c>
      <c r="AI313" s="5" t="s">
        <v>360</v>
      </c>
      <c r="AJ313" s="5" t="s">
        <v>360</v>
      </c>
      <c r="AK313" s="5" t="s">
        <v>360</v>
      </c>
      <c r="AL313" s="5" t="s">
        <v>360</v>
      </c>
      <c r="AM313" s="5" t="s">
        <v>360</v>
      </c>
      <c r="AN313" s="5" t="s">
        <v>360</v>
      </c>
      <c r="AO313" s="5" t="s">
        <v>360</v>
      </c>
      <c r="AP313" s="5" t="s">
        <v>360</v>
      </c>
      <c r="AQ313" s="5" t="s">
        <v>360</v>
      </c>
      <c r="AR313" s="43">
        <f t="shared" si="98"/>
        <v>0.92171928273762505</v>
      </c>
      <c r="AS313" s="44">
        <v>738</v>
      </c>
      <c r="AT313" s="35">
        <f t="shared" ref="AT313:AT376" si="104">AS313/11*9</f>
        <v>603.81818181818187</v>
      </c>
      <c r="AU313" s="35">
        <f t="shared" ref="AU313:AU376" si="105">ROUND(AR313*AT313,1)</f>
        <v>556.6</v>
      </c>
      <c r="AV313" s="35">
        <f t="shared" ref="AV313:AV376" si="106">AU313-AT313</f>
        <v>-47.218181818181847</v>
      </c>
      <c r="AW313" s="35">
        <v>85.9</v>
      </c>
      <c r="AX313" s="35">
        <v>44.1</v>
      </c>
      <c r="AY313" s="35">
        <v>94.9</v>
      </c>
      <c r="AZ313" s="35">
        <v>51.8</v>
      </c>
      <c r="BA313" s="35">
        <v>82.8</v>
      </c>
      <c r="BB313" s="35">
        <v>44.8</v>
      </c>
      <c r="BC313" s="35">
        <v>40.5</v>
      </c>
      <c r="BD313" s="35">
        <v>60</v>
      </c>
      <c r="BE313" s="35"/>
      <c r="BF313" s="35">
        <f t="shared" ref="BF313:BF376" si="107">ROUND(AU313-SUM(AW313:BE313),1)</f>
        <v>51.8</v>
      </c>
      <c r="BG313" s="35">
        <v>0</v>
      </c>
      <c r="BH313" s="35">
        <f t="shared" si="99"/>
        <v>51.8</v>
      </c>
      <c r="BI313" s="79"/>
      <c r="BJ313" s="35">
        <f t="shared" ref="BJ313:BJ376" si="108">IF(OR(BH313&lt;0,BI313="+"),0,BH313)</f>
        <v>51.8</v>
      </c>
      <c r="BK313" s="35"/>
      <c r="BL313" s="35">
        <f t="shared" ref="BL313:BL376" si="109">IF((BJ313-BK313)&gt;0,ROUND(BJ313-BK313,1),0)</f>
        <v>51.8</v>
      </c>
      <c r="BM313" s="79"/>
      <c r="BN313" s="79"/>
      <c r="BO313" s="79"/>
      <c r="BP313" s="79"/>
      <c r="BQ313" s="35">
        <f t="shared" ref="BQ313:BQ376" si="110">IF(OR(BM313="+",BN313="+",BO313="+",BP313="+",),0,BL313)</f>
        <v>51.8</v>
      </c>
      <c r="BR313" s="35">
        <v>13.7</v>
      </c>
      <c r="BS313" s="35">
        <f t="shared" ref="BS313:BS376" si="111">ROUND(BQ313-BR313,1)</f>
        <v>38.1</v>
      </c>
      <c r="BT313" s="1"/>
      <c r="BU313" s="1"/>
      <c r="BV313" s="69"/>
      <c r="BW313" s="1"/>
      <c r="BX313" s="1"/>
      <c r="BY313" s="1"/>
      <c r="BZ313" s="1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10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10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10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10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10"/>
      <c r="HG313" s="9"/>
      <c r="HH313" s="9"/>
    </row>
    <row r="314" spans="1:216" s="2" customFormat="1" ht="17.149999999999999" customHeight="1">
      <c r="A314" s="45" t="s">
        <v>295</v>
      </c>
      <c r="B314" s="63">
        <v>59886</v>
      </c>
      <c r="C314" s="63">
        <v>66031.8</v>
      </c>
      <c r="D314" s="4">
        <f t="shared" si="100"/>
        <v>1.1026249874762049</v>
      </c>
      <c r="E314" s="11">
        <v>5</v>
      </c>
      <c r="F314" s="5" t="s">
        <v>360</v>
      </c>
      <c r="G314" s="5" t="s">
        <v>360</v>
      </c>
      <c r="H314" s="5" t="s">
        <v>360</v>
      </c>
      <c r="I314" s="5" t="s">
        <v>360</v>
      </c>
      <c r="J314" s="5" t="s">
        <v>360</v>
      </c>
      <c r="K314" s="5" t="s">
        <v>360</v>
      </c>
      <c r="L314" s="5" t="s">
        <v>360</v>
      </c>
      <c r="M314" s="5" t="s">
        <v>360</v>
      </c>
      <c r="N314" s="35">
        <v>9307.2000000000007</v>
      </c>
      <c r="O314" s="35">
        <v>10838.5</v>
      </c>
      <c r="P314" s="4">
        <f t="shared" si="101"/>
        <v>1.1645285370465874</v>
      </c>
      <c r="Q314" s="11">
        <v>20</v>
      </c>
      <c r="R314" s="5" t="s">
        <v>360</v>
      </c>
      <c r="S314" s="5" t="s">
        <v>360</v>
      </c>
      <c r="T314" s="5" t="s">
        <v>360</v>
      </c>
      <c r="U314" s="5" t="s">
        <v>360</v>
      </c>
      <c r="V314" s="5" t="s">
        <v>360</v>
      </c>
      <c r="W314" s="5" t="s">
        <v>360</v>
      </c>
      <c r="X314" s="35">
        <v>236780</v>
      </c>
      <c r="Y314" s="35">
        <v>540861.19999999995</v>
      </c>
      <c r="Z314" s="4">
        <f t="shared" si="102"/>
        <v>1.3</v>
      </c>
      <c r="AA314" s="5">
        <v>10</v>
      </c>
      <c r="AB314" s="86">
        <v>43</v>
      </c>
      <c r="AC314" s="86">
        <v>48</v>
      </c>
      <c r="AD314" s="4">
        <f t="shared" si="103"/>
        <v>1.1162790697674418</v>
      </c>
      <c r="AE314" s="5">
        <v>20</v>
      </c>
      <c r="AF314" s="5" t="s">
        <v>360</v>
      </c>
      <c r="AG314" s="5" t="s">
        <v>360</v>
      </c>
      <c r="AH314" s="5" t="s">
        <v>360</v>
      </c>
      <c r="AI314" s="5" t="s">
        <v>360</v>
      </c>
      <c r="AJ314" s="5" t="s">
        <v>360</v>
      </c>
      <c r="AK314" s="5" t="s">
        <v>360</v>
      </c>
      <c r="AL314" s="5" t="s">
        <v>360</v>
      </c>
      <c r="AM314" s="5" t="s">
        <v>360</v>
      </c>
      <c r="AN314" s="5" t="s">
        <v>360</v>
      </c>
      <c r="AO314" s="5" t="s">
        <v>360</v>
      </c>
      <c r="AP314" s="5" t="s">
        <v>360</v>
      </c>
      <c r="AQ314" s="5" t="s">
        <v>360</v>
      </c>
      <c r="AR314" s="43">
        <f t="shared" ref="AR314:AR377" si="112">(D314*E314+P314*Q314+Z314*AA314+AD314*AE314)/(E314+Q314+AA314+AE314)</f>
        <v>1.1659868558847566</v>
      </c>
      <c r="AS314" s="44">
        <v>2018</v>
      </c>
      <c r="AT314" s="35">
        <f t="shared" si="104"/>
        <v>1651.0909090909092</v>
      </c>
      <c r="AU314" s="35">
        <f t="shared" si="105"/>
        <v>1925.2</v>
      </c>
      <c r="AV314" s="35">
        <f t="shared" si="106"/>
        <v>274.10909090909081</v>
      </c>
      <c r="AW314" s="35">
        <v>213.1</v>
      </c>
      <c r="AX314" s="35">
        <v>207.2</v>
      </c>
      <c r="AY314" s="35">
        <v>184.8</v>
      </c>
      <c r="AZ314" s="35">
        <v>233.6</v>
      </c>
      <c r="BA314" s="35">
        <v>209.9</v>
      </c>
      <c r="BB314" s="35">
        <v>193.2</v>
      </c>
      <c r="BC314" s="35">
        <v>189.3</v>
      </c>
      <c r="BD314" s="35">
        <v>221</v>
      </c>
      <c r="BE314" s="35"/>
      <c r="BF314" s="35">
        <f t="shared" si="107"/>
        <v>273.10000000000002</v>
      </c>
      <c r="BG314" s="35">
        <v>0</v>
      </c>
      <c r="BH314" s="35">
        <f t="shared" si="99"/>
        <v>273.10000000000002</v>
      </c>
      <c r="BI314" s="79"/>
      <c r="BJ314" s="35">
        <f t="shared" si="108"/>
        <v>273.10000000000002</v>
      </c>
      <c r="BK314" s="35"/>
      <c r="BL314" s="35">
        <f t="shared" si="109"/>
        <v>273.10000000000002</v>
      </c>
      <c r="BM314" s="79"/>
      <c r="BN314" s="79"/>
      <c r="BO314" s="79"/>
      <c r="BP314" s="79"/>
      <c r="BQ314" s="35">
        <f t="shared" si="110"/>
        <v>273.10000000000002</v>
      </c>
      <c r="BR314" s="35">
        <v>223.9</v>
      </c>
      <c r="BS314" s="35">
        <f t="shared" si="111"/>
        <v>49.2</v>
      </c>
      <c r="BT314" s="1"/>
      <c r="BU314" s="1"/>
      <c r="BV314" s="69"/>
      <c r="BW314" s="1"/>
      <c r="BX314" s="1"/>
      <c r="BY314" s="1"/>
      <c r="BZ314" s="1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10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10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10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10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10"/>
      <c r="HG314" s="9"/>
      <c r="HH314" s="9"/>
    </row>
    <row r="315" spans="1:216" s="2" customFormat="1" ht="17.149999999999999" customHeight="1">
      <c r="A315" s="18" t="s">
        <v>296</v>
      </c>
      <c r="B315" s="59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87"/>
      <c r="AC315" s="87"/>
      <c r="AD315" s="11"/>
      <c r="AE315" s="11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35"/>
      <c r="BL315" s="35"/>
      <c r="BM315" s="79"/>
      <c r="BN315" s="79"/>
      <c r="BO315" s="79"/>
      <c r="BP315" s="79"/>
      <c r="BQ315" s="35"/>
      <c r="BR315" s="35"/>
      <c r="BS315" s="35"/>
      <c r="BT315" s="1"/>
      <c r="BU315" s="1"/>
      <c r="BV315" s="69"/>
      <c r="BW315" s="1"/>
      <c r="BX315" s="1"/>
      <c r="BY315" s="1"/>
      <c r="BZ315" s="1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10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10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10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10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10"/>
      <c r="HG315" s="9"/>
      <c r="HH315" s="9"/>
    </row>
    <row r="316" spans="1:216" s="2" customFormat="1" ht="17.149999999999999" customHeight="1">
      <c r="A316" s="45" t="s">
        <v>297</v>
      </c>
      <c r="B316" s="63">
        <v>23882</v>
      </c>
      <c r="C316" s="63">
        <v>30137.5</v>
      </c>
      <c r="D316" s="4">
        <f t="shared" si="100"/>
        <v>1.2061933673896659</v>
      </c>
      <c r="E316" s="11">
        <v>5</v>
      </c>
      <c r="F316" s="5" t="s">
        <v>360</v>
      </c>
      <c r="G316" s="5" t="s">
        <v>360</v>
      </c>
      <c r="H316" s="5" t="s">
        <v>360</v>
      </c>
      <c r="I316" s="5" t="s">
        <v>360</v>
      </c>
      <c r="J316" s="5" t="s">
        <v>360</v>
      </c>
      <c r="K316" s="5" t="s">
        <v>360</v>
      </c>
      <c r="L316" s="5" t="s">
        <v>360</v>
      </c>
      <c r="M316" s="5" t="s">
        <v>360</v>
      </c>
      <c r="N316" s="35">
        <v>7320.7</v>
      </c>
      <c r="O316" s="35">
        <v>5832</v>
      </c>
      <c r="P316" s="4">
        <f t="shared" si="101"/>
        <v>0.79664512956411271</v>
      </c>
      <c r="Q316" s="11">
        <v>20</v>
      </c>
      <c r="R316" s="5" t="s">
        <v>360</v>
      </c>
      <c r="S316" s="5" t="s">
        <v>360</v>
      </c>
      <c r="T316" s="5" t="s">
        <v>360</v>
      </c>
      <c r="U316" s="5" t="s">
        <v>360</v>
      </c>
      <c r="V316" s="5" t="s">
        <v>360</v>
      </c>
      <c r="W316" s="5" t="s">
        <v>360</v>
      </c>
      <c r="X316" s="35">
        <v>28340</v>
      </c>
      <c r="Y316" s="35">
        <v>33028.699999999997</v>
      </c>
      <c r="Z316" s="4">
        <f t="shared" si="102"/>
        <v>1.1654446012702893</v>
      </c>
      <c r="AA316" s="5">
        <v>5</v>
      </c>
      <c r="AB316" s="86">
        <v>27</v>
      </c>
      <c r="AC316" s="86">
        <v>26</v>
      </c>
      <c r="AD316" s="4">
        <f t="shared" si="103"/>
        <v>0.96296296296296291</v>
      </c>
      <c r="AE316" s="5">
        <v>20</v>
      </c>
      <c r="AF316" s="5" t="s">
        <v>360</v>
      </c>
      <c r="AG316" s="5" t="s">
        <v>360</v>
      </c>
      <c r="AH316" s="5" t="s">
        <v>360</v>
      </c>
      <c r="AI316" s="5" t="s">
        <v>360</v>
      </c>
      <c r="AJ316" s="5" t="s">
        <v>360</v>
      </c>
      <c r="AK316" s="5" t="s">
        <v>360</v>
      </c>
      <c r="AL316" s="5" t="s">
        <v>360</v>
      </c>
      <c r="AM316" s="5" t="s">
        <v>360</v>
      </c>
      <c r="AN316" s="5" t="s">
        <v>360</v>
      </c>
      <c r="AO316" s="5" t="s">
        <v>360</v>
      </c>
      <c r="AP316" s="5" t="s">
        <v>360</v>
      </c>
      <c r="AQ316" s="5" t="s">
        <v>360</v>
      </c>
      <c r="AR316" s="43">
        <f t="shared" si="112"/>
        <v>0.94100703387682583</v>
      </c>
      <c r="AS316" s="44">
        <v>54</v>
      </c>
      <c r="AT316" s="35">
        <f t="shared" si="104"/>
        <v>44.18181818181818</v>
      </c>
      <c r="AU316" s="35">
        <f t="shared" si="105"/>
        <v>41.6</v>
      </c>
      <c r="AV316" s="35">
        <f t="shared" si="106"/>
        <v>-2.5818181818181785</v>
      </c>
      <c r="AW316" s="35">
        <v>6.3</v>
      </c>
      <c r="AX316" s="35">
        <v>1.8</v>
      </c>
      <c r="AY316" s="35">
        <v>6.1</v>
      </c>
      <c r="AZ316" s="35">
        <v>4.0999999999999996</v>
      </c>
      <c r="BA316" s="35">
        <v>4.5999999999999996</v>
      </c>
      <c r="BB316" s="35">
        <v>2.2000000000000002</v>
      </c>
      <c r="BC316" s="35">
        <v>4.3</v>
      </c>
      <c r="BD316" s="35">
        <v>4</v>
      </c>
      <c r="BE316" s="35"/>
      <c r="BF316" s="35">
        <f t="shared" si="107"/>
        <v>8.1999999999999993</v>
      </c>
      <c r="BG316" s="35">
        <v>0</v>
      </c>
      <c r="BH316" s="35">
        <f t="shared" si="99"/>
        <v>8.1999999999999993</v>
      </c>
      <c r="BI316" s="79"/>
      <c r="BJ316" s="35">
        <f t="shared" si="108"/>
        <v>8.1999999999999993</v>
      </c>
      <c r="BK316" s="35"/>
      <c r="BL316" s="35">
        <f t="shared" si="109"/>
        <v>8.1999999999999993</v>
      </c>
      <c r="BM316" s="79"/>
      <c r="BN316" s="79"/>
      <c r="BO316" s="79"/>
      <c r="BP316" s="79"/>
      <c r="BQ316" s="35">
        <f t="shared" si="110"/>
        <v>8.1999999999999993</v>
      </c>
      <c r="BR316" s="35">
        <v>7.1</v>
      </c>
      <c r="BS316" s="35">
        <f t="shared" si="111"/>
        <v>1.1000000000000001</v>
      </c>
      <c r="BT316" s="1"/>
      <c r="BU316" s="1"/>
      <c r="BV316" s="69"/>
      <c r="BW316" s="1"/>
      <c r="BX316" s="1"/>
      <c r="BY316" s="1"/>
      <c r="BZ316" s="1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10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10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10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10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10"/>
      <c r="HG316" s="9"/>
      <c r="HH316" s="9"/>
    </row>
    <row r="317" spans="1:216" s="2" customFormat="1" ht="17.149999999999999" customHeight="1">
      <c r="A317" s="45" t="s">
        <v>298</v>
      </c>
      <c r="B317" s="63">
        <v>115854</v>
      </c>
      <c r="C317" s="63">
        <v>165434.20000000001</v>
      </c>
      <c r="D317" s="4">
        <f t="shared" si="100"/>
        <v>1.222795414918777</v>
      </c>
      <c r="E317" s="11">
        <v>5</v>
      </c>
      <c r="F317" s="5" t="s">
        <v>360</v>
      </c>
      <c r="G317" s="5" t="s">
        <v>360</v>
      </c>
      <c r="H317" s="5" t="s">
        <v>360</v>
      </c>
      <c r="I317" s="5" t="s">
        <v>360</v>
      </c>
      <c r="J317" s="5" t="s">
        <v>360</v>
      </c>
      <c r="K317" s="5" t="s">
        <v>360</v>
      </c>
      <c r="L317" s="5" t="s">
        <v>360</v>
      </c>
      <c r="M317" s="5" t="s">
        <v>360</v>
      </c>
      <c r="N317" s="35">
        <v>9920.5</v>
      </c>
      <c r="O317" s="35">
        <v>6646.1</v>
      </c>
      <c r="P317" s="4">
        <f t="shared" si="101"/>
        <v>0.66993599112947944</v>
      </c>
      <c r="Q317" s="11">
        <v>20</v>
      </c>
      <c r="R317" s="5" t="s">
        <v>360</v>
      </c>
      <c r="S317" s="5" t="s">
        <v>360</v>
      </c>
      <c r="T317" s="5" t="s">
        <v>360</v>
      </c>
      <c r="U317" s="5" t="s">
        <v>360</v>
      </c>
      <c r="V317" s="5" t="s">
        <v>360</v>
      </c>
      <c r="W317" s="5" t="s">
        <v>360</v>
      </c>
      <c r="X317" s="35">
        <v>176418</v>
      </c>
      <c r="Y317" s="35">
        <v>182960.8</v>
      </c>
      <c r="Z317" s="4">
        <f t="shared" si="102"/>
        <v>1.0370869185684</v>
      </c>
      <c r="AA317" s="5">
        <v>5</v>
      </c>
      <c r="AB317" s="86">
        <v>124</v>
      </c>
      <c r="AC317" s="86">
        <v>171</v>
      </c>
      <c r="AD317" s="4">
        <f t="shared" si="103"/>
        <v>1.2179032258064515</v>
      </c>
      <c r="AE317" s="5">
        <v>20</v>
      </c>
      <c r="AF317" s="5" t="s">
        <v>360</v>
      </c>
      <c r="AG317" s="5" t="s">
        <v>360</v>
      </c>
      <c r="AH317" s="5" t="s">
        <v>360</v>
      </c>
      <c r="AI317" s="5" t="s">
        <v>360</v>
      </c>
      <c r="AJ317" s="5" t="s">
        <v>360</v>
      </c>
      <c r="AK317" s="5" t="s">
        <v>360</v>
      </c>
      <c r="AL317" s="5" t="s">
        <v>360</v>
      </c>
      <c r="AM317" s="5" t="s">
        <v>360</v>
      </c>
      <c r="AN317" s="5" t="s">
        <v>360</v>
      </c>
      <c r="AO317" s="5" t="s">
        <v>360</v>
      </c>
      <c r="AP317" s="5" t="s">
        <v>360</v>
      </c>
      <c r="AQ317" s="5" t="s">
        <v>360</v>
      </c>
      <c r="AR317" s="43">
        <f t="shared" si="112"/>
        <v>0.98112392012309013</v>
      </c>
      <c r="AS317" s="44">
        <v>59</v>
      </c>
      <c r="AT317" s="35">
        <f t="shared" si="104"/>
        <v>48.272727272727266</v>
      </c>
      <c r="AU317" s="35">
        <f t="shared" si="105"/>
        <v>47.4</v>
      </c>
      <c r="AV317" s="35">
        <f t="shared" si="106"/>
        <v>-0.87272727272726769</v>
      </c>
      <c r="AW317" s="35">
        <v>3.9</v>
      </c>
      <c r="AX317" s="35">
        <v>1.6</v>
      </c>
      <c r="AY317" s="35">
        <v>7.5</v>
      </c>
      <c r="AZ317" s="35">
        <v>4.3</v>
      </c>
      <c r="BA317" s="35">
        <v>4.4000000000000004</v>
      </c>
      <c r="BB317" s="35">
        <v>7.7</v>
      </c>
      <c r="BC317" s="35">
        <v>3.2</v>
      </c>
      <c r="BD317" s="35">
        <v>3.6</v>
      </c>
      <c r="BE317" s="35">
        <v>3.1</v>
      </c>
      <c r="BF317" s="35">
        <f t="shared" si="107"/>
        <v>8.1</v>
      </c>
      <c r="BG317" s="35">
        <v>0</v>
      </c>
      <c r="BH317" s="35">
        <f t="shared" si="99"/>
        <v>8.1</v>
      </c>
      <c r="BI317" s="79"/>
      <c r="BJ317" s="35">
        <f t="shared" si="108"/>
        <v>8.1</v>
      </c>
      <c r="BK317" s="35"/>
      <c r="BL317" s="35">
        <f t="shared" si="109"/>
        <v>8.1</v>
      </c>
      <c r="BM317" s="79"/>
      <c r="BN317" s="79"/>
      <c r="BO317" s="79"/>
      <c r="BP317" s="79"/>
      <c r="BQ317" s="35">
        <f t="shared" si="110"/>
        <v>8.1</v>
      </c>
      <c r="BR317" s="35">
        <v>7.8</v>
      </c>
      <c r="BS317" s="35">
        <f t="shared" si="111"/>
        <v>0.3</v>
      </c>
      <c r="BT317" s="1"/>
      <c r="BU317" s="1"/>
      <c r="BV317" s="69"/>
      <c r="BW317" s="1"/>
      <c r="BX317" s="1"/>
      <c r="BY317" s="1"/>
      <c r="BZ317" s="1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10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10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10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10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10"/>
      <c r="HG317" s="9"/>
      <c r="HH317" s="9"/>
    </row>
    <row r="318" spans="1:216" s="2" customFormat="1" ht="17.149999999999999" customHeight="1">
      <c r="A318" s="45" t="s">
        <v>299</v>
      </c>
      <c r="B318" s="63">
        <v>6814</v>
      </c>
      <c r="C318" s="63">
        <v>5949</v>
      </c>
      <c r="D318" s="4">
        <f t="shared" si="100"/>
        <v>0.87305547402406813</v>
      </c>
      <c r="E318" s="11">
        <v>5</v>
      </c>
      <c r="F318" s="5" t="s">
        <v>360</v>
      </c>
      <c r="G318" s="5" t="s">
        <v>360</v>
      </c>
      <c r="H318" s="5" t="s">
        <v>360</v>
      </c>
      <c r="I318" s="5" t="s">
        <v>360</v>
      </c>
      <c r="J318" s="5" t="s">
        <v>360</v>
      </c>
      <c r="K318" s="5" t="s">
        <v>360</v>
      </c>
      <c r="L318" s="5" t="s">
        <v>360</v>
      </c>
      <c r="M318" s="5" t="s">
        <v>360</v>
      </c>
      <c r="N318" s="35">
        <v>2847.3</v>
      </c>
      <c r="O318" s="35">
        <v>2325.6</v>
      </c>
      <c r="P318" s="4">
        <f t="shared" si="101"/>
        <v>0.81677378569170789</v>
      </c>
      <c r="Q318" s="11">
        <v>20</v>
      </c>
      <c r="R318" s="5" t="s">
        <v>360</v>
      </c>
      <c r="S318" s="5" t="s">
        <v>360</v>
      </c>
      <c r="T318" s="5" t="s">
        <v>360</v>
      </c>
      <c r="U318" s="5" t="s">
        <v>360</v>
      </c>
      <c r="V318" s="5" t="s">
        <v>360</v>
      </c>
      <c r="W318" s="5" t="s">
        <v>360</v>
      </c>
      <c r="X318" s="35">
        <v>5516</v>
      </c>
      <c r="Y318" s="35">
        <v>3776.6</v>
      </c>
      <c r="Z318" s="4">
        <f t="shared" si="102"/>
        <v>0.68466279912980421</v>
      </c>
      <c r="AA318" s="5">
        <v>5</v>
      </c>
      <c r="AB318" s="86">
        <v>33</v>
      </c>
      <c r="AC318" s="86">
        <v>32</v>
      </c>
      <c r="AD318" s="4">
        <f t="shared" si="103"/>
        <v>0.96969696969696972</v>
      </c>
      <c r="AE318" s="5">
        <v>20</v>
      </c>
      <c r="AF318" s="5" t="s">
        <v>360</v>
      </c>
      <c r="AG318" s="5" t="s">
        <v>360</v>
      </c>
      <c r="AH318" s="5" t="s">
        <v>360</v>
      </c>
      <c r="AI318" s="5" t="s">
        <v>360</v>
      </c>
      <c r="AJ318" s="5" t="s">
        <v>360</v>
      </c>
      <c r="AK318" s="5" t="s">
        <v>360</v>
      </c>
      <c r="AL318" s="5" t="s">
        <v>360</v>
      </c>
      <c r="AM318" s="5" t="s">
        <v>360</v>
      </c>
      <c r="AN318" s="5" t="s">
        <v>360</v>
      </c>
      <c r="AO318" s="5" t="s">
        <v>360</v>
      </c>
      <c r="AP318" s="5" t="s">
        <v>360</v>
      </c>
      <c r="AQ318" s="5" t="s">
        <v>360</v>
      </c>
      <c r="AR318" s="43">
        <f t="shared" si="112"/>
        <v>0.87036012947085828</v>
      </c>
      <c r="AS318" s="44">
        <v>568</v>
      </c>
      <c r="AT318" s="35">
        <f t="shared" si="104"/>
        <v>464.72727272727269</v>
      </c>
      <c r="AU318" s="35">
        <f t="shared" si="105"/>
        <v>404.5</v>
      </c>
      <c r="AV318" s="35">
        <f t="shared" si="106"/>
        <v>-60.227272727272691</v>
      </c>
      <c r="AW318" s="35">
        <v>48.2</v>
      </c>
      <c r="AX318" s="35">
        <v>59</v>
      </c>
      <c r="AY318" s="35">
        <v>62.8</v>
      </c>
      <c r="AZ318" s="35">
        <v>53.1</v>
      </c>
      <c r="BA318" s="35">
        <v>59.3</v>
      </c>
      <c r="BB318" s="35">
        <v>5.8</v>
      </c>
      <c r="BC318" s="35">
        <v>52.5</v>
      </c>
      <c r="BD318" s="35">
        <v>32.6</v>
      </c>
      <c r="BE318" s="35"/>
      <c r="BF318" s="35">
        <f t="shared" si="107"/>
        <v>31.2</v>
      </c>
      <c r="BG318" s="35">
        <v>0</v>
      </c>
      <c r="BH318" s="35">
        <f t="shared" si="99"/>
        <v>31.2</v>
      </c>
      <c r="BI318" s="79"/>
      <c r="BJ318" s="35">
        <f t="shared" si="108"/>
        <v>31.2</v>
      </c>
      <c r="BK318" s="35"/>
      <c r="BL318" s="35">
        <f t="shared" si="109"/>
        <v>31.2</v>
      </c>
      <c r="BM318" s="79"/>
      <c r="BN318" s="79"/>
      <c r="BO318" s="79"/>
      <c r="BP318" s="79"/>
      <c r="BQ318" s="35">
        <f t="shared" si="110"/>
        <v>31.2</v>
      </c>
      <c r="BR318" s="35">
        <v>40.799999999999997</v>
      </c>
      <c r="BS318" s="35">
        <f t="shared" si="111"/>
        <v>-9.6</v>
      </c>
      <c r="BT318" s="1"/>
      <c r="BU318" s="1"/>
      <c r="BV318" s="69"/>
      <c r="BW318" s="1"/>
      <c r="BX318" s="1"/>
      <c r="BY318" s="1"/>
      <c r="BZ318" s="1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10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10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10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10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10"/>
      <c r="HG318" s="9"/>
      <c r="HH318" s="9"/>
    </row>
    <row r="319" spans="1:216" s="2" customFormat="1" ht="17.149999999999999" customHeight="1">
      <c r="A319" s="45" t="s">
        <v>300</v>
      </c>
      <c r="B319" s="63">
        <v>5650</v>
      </c>
      <c r="C319" s="63">
        <v>5720.6</v>
      </c>
      <c r="D319" s="4">
        <f t="shared" si="100"/>
        <v>1.012495575221239</v>
      </c>
      <c r="E319" s="11">
        <v>5</v>
      </c>
      <c r="F319" s="5" t="s">
        <v>360</v>
      </c>
      <c r="G319" s="5" t="s">
        <v>360</v>
      </c>
      <c r="H319" s="5" t="s">
        <v>360</v>
      </c>
      <c r="I319" s="5" t="s">
        <v>360</v>
      </c>
      <c r="J319" s="5" t="s">
        <v>360</v>
      </c>
      <c r="K319" s="5" t="s">
        <v>360</v>
      </c>
      <c r="L319" s="5" t="s">
        <v>360</v>
      </c>
      <c r="M319" s="5" t="s">
        <v>360</v>
      </c>
      <c r="N319" s="35">
        <v>789.9</v>
      </c>
      <c r="O319" s="35">
        <v>1369.2</v>
      </c>
      <c r="P319" s="4">
        <f t="shared" si="101"/>
        <v>1.2533383972654766</v>
      </c>
      <c r="Q319" s="11">
        <v>20</v>
      </c>
      <c r="R319" s="5" t="s">
        <v>360</v>
      </c>
      <c r="S319" s="5" t="s">
        <v>360</v>
      </c>
      <c r="T319" s="5" t="s">
        <v>360</v>
      </c>
      <c r="U319" s="5" t="s">
        <v>360</v>
      </c>
      <c r="V319" s="5" t="s">
        <v>360</v>
      </c>
      <c r="W319" s="5" t="s">
        <v>360</v>
      </c>
      <c r="X319" s="35">
        <v>13807</v>
      </c>
      <c r="Y319" s="35">
        <v>18212.099999999999</v>
      </c>
      <c r="Z319" s="4">
        <f t="shared" si="102"/>
        <v>1.2119048308828855</v>
      </c>
      <c r="AA319" s="5">
        <v>5</v>
      </c>
      <c r="AB319" s="86">
        <v>33</v>
      </c>
      <c r="AC319" s="86">
        <v>33</v>
      </c>
      <c r="AD319" s="4">
        <f t="shared" si="103"/>
        <v>1</v>
      </c>
      <c r="AE319" s="5">
        <v>20</v>
      </c>
      <c r="AF319" s="5" t="s">
        <v>360</v>
      </c>
      <c r="AG319" s="5" t="s">
        <v>360</v>
      </c>
      <c r="AH319" s="5" t="s">
        <v>360</v>
      </c>
      <c r="AI319" s="5" t="s">
        <v>360</v>
      </c>
      <c r="AJ319" s="5" t="s">
        <v>360</v>
      </c>
      <c r="AK319" s="5" t="s">
        <v>360</v>
      </c>
      <c r="AL319" s="5" t="s">
        <v>360</v>
      </c>
      <c r="AM319" s="5" t="s">
        <v>360</v>
      </c>
      <c r="AN319" s="5" t="s">
        <v>360</v>
      </c>
      <c r="AO319" s="5" t="s">
        <v>360</v>
      </c>
      <c r="AP319" s="5" t="s">
        <v>360</v>
      </c>
      <c r="AQ319" s="5" t="s">
        <v>360</v>
      </c>
      <c r="AR319" s="43">
        <f t="shared" si="112"/>
        <v>1.1237753995166031</v>
      </c>
      <c r="AS319" s="44">
        <v>923</v>
      </c>
      <c r="AT319" s="35">
        <f t="shared" si="104"/>
        <v>755.18181818181813</v>
      </c>
      <c r="AU319" s="35">
        <f t="shared" si="105"/>
        <v>848.7</v>
      </c>
      <c r="AV319" s="35">
        <f t="shared" si="106"/>
        <v>93.518181818181915</v>
      </c>
      <c r="AW319" s="35">
        <v>106.4</v>
      </c>
      <c r="AX319" s="35">
        <v>102.6</v>
      </c>
      <c r="AY319" s="35">
        <v>110.3</v>
      </c>
      <c r="AZ319" s="35">
        <v>101</v>
      </c>
      <c r="BA319" s="35">
        <v>65.5</v>
      </c>
      <c r="BB319" s="35">
        <v>83</v>
      </c>
      <c r="BC319" s="35">
        <v>74.2</v>
      </c>
      <c r="BD319" s="35">
        <v>58.8</v>
      </c>
      <c r="BE319" s="35"/>
      <c r="BF319" s="35">
        <f t="shared" si="107"/>
        <v>146.9</v>
      </c>
      <c r="BG319" s="35">
        <v>0</v>
      </c>
      <c r="BH319" s="35">
        <f t="shared" si="99"/>
        <v>146.9</v>
      </c>
      <c r="BI319" s="79"/>
      <c r="BJ319" s="35">
        <f t="shared" si="108"/>
        <v>146.9</v>
      </c>
      <c r="BK319" s="35"/>
      <c r="BL319" s="35">
        <f t="shared" si="109"/>
        <v>146.9</v>
      </c>
      <c r="BM319" s="79"/>
      <c r="BN319" s="79"/>
      <c r="BO319" s="79"/>
      <c r="BP319" s="79"/>
      <c r="BQ319" s="35">
        <f t="shared" si="110"/>
        <v>146.9</v>
      </c>
      <c r="BR319" s="35">
        <v>139.5</v>
      </c>
      <c r="BS319" s="35">
        <f t="shared" si="111"/>
        <v>7.4</v>
      </c>
      <c r="BT319" s="1"/>
      <c r="BU319" s="1"/>
      <c r="BV319" s="69"/>
      <c r="BW319" s="1"/>
      <c r="BX319" s="1"/>
      <c r="BY319" s="1"/>
      <c r="BZ319" s="1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10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10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10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10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10"/>
      <c r="HG319" s="9"/>
      <c r="HH319" s="9"/>
    </row>
    <row r="320" spans="1:216" s="2" customFormat="1" ht="17.149999999999999" customHeight="1">
      <c r="A320" s="45" t="s">
        <v>301</v>
      </c>
      <c r="B320" s="63">
        <v>2283</v>
      </c>
      <c r="C320" s="63">
        <v>2407.8000000000002</v>
      </c>
      <c r="D320" s="4">
        <f t="shared" si="100"/>
        <v>1.0546649145860711</v>
      </c>
      <c r="E320" s="11">
        <v>5</v>
      </c>
      <c r="F320" s="5" t="s">
        <v>360</v>
      </c>
      <c r="G320" s="5" t="s">
        <v>360</v>
      </c>
      <c r="H320" s="5" t="s">
        <v>360</v>
      </c>
      <c r="I320" s="5" t="s">
        <v>360</v>
      </c>
      <c r="J320" s="5" t="s">
        <v>360</v>
      </c>
      <c r="K320" s="5" t="s">
        <v>360</v>
      </c>
      <c r="L320" s="5" t="s">
        <v>360</v>
      </c>
      <c r="M320" s="5" t="s">
        <v>360</v>
      </c>
      <c r="N320" s="35">
        <v>1249.3</v>
      </c>
      <c r="O320" s="35">
        <v>735</v>
      </c>
      <c r="P320" s="4">
        <f t="shared" si="101"/>
        <v>0.58832946450012014</v>
      </c>
      <c r="Q320" s="11">
        <v>20</v>
      </c>
      <c r="R320" s="5" t="s">
        <v>360</v>
      </c>
      <c r="S320" s="5" t="s">
        <v>360</v>
      </c>
      <c r="T320" s="5" t="s">
        <v>360</v>
      </c>
      <c r="U320" s="5" t="s">
        <v>360</v>
      </c>
      <c r="V320" s="5" t="s">
        <v>360</v>
      </c>
      <c r="W320" s="5" t="s">
        <v>360</v>
      </c>
      <c r="X320" s="35">
        <v>6002</v>
      </c>
      <c r="Y320" s="35">
        <v>7357</v>
      </c>
      <c r="Z320" s="4">
        <f t="shared" si="102"/>
        <v>1.2025758080639786</v>
      </c>
      <c r="AA320" s="5">
        <v>5</v>
      </c>
      <c r="AB320" s="86">
        <v>110</v>
      </c>
      <c r="AC320" s="86">
        <v>110</v>
      </c>
      <c r="AD320" s="4">
        <f t="shared" si="103"/>
        <v>1</v>
      </c>
      <c r="AE320" s="5">
        <v>20</v>
      </c>
      <c r="AF320" s="5" t="s">
        <v>360</v>
      </c>
      <c r="AG320" s="5" t="s">
        <v>360</v>
      </c>
      <c r="AH320" s="5" t="s">
        <v>360</v>
      </c>
      <c r="AI320" s="5" t="s">
        <v>360</v>
      </c>
      <c r="AJ320" s="5" t="s">
        <v>360</v>
      </c>
      <c r="AK320" s="5" t="s">
        <v>360</v>
      </c>
      <c r="AL320" s="5" t="s">
        <v>360</v>
      </c>
      <c r="AM320" s="5" t="s">
        <v>360</v>
      </c>
      <c r="AN320" s="5" t="s">
        <v>360</v>
      </c>
      <c r="AO320" s="5" t="s">
        <v>360</v>
      </c>
      <c r="AP320" s="5" t="s">
        <v>360</v>
      </c>
      <c r="AQ320" s="5" t="s">
        <v>360</v>
      </c>
      <c r="AR320" s="43">
        <f t="shared" si="112"/>
        <v>0.86105585806505303</v>
      </c>
      <c r="AS320" s="44">
        <v>629</v>
      </c>
      <c r="AT320" s="35">
        <f t="shared" si="104"/>
        <v>514.63636363636363</v>
      </c>
      <c r="AU320" s="35">
        <f t="shared" si="105"/>
        <v>443.1</v>
      </c>
      <c r="AV320" s="35">
        <f t="shared" si="106"/>
        <v>-71.536363636363603</v>
      </c>
      <c r="AW320" s="35">
        <v>37.5</v>
      </c>
      <c r="AX320" s="35">
        <v>25.2</v>
      </c>
      <c r="AY320" s="35">
        <v>79.400000000000006</v>
      </c>
      <c r="AZ320" s="35">
        <v>77.900000000000006</v>
      </c>
      <c r="BA320" s="35">
        <v>62.4</v>
      </c>
      <c r="BB320" s="35">
        <v>0</v>
      </c>
      <c r="BC320" s="35">
        <v>65.3</v>
      </c>
      <c r="BD320" s="35">
        <v>27</v>
      </c>
      <c r="BE320" s="35"/>
      <c r="BF320" s="35">
        <f t="shared" si="107"/>
        <v>68.400000000000006</v>
      </c>
      <c r="BG320" s="35">
        <v>0</v>
      </c>
      <c r="BH320" s="35">
        <f t="shared" si="99"/>
        <v>68.400000000000006</v>
      </c>
      <c r="BI320" s="79"/>
      <c r="BJ320" s="35">
        <f t="shared" si="108"/>
        <v>68.400000000000006</v>
      </c>
      <c r="BK320" s="35"/>
      <c r="BL320" s="35">
        <f t="shared" si="109"/>
        <v>68.400000000000006</v>
      </c>
      <c r="BM320" s="79"/>
      <c r="BN320" s="79"/>
      <c r="BO320" s="79"/>
      <c r="BP320" s="79"/>
      <c r="BQ320" s="35">
        <f t="shared" si="110"/>
        <v>68.400000000000006</v>
      </c>
      <c r="BR320" s="35">
        <v>48.9</v>
      </c>
      <c r="BS320" s="35">
        <f t="shared" si="111"/>
        <v>19.5</v>
      </c>
      <c r="BT320" s="1"/>
      <c r="BU320" s="1"/>
      <c r="BV320" s="69"/>
      <c r="BW320" s="1"/>
      <c r="BX320" s="1"/>
      <c r="BY320" s="1"/>
      <c r="BZ320" s="1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10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10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10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10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10"/>
      <c r="HG320" s="9"/>
      <c r="HH320" s="9"/>
    </row>
    <row r="321" spans="1:216" s="2" customFormat="1" ht="17.149999999999999" customHeight="1">
      <c r="A321" s="45" t="s">
        <v>302</v>
      </c>
      <c r="B321" s="63">
        <v>100009</v>
      </c>
      <c r="C321" s="63">
        <v>105166.5</v>
      </c>
      <c r="D321" s="4">
        <f t="shared" si="100"/>
        <v>1.0515703586677199</v>
      </c>
      <c r="E321" s="11">
        <v>5</v>
      </c>
      <c r="F321" s="5" t="s">
        <v>360</v>
      </c>
      <c r="G321" s="5" t="s">
        <v>360</v>
      </c>
      <c r="H321" s="5" t="s">
        <v>360</v>
      </c>
      <c r="I321" s="5" t="s">
        <v>360</v>
      </c>
      <c r="J321" s="5" t="s">
        <v>360</v>
      </c>
      <c r="K321" s="5" t="s">
        <v>360</v>
      </c>
      <c r="L321" s="5" t="s">
        <v>360</v>
      </c>
      <c r="M321" s="5" t="s">
        <v>360</v>
      </c>
      <c r="N321" s="35">
        <v>2450.4</v>
      </c>
      <c r="O321" s="35">
        <v>2463.6999999999998</v>
      </c>
      <c r="P321" s="4">
        <f t="shared" si="101"/>
        <v>1.0054276852758732</v>
      </c>
      <c r="Q321" s="11">
        <v>20</v>
      </c>
      <c r="R321" s="5" t="s">
        <v>360</v>
      </c>
      <c r="S321" s="5" t="s">
        <v>360</v>
      </c>
      <c r="T321" s="5" t="s">
        <v>360</v>
      </c>
      <c r="U321" s="5" t="s">
        <v>360</v>
      </c>
      <c r="V321" s="5" t="s">
        <v>360</v>
      </c>
      <c r="W321" s="5" t="s">
        <v>360</v>
      </c>
      <c r="X321" s="35">
        <v>71395</v>
      </c>
      <c r="Y321" s="35">
        <v>133023.79999999999</v>
      </c>
      <c r="Z321" s="4">
        <f t="shared" si="102"/>
        <v>1.2663208908186847</v>
      </c>
      <c r="AA321" s="5">
        <v>5</v>
      </c>
      <c r="AB321" s="86">
        <v>107</v>
      </c>
      <c r="AC321" s="86">
        <v>102</v>
      </c>
      <c r="AD321" s="4">
        <f t="shared" si="103"/>
        <v>0.95327102803738317</v>
      </c>
      <c r="AE321" s="5">
        <v>20</v>
      </c>
      <c r="AF321" s="5" t="s">
        <v>360</v>
      </c>
      <c r="AG321" s="5" t="s">
        <v>360</v>
      </c>
      <c r="AH321" s="5" t="s">
        <v>360</v>
      </c>
      <c r="AI321" s="5" t="s">
        <v>360</v>
      </c>
      <c r="AJ321" s="5" t="s">
        <v>360</v>
      </c>
      <c r="AK321" s="5" t="s">
        <v>360</v>
      </c>
      <c r="AL321" s="5" t="s">
        <v>360</v>
      </c>
      <c r="AM321" s="5" t="s">
        <v>360</v>
      </c>
      <c r="AN321" s="5" t="s">
        <v>360</v>
      </c>
      <c r="AO321" s="5" t="s">
        <v>360</v>
      </c>
      <c r="AP321" s="5" t="s">
        <v>360</v>
      </c>
      <c r="AQ321" s="5" t="s">
        <v>360</v>
      </c>
      <c r="AR321" s="43">
        <f t="shared" si="112"/>
        <v>1.015268610273943</v>
      </c>
      <c r="AS321" s="44">
        <v>433</v>
      </c>
      <c r="AT321" s="35">
        <f t="shared" si="104"/>
        <v>354.27272727272731</v>
      </c>
      <c r="AU321" s="35">
        <f t="shared" si="105"/>
        <v>359.7</v>
      </c>
      <c r="AV321" s="35">
        <f t="shared" si="106"/>
        <v>5.4272727272726797</v>
      </c>
      <c r="AW321" s="35">
        <v>39.6</v>
      </c>
      <c r="AX321" s="35">
        <v>34.700000000000003</v>
      </c>
      <c r="AY321" s="35">
        <v>42.5</v>
      </c>
      <c r="AZ321" s="35">
        <v>46.5</v>
      </c>
      <c r="BA321" s="35">
        <v>50.6</v>
      </c>
      <c r="BB321" s="35">
        <v>36.6</v>
      </c>
      <c r="BC321" s="35">
        <v>51.6</v>
      </c>
      <c r="BD321" s="35">
        <v>14.4</v>
      </c>
      <c r="BE321" s="35">
        <v>8.8000000000000007</v>
      </c>
      <c r="BF321" s="35">
        <f t="shared" si="107"/>
        <v>34.4</v>
      </c>
      <c r="BG321" s="35">
        <v>0</v>
      </c>
      <c r="BH321" s="35">
        <f t="shared" si="99"/>
        <v>34.4</v>
      </c>
      <c r="BI321" s="79"/>
      <c r="BJ321" s="35">
        <f t="shared" si="108"/>
        <v>34.4</v>
      </c>
      <c r="BK321" s="35"/>
      <c r="BL321" s="35">
        <f t="shared" si="109"/>
        <v>34.4</v>
      </c>
      <c r="BM321" s="79"/>
      <c r="BN321" s="79"/>
      <c r="BO321" s="79"/>
      <c r="BP321" s="79"/>
      <c r="BQ321" s="35">
        <f t="shared" si="110"/>
        <v>34.4</v>
      </c>
      <c r="BR321" s="35">
        <v>24.5</v>
      </c>
      <c r="BS321" s="35">
        <f t="shared" si="111"/>
        <v>9.9</v>
      </c>
      <c r="BT321" s="1"/>
      <c r="BU321" s="1"/>
      <c r="BV321" s="69"/>
      <c r="BW321" s="1"/>
      <c r="BX321" s="1"/>
      <c r="BY321" s="1"/>
      <c r="BZ321" s="1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10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10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10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10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10"/>
      <c r="HG321" s="9"/>
      <c r="HH321" s="9"/>
    </row>
    <row r="322" spans="1:216" s="2" customFormat="1" ht="17.149999999999999" customHeight="1">
      <c r="A322" s="45" t="s">
        <v>303</v>
      </c>
      <c r="B322" s="63">
        <v>62840</v>
      </c>
      <c r="C322" s="63">
        <v>65228.4</v>
      </c>
      <c r="D322" s="4">
        <f t="shared" si="100"/>
        <v>1.0380076384468491</v>
      </c>
      <c r="E322" s="11">
        <v>5</v>
      </c>
      <c r="F322" s="5" t="s">
        <v>360</v>
      </c>
      <c r="G322" s="5" t="s">
        <v>360</v>
      </c>
      <c r="H322" s="5" t="s">
        <v>360</v>
      </c>
      <c r="I322" s="5" t="s">
        <v>360</v>
      </c>
      <c r="J322" s="5" t="s">
        <v>360</v>
      </c>
      <c r="K322" s="5" t="s">
        <v>360</v>
      </c>
      <c r="L322" s="5" t="s">
        <v>360</v>
      </c>
      <c r="M322" s="5" t="s">
        <v>360</v>
      </c>
      <c r="N322" s="35">
        <v>4031.8</v>
      </c>
      <c r="O322" s="35">
        <v>3848.3</v>
      </c>
      <c r="P322" s="4">
        <f t="shared" si="101"/>
        <v>0.95448682970385434</v>
      </c>
      <c r="Q322" s="11">
        <v>20</v>
      </c>
      <c r="R322" s="5" t="s">
        <v>360</v>
      </c>
      <c r="S322" s="5" t="s">
        <v>360</v>
      </c>
      <c r="T322" s="5" t="s">
        <v>360</v>
      </c>
      <c r="U322" s="5" t="s">
        <v>360</v>
      </c>
      <c r="V322" s="5" t="s">
        <v>360</v>
      </c>
      <c r="W322" s="5" t="s">
        <v>360</v>
      </c>
      <c r="X322" s="35">
        <v>86917</v>
      </c>
      <c r="Y322" s="35">
        <v>73744.899999999994</v>
      </c>
      <c r="Z322" s="4">
        <f t="shared" si="102"/>
        <v>0.84845197142101081</v>
      </c>
      <c r="AA322" s="5">
        <v>5</v>
      </c>
      <c r="AB322" s="86">
        <v>12</v>
      </c>
      <c r="AC322" s="86">
        <v>19</v>
      </c>
      <c r="AD322" s="4">
        <f t="shared" si="103"/>
        <v>1.2383333333333333</v>
      </c>
      <c r="AE322" s="5">
        <v>20</v>
      </c>
      <c r="AF322" s="5" t="s">
        <v>360</v>
      </c>
      <c r="AG322" s="5" t="s">
        <v>360</v>
      </c>
      <c r="AH322" s="5" t="s">
        <v>360</v>
      </c>
      <c r="AI322" s="5" t="s">
        <v>360</v>
      </c>
      <c r="AJ322" s="5" t="s">
        <v>360</v>
      </c>
      <c r="AK322" s="5" t="s">
        <v>360</v>
      </c>
      <c r="AL322" s="5" t="s">
        <v>360</v>
      </c>
      <c r="AM322" s="5" t="s">
        <v>360</v>
      </c>
      <c r="AN322" s="5" t="s">
        <v>360</v>
      </c>
      <c r="AO322" s="5" t="s">
        <v>360</v>
      </c>
      <c r="AP322" s="5" t="s">
        <v>360</v>
      </c>
      <c r="AQ322" s="5" t="s">
        <v>360</v>
      </c>
      <c r="AR322" s="43">
        <f t="shared" si="112"/>
        <v>1.0657740262016611</v>
      </c>
      <c r="AS322" s="44">
        <v>732</v>
      </c>
      <c r="AT322" s="35">
        <f t="shared" si="104"/>
        <v>598.90909090909088</v>
      </c>
      <c r="AU322" s="35">
        <f t="shared" si="105"/>
        <v>638.29999999999995</v>
      </c>
      <c r="AV322" s="35">
        <f t="shared" si="106"/>
        <v>39.390909090909076</v>
      </c>
      <c r="AW322" s="35">
        <v>44.7</v>
      </c>
      <c r="AX322" s="35">
        <v>82.5</v>
      </c>
      <c r="AY322" s="35">
        <v>117.6</v>
      </c>
      <c r="AZ322" s="35">
        <v>68.8</v>
      </c>
      <c r="BA322" s="35">
        <v>78.8</v>
      </c>
      <c r="BB322" s="35">
        <v>45.6</v>
      </c>
      <c r="BC322" s="35">
        <v>68.8</v>
      </c>
      <c r="BD322" s="35">
        <v>25.1</v>
      </c>
      <c r="BE322" s="35">
        <v>1.5</v>
      </c>
      <c r="BF322" s="35">
        <f t="shared" si="107"/>
        <v>104.9</v>
      </c>
      <c r="BG322" s="35">
        <v>0</v>
      </c>
      <c r="BH322" s="35">
        <f t="shared" si="99"/>
        <v>104.9</v>
      </c>
      <c r="BI322" s="79"/>
      <c r="BJ322" s="35">
        <f t="shared" si="108"/>
        <v>104.9</v>
      </c>
      <c r="BK322" s="35"/>
      <c r="BL322" s="35">
        <f t="shared" si="109"/>
        <v>104.9</v>
      </c>
      <c r="BM322" s="79"/>
      <c r="BN322" s="79"/>
      <c r="BO322" s="79"/>
      <c r="BP322" s="79"/>
      <c r="BQ322" s="35">
        <f t="shared" si="110"/>
        <v>104.9</v>
      </c>
      <c r="BR322" s="35">
        <v>119.4</v>
      </c>
      <c r="BS322" s="35">
        <f t="shared" si="111"/>
        <v>-14.5</v>
      </c>
      <c r="BT322" s="1"/>
      <c r="BU322" s="1"/>
      <c r="BV322" s="69"/>
      <c r="BW322" s="1"/>
      <c r="BX322" s="1"/>
      <c r="BY322" s="1"/>
      <c r="BZ322" s="1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10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10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10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10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10"/>
      <c r="HG322" s="9"/>
      <c r="HH322" s="9"/>
    </row>
    <row r="323" spans="1:216" s="2" customFormat="1" ht="17.149999999999999" customHeight="1">
      <c r="A323" s="45" t="s">
        <v>304</v>
      </c>
      <c r="B323" s="63">
        <v>12200</v>
      </c>
      <c r="C323" s="63">
        <v>13342.7</v>
      </c>
      <c r="D323" s="4">
        <f t="shared" si="100"/>
        <v>1.0936639344262296</v>
      </c>
      <c r="E323" s="11">
        <v>5</v>
      </c>
      <c r="F323" s="5" t="s">
        <v>360</v>
      </c>
      <c r="G323" s="5" t="s">
        <v>360</v>
      </c>
      <c r="H323" s="5" t="s">
        <v>360</v>
      </c>
      <c r="I323" s="5" t="s">
        <v>360</v>
      </c>
      <c r="J323" s="5" t="s">
        <v>360</v>
      </c>
      <c r="K323" s="5" t="s">
        <v>360</v>
      </c>
      <c r="L323" s="5" t="s">
        <v>360</v>
      </c>
      <c r="M323" s="5" t="s">
        <v>360</v>
      </c>
      <c r="N323" s="35">
        <v>4842.3</v>
      </c>
      <c r="O323" s="35">
        <v>1198.4000000000001</v>
      </c>
      <c r="P323" s="4">
        <f t="shared" si="101"/>
        <v>0.24748569894471636</v>
      </c>
      <c r="Q323" s="11">
        <v>20</v>
      </c>
      <c r="R323" s="5" t="s">
        <v>360</v>
      </c>
      <c r="S323" s="5" t="s">
        <v>360</v>
      </c>
      <c r="T323" s="5" t="s">
        <v>360</v>
      </c>
      <c r="U323" s="5" t="s">
        <v>360</v>
      </c>
      <c r="V323" s="5" t="s">
        <v>360</v>
      </c>
      <c r="W323" s="5" t="s">
        <v>360</v>
      </c>
      <c r="X323" s="35">
        <v>28008</v>
      </c>
      <c r="Y323" s="35">
        <v>24157.1</v>
      </c>
      <c r="Z323" s="4">
        <f t="shared" si="102"/>
        <v>0.86250714081690938</v>
      </c>
      <c r="AA323" s="5">
        <v>5</v>
      </c>
      <c r="AB323" s="86">
        <v>107</v>
      </c>
      <c r="AC323" s="86">
        <v>109</v>
      </c>
      <c r="AD323" s="4">
        <f t="shared" si="103"/>
        <v>1.0186915887850467</v>
      </c>
      <c r="AE323" s="5">
        <v>20</v>
      </c>
      <c r="AF323" s="5" t="s">
        <v>360</v>
      </c>
      <c r="AG323" s="5" t="s">
        <v>360</v>
      </c>
      <c r="AH323" s="5" t="s">
        <v>360</v>
      </c>
      <c r="AI323" s="5" t="s">
        <v>360</v>
      </c>
      <c r="AJ323" s="5" t="s">
        <v>360</v>
      </c>
      <c r="AK323" s="5" t="s">
        <v>360</v>
      </c>
      <c r="AL323" s="5" t="s">
        <v>360</v>
      </c>
      <c r="AM323" s="5" t="s">
        <v>360</v>
      </c>
      <c r="AN323" s="5" t="s">
        <v>360</v>
      </c>
      <c r="AO323" s="5" t="s">
        <v>360</v>
      </c>
      <c r="AP323" s="5" t="s">
        <v>360</v>
      </c>
      <c r="AQ323" s="5" t="s">
        <v>360</v>
      </c>
      <c r="AR323" s="43">
        <f t="shared" si="112"/>
        <v>0.70208802261621917</v>
      </c>
      <c r="AS323" s="44">
        <v>464</v>
      </c>
      <c r="AT323" s="35">
        <f t="shared" si="104"/>
        <v>379.63636363636363</v>
      </c>
      <c r="AU323" s="35">
        <f t="shared" si="105"/>
        <v>266.5</v>
      </c>
      <c r="AV323" s="35">
        <f t="shared" si="106"/>
        <v>-113.13636363636363</v>
      </c>
      <c r="AW323" s="35">
        <v>43.5</v>
      </c>
      <c r="AX323" s="35">
        <v>0</v>
      </c>
      <c r="AY323" s="35">
        <v>23.4</v>
      </c>
      <c r="AZ323" s="35">
        <v>0</v>
      </c>
      <c r="BA323" s="35">
        <v>36.5</v>
      </c>
      <c r="BB323" s="35">
        <v>31.6</v>
      </c>
      <c r="BC323" s="35">
        <v>14.3</v>
      </c>
      <c r="BD323" s="35">
        <v>13.2</v>
      </c>
      <c r="BE323" s="35">
        <v>41.400000000000006</v>
      </c>
      <c r="BF323" s="35">
        <f t="shared" si="107"/>
        <v>62.6</v>
      </c>
      <c r="BG323" s="35">
        <v>0</v>
      </c>
      <c r="BH323" s="35">
        <f t="shared" si="99"/>
        <v>62.6</v>
      </c>
      <c r="BI323" s="79"/>
      <c r="BJ323" s="35">
        <f t="shared" si="108"/>
        <v>62.6</v>
      </c>
      <c r="BK323" s="35"/>
      <c r="BL323" s="35">
        <f t="shared" si="109"/>
        <v>62.6</v>
      </c>
      <c r="BM323" s="79"/>
      <c r="BN323" s="79"/>
      <c r="BO323" s="79"/>
      <c r="BP323" s="79"/>
      <c r="BQ323" s="35">
        <f t="shared" si="110"/>
        <v>62.6</v>
      </c>
      <c r="BR323" s="35">
        <v>55.9</v>
      </c>
      <c r="BS323" s="35">
        <f t="shared" si="111"/>
        <v>6.7</v>
      </c>
      <c r="BT323" s="1"/>
      <c r="BU323" s="1"/>
      <c r="BV323" s="69"/>
      <c r="BW323" s="1"/>
      <c r="BX323" s="1"/>
      <c r="BY323" s="1"/>
      <c r="BZ323" s="1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10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10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10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10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10"/>
      <c r="HG323" s="9"/>
      <c r="HH323" s="9"/>
    </row>
    <row r="324" spans="1:216" s="2" customFormat="1" ht="17.149999999999999" customHeight="1">
      <c r="A324" s="45" t="s">
        <v>305</v>
      </c>
      <c r="B324" s="63">
        <v>0</v>
      </c>
      <c r="C324" s="63">
        <v>0</v>
      </c>
      <c r="D324" s="4">
        <f t="shared" si="100"/>
        <v>0</v>
      </c>
      <c r="E324" s="11">
        <v>0</v>
      </c>
      <c r="F324" s="5" t="s">
        <v>360</v>
      </c>
      <c r="G324" s="5" t="s">
        <v>360</v>
      </c>
      <c r="H324" s="5" t="s">
        <v>360</v>
      </c>
      <c r="I324" s="5" t="s">
        <v>360</v>
      </c>
      <c r="J324" s="5" t="s">
        <v>360</v>
      </c>
      <c r="K324" s="5" t="s">
        <v>360</v>
      </c>
      <c r="L324" s="5" t="s">
        <v>360</v>
      </c>
      <c r="M324" s="5" t="s">
        <v>360</v>
      </c>
      <c r="N324" s="35">
        <v>1404.6</v>
      </c>
      <c r="O324" s="35">
        <v>1000.6</v>
      </c>
      <c r="P324" s="4">
        <f t="shared" si="101"/>
        <v>0.71237362950306138</v>
      </c>
      <c r="Q324" s="11">
        <v>20</v>
      </c>
      <c r="R324" s="5" t="s">
        <v>360</v>
      </c>
      <c r="S324" s="5" t="s">
        <v>360</v>
      </c>
      <c r="T324" s="5" t="s">
        <v>360</v>
      </c>
      <c r="U324" s="5" t="s">
        <v>360</v>
      </c>
      <c r="V324" s="5" t="s">
        <v>360</v>
      </c>
      <c r="W324" s="5" t="s">
        <v>360</v>
      </c>
      <c r="X324" s="35">
        <v>247216</v>
      </c>
      <c r="Y324" s="35">
        <v>197605</v>
      </c>
      <c r="Z324" s="4">
        <f t="shared" si="102"/>
        <v>0.79932124134360238</v>
      </c>
      <c r="AA324" s="5">
        <v>5</v>
      </c>
      <c r="AB324" s="86">
        <v>241</v>
      </c>
      <c r="AC324" s="86">
        <v>341</v>
      </c>
      <c r="AD324" s="4">
        <f t="shared" si="103"/>
        <v>1.22149377593361</v>
      </c>
      <c r="AE324" s="5">
        <v>20</v>
      </c>
      <c r="AF324" s="5" t="s">
        <v>360</v>
      </c>
      <c r="AG324" s="5" t="s">
        <v>360</v>
      </c>
      <c r="AH324" s="5" t="s">
        <v>360</v>
      </c>
      <c r="AI324" s="5" t="s">
        <v>360</v>
      </c>
      <c r="AJ324" s="5" t="s">
        <v>360</v>
      </c>
      <c r="AK324" s="5" t="s">
        <v>360</v>
      </c>
      <c r="AL324" s="5" t="s">
        <v>360</v>
      </c>
      <c r="AM324" s="5" t="s">
        <v>360</v>
      </c>
      <c r="AN324" s="5" t="s">
        <v>360</v>
      </c>
      <c r="AO324" s="5" t="s">
        <v>360</v>
      </c>
      <c r="AP324" s="5" t="s">
        <v>360</v>
      </c>
      <c r="AQ324" s="5" t="s">
        <v>360</v>
      </c>
      <c r="AR324" s="43">
        <f t="shared" si="112"/>
        <v>0.9483100958989209</v>
      </c>
      <c r="AS324" s="44">
        <v>961</v>
      </c>
      <c r="AT324" s="35">
        <f t="shared" si="104"/>
        <v>786.27272727272725</v>
      </c>
      <c r="AU324" s="35">
        <f t="shared" si="105"/>
        <v>745.6</v>
      </c>
      <c r="AV324" s="35">
        <f t="shared" si="106"/>
        <v>-40.672727272727229</v>
      </c>
      <c r="AW324" s="35">
        <v>100.2</v>
      </c>
      <c r="AX324" s="35">
        <v>11.1</v>
      </c>
      <c r="AY324" s="35">
        <v>106.3</v>
      </c>
      <c r="AZ324" s="35">
        <v>68.3</v>
      </c>
      <c r="BA324" s="35">
        <v>60</v>
      </c>
      <c r="BB324" s="35">
        <v>116.6</v>
      </c>
      <c r="BC324" s="35">
        <v>79.099999999999994</v>
      </c>
      <c r="BD324" s="35">
        <v>42.6</v>
      </c>
      <c r="BE324" s="35">
        <v>60.6</v>
      </c>
      <c r="BF324" s="35">
        <f t="shared" si="107"/>
        <v>100.8</v>
      </c>
      <c r="BG324" s="35">
        <v>0</v>
      </c>
      <c r="BH324" s="35">
        <f t="shared" si="99"/>
        <v>100.8</v>
      </c>
      <c r="BI324" s="79"/>
      <c r="BJ324" s="35">
        <f t="shared" si="108"/>
        <v>100.8</v>
      </c>
      <c r="BK324" s="35"/>
      <c r="BL324" s="35">
        <f t="shared" si="109"/>
        <v>100.8</v>
      </c>
      <c r="BM324" s="79"/>
      <c r="BN324" s="79"/>
      <c r="BO324" s="79"/>
      <c r="BP324" s="79"/>
      <c r="BQ324" s="35">
        <f t="shared" si="110"/>
        <v>100.8</v>
      </c>
      <c r="BR324" s="35">
        <v>115.5</v>
      </c>
      <c r="BS324" s="35">
        <f t="shared" si="111"/>
        <v>-14.7</v>
      </c>
      <c r="BT324" s="1"/>
      <c r="BU324" s="1"/>
      <c r="BV324" s="69"/>
      <c r="BW324" s="1"/>
      <c r="BX324" s="1"/>
      <c r="BY324" s="1"/>
      <c r="BZ324" s="1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10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10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10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10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10"/>
      <c r="HG324" s="9"/>
      <c r="HH324" s="9"/>
    </row>
    <row r="325" spans="1:216" s="2" customFormat="1" ht="17.149999999999999" customHeight="1">
      <c r="A325" s="45" t="s">
        <v>306</v>
      </c>
      <c r="B325" s="63">
        <v>0</v>
      </c>
      <c r="C325" s="63">
        <v>0</v>
      </c>
      <c r="D325" s="4">
        <f t="shared" si="100"/>
        <v>0</v>
      </c>
      <c r="E325" s="11">
        <v>0</v>
      </c>
      <c r="F325" s="5" t="s">
        <v>360</v>
      </c>
      <c r="G325" s="5" t="s">
        <v>360</v>
      </c>
      <c r="H325" s="5" t="s">
        <v>360</v>
      </c>
      <c r="I325" s="5" t="s">
        <v>360</v>
      </c>
      <c r="J325" s="5" t="s">
        <v>360</v>
      </c>
      <c r="K325" s="5" t="s">
        <v>360</v>
      </c>
      <c r="L325" s="5" t="s">
        <v>360</v>
      </c>
      <c r="M325" s="5" t="s">
        <v>360</v>
      </c>
      <c r="N325" s="35">
        <v>1911.8</v>
      </c>
      <c r="O325" s="35">
        <v>2226.6</v>
      </c>
      <c r="P325" s="4">
        <f t="shared" si="101"/>
        <v>1.1646615754786065</v>
      </c>
      <c r="Q325" s="11">
        <v>20</v>
      </c>
      <c r="R325" s="5" t="s">
        <v>360</v>
      </c>
      <c r="S325" s="5" t="s">
        <v>360</v>
      </c>
      <c r="T325" s="5" t="s">
        <v>360</v>
      </c>
      <c r="U325" s="5" t="s">
        <v>360</v>
      </c>
      <c r="V325" s="5" t="s">
        <v>360</v>
      </c>
      <c r="W325" s="5" t="s">
        <v>360</v>
      </c>
      <c r="X325" s="35">
        <v>4447</v>
      </c>
      <c r="Y325" s="35">
        <v>8156.4</v>
      </c>
      <c r="Z325" s="4">
        <f t="shared" si="102"/>
        <v>1.2634135372161006</v>
      </c>
      <c r="AA325" s="5">
        <v>5</v>
      </c>
      <c r="AB325" s="86">
        <v>301</v>
      </c>
      <c r="AC325" s="86">
        <v>248</v>
      </c>
      <c r="AD325" s="4">
        <f t="shared" si="103"/>
        <v>0.82392026578073085</v>
      </c>
      <c r="AE325" s="5">
        <v>20</v>
      </c>
      <c r="AF325" s="5" t="s">
        <v>360</v>
      </c>
      <c r="AG325" s="5" t="s">
        <v>360</v>
      </c>
      <c r="AH325" s="5" t="s">
        <v>360</v>
      </c>
      <c r="AI325" s="5" t="s">
        <v>360</v>
      </c>
      <c r="AJ325" s="5" t="s">
        <v>360</v>
      </c>
      <c r="AK325" s="5" t="s">
        <v>360</v>
      </c>
      <c r="AL325" s="5" t="s">
        <v>360</v>
      </c>
      <c r="AM325" s="5" t="s">
        <v>360</v>
      </c>
      <c r="AN325" s="5" t="s">
        <v>360</v>
      </c>
      <c r="AO325" s="5" t="s">
        <v>360</v>
      </c>
      <c r="AP325" s="5" t="s">
        <v>360</v>
      </c>
      <c r="AQ325" s="5" t="s">
        <v>360</v>
      </c>
      <c r="AR325" s="43">
        <f t="shared" si="112"/>
        <v>1.0241934335837166</v>
      </c>
      <c r="AS325" s="44">
        <v>290</v>
      </c>
      <c r="AT325" s="35">
        <f t="shared" si="104"/>
        <v>237.27272727272728</v>
      </c>
      <c r="AU325" s="35">
        <f t="shared" si="105"/>
        <v>243</v>
      </c>
      <c r="AV325" s="35">
        <f t="shared" si="106"/>
        <v>5.7272727272727195</v>
      </c>
      <c r="AW325" s="35">
        <v>24.5</v>
      </c>
      <c r="AX325" s="35">
        <v>28.5</v>
      </c>
      <c r="AY325" s="35">
        <v>33.1</v>
      </c>
      <c r="AZ325" s="35">
        <v>9.4</v>
      </c>
      <c r="BA325" s="35">
        <v>23.8</v>
      </c>
      <c r="BB325" s="35">
        <v>41.9</v>
      </c>
      <c r="BC325" s="35">
        <v>14.5</v>
      </c>
      <c r="BD325" s="35">
        <v>19.2</v>
      </c>
      <c r="BE325" s="35">
        <v>0.1</v>
      </c>
      <c r="BF325" s="35">
        <f t="shared" si="107"/>
        <v>48</v>
      </c>
      <c r="BG325" s="35">
        <v>0</v>
      </c>
      <c r="BH325" s="35">
        <f t="shared" si="99"/>
        <v>48</v>
      </c>
      <c r="BI325" s="79"/>
      <c r="BJ325" s="35">
        <f t="shared" si="108"/>
        <v>48</v>
      </c>
      <c r="BK325" s="35"/>
      <c r="BL325" s="35">
        <f t="shared" si="109"/>
        <v>48</v>
      </c>
      <c r="BM325" s="79"/>
      <c r="BN325" s="79"/>
      <c r="BO325" s="79"/>
      <c r="BP325" s="79"/>
      <c r="BQ325" s="35">
        <f t="shared" si="110"/>
        <v>48</v>
      </c>
      <c r="BR325" s="35">
        <v>40.9</v>
      </c>
      <c r="BS325" s="35">
        <f t="shared" si="111"/>
        <v>7.1</v>
      </c>
      <c r="BT325" s="1"/>
      <c r="BU325" s="1"/>
      <c r="BV325" s="69"/>
      <c r="BW325" s="1"/>
      <c r="BX325" s="1"/>
      <c r="BY325" s="1"/>
      <c r="BZ325" s="1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10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10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10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10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10"/>
      <c r="HG325" s="9"/>
      <c r="HH325" s="9"/>
    </row>
    <row r="326" spans="1:216" s="2" customFormat="1" ht="17.149999999999999" customHeight="1">
      <c r="A326" s="45" t="s">
        <v>307</v>
      </c>
      <c r="B326" s="63">
        <v>58400</v>
      </c>
      <c r="C326" s="63">
        <v>70532</v>
      </c>
      <c r="D326" s="4">
        <f t="shared" si="100"/>
        <v>1.2007739726027398</v>
      </c>
      <c r="E326" s="11">
        <v>5</v>
      </c>
      <c r="F326" s="5" t="s">
        <v>360</v>
      </c>
      <c r="G326" s="5" t="s">
        <v>360</v>
      </c>
      <c r="H326" s="5" t="s">
        <v>360</v>
      </c>
      <c r="I326" s="5" t="s">
        <v>360</v>
      </c>
      <c r="J326" s="5" t="s">
        <v>360</v>
      </c>
      <c r="K326" s="5" t="s">
        <v>360</v>
      </c>
      <c r="L326" s="5" t="s">
        <v>360</v>
      </c>
      <c r="M326" s="5" t="s">
        <v>360</v>
      </c>
      <c r="N326" s="35">
        <v>700.9</v>
      </c>
      <c r="O326" s="35">
        <v>275.39999999999998</v>
      </c>
      <c r="P326" s="4">
        <f t="shared" si="101"/>
        <v>0.39292338422028816</v>
      </c>
      <c r="Q326" s="11">
        <v>20</v>
      </c>
      <c r="R326" s="5" t="s">
        <v>360</v>
      </c>
      <c r="S326" s="5" t="s">
        <v>360</v>
      </c>
      <c r="T326" s="5" t="s">
        <v>360</v>
      </c>
      <c r="U326" s="5" t="s">
        <v>360</v>
      </c>
      <c r="V326" s="5" t="s">
        <v>360</v>
      </c>
      <c r="W326" s="5" t="s">
        <v>360</v>
      </c>
      <c r="X326" s="35">
        <v>8977</v>
      </c>
      <c r="Y326" s="35">
        <v>23503.7</v>
      </c>
      <c r="Z326" s="4">
        <f t="shared" si="102"/>
        <v>1.3</v>
      </c>
      <c r="AA326" s="5">
        <v>5</v>
      </c>
      <c r="AB326" s="86">
        <v>17</v>
      </c>
      <c r="AC326" s="86">
        <v>17</v>
      </c>
      <c r="AD326" s="4">
        <f t="shared" si="103"/>
        <v>1</v>
      </c>
      <c r="AE326" s="5">
        <v>20</v>
      </c>
      <c r="AF326" s="5" t="s">
        <v>360</v>
      </c>
      <c r="AG326" s="5" t="s">
        <v>360</v>
      </c>
      <c r="AH326" s="5" t="s">
        <v>360</v>
      </c>
      <c r="AI326" s="5" t="s">
        <v>360</v>
      </c>
      <c r="AJ326" s="5" t="s">
        <v>360</v>
      </c>
      <c r="AK326" s="5" t="s">
        <v>360</v>
      </c>
      <c r="AL326" s="5" t="s">
        <v>360</v>
      </c>
      <c r="AM326" s="5" t="s">
        <v>360</v>
      </c>
      <c r="AN326" s="5" t="s">
        <v>360</v>
      </c>
      <c r="AO326" s="5" t="s">
        <v>360</v>
      </c>
      <c r="AP326" s="5" t="s">
        <v>360</v>
      </c>
      <c r="AQ326" s="5" t="s">
        <v>360</v>
      </c>
      <c r="AR326" s="43">
        <f t="shared" si="112"/>
        <v>0.80724675094838916</v>
      </c>
      <c r="AS326" s="44">
        <v>903</v>
      </c>
      <c r="AT326" s="35">
        <f t="shared" si="104"/>
        <v>738.81818181818187</v>
      </c>
      <c r="AU326" s="35">
        <f t="shared" si="105"/>
        <v>596.4</v>
      </c>
      <c r="AV326" s="35">
        <f t="shared" si="106"/>
        <v>-142.41818181818189</v>
      </c>
      <c r="AW326" s="35">
        <v>53.1</v>
      </c>
      <c r="AX326" s="35">
        <v>93.2</v>
      </c>
      <c r="AY326" s="35">
        <v>88.2</v>
      </c>
      <c r="AZ326" s="35">
        <v>59.5</v>
      </c>
      <c r="BA326" s="35">
        <v>38.200000000000003</v>
      </c>
      <c r="BB326" s="35">
        <v>94.2</v>
      </c>
      <c r="BC326" s="35">
        <v>70.8</v>
      </c>
      <c r="BD326" s="35">
        <v>18.899999999999999</v>
      </c>
      <c r="BE326" s="35"/>
      <c r="BF326" s="35">
        <f t="shared" si="107"/>
        <v>80.3</v>
      </c>
      <c r="BG326" s="35">
        <v>0</v>
      </c>
      <c r="BH326" s="35">
        <f t="shared" si="99"/>
        <v>80.3</v>
      </c>
      <c r="BI326" s="79"/>
      <c r="BJ326" s="35">
        <f t="shared" si="108"/>
        <v>80.3</v>
      </c>
      <c r="BK326" s="35"/>
      <c r="BL326" s="35">
        <f t="shared" si="109"/>
        <v>80.3</v>
      </c>
      <c r="BM326" s="79"/>
      <c r="BN326" s="79"/>
      <c r="BO326" s="79"/>
      <c r="BP326" s="79"/>
      <c r="BQ326" s="35">
        <f t="shared" si="110"/>
        <v>80.3</v>
      </c>
      <c r="BR326" s="35">
        <v>39.9</v>
      </c>
      <c r="BS326" s="35">
        <f t="shared" si="111"/>
        <v>40.4</v>
      </c>
      <c r="BT326" s="1"/>
      <c r="BU326" s="1"/>
      <c r="BV326" s="69"/>
      <c r="BW326" s="1"/>
      <c r="BX326" s="1"/>
      <c r="BY326" s="1"/>
      <c r="BZ326" s="1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10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10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10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10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10"/>
      <c r="HG326" s="9"/>
      <c r="HH326" s="9"/>
    </row>
    <row r="327" spans="1:216" s="2" customFormat="1" ht="17.149999999999999" customHeight="1">
      <c r="A327" s="45" t="s">
        <v>308</v>
      </c>
      <c r="B327" s="63">
        <v>6996</v>
      </c>
      <c r="C327" s="63">
        <v>4998.3</v>
      </c>
      <c r="D327" s="4">
        <f t="shared" si="100"/>
        <v>0.7144511149228131</v>
      </c>
      <c r="E327" s="11">
        <v>5</v>
      </c>
      <c r="F327" s="5" t="s">
        <v>360</v>
      </c>
      <c r="G327" s="5" t="s">
        <v>360</v>
      </c>
      <c r="H327" s="5" t="s">
        <v>360</v>
      </c>
      <c r="I327" s="5" t="s">
        <v>360</v>
      </c>
      <c r="J327" s="5" t="s">
        <v>360</v>
      </c>
      <c r="K327" s="5" t="s">
        <v>360</v>
      </c>
      <c r="L327" s="5" t="s">
        <v>360</v>
      </c>
      <c r="M327" s="5" t="s">
        <v>360</v>
      </c>
      <c r="N327" s="35">
        <v>1789.4</v>
      </c>
      <c r="O327" s="35">
        <v>1528.9</v>
      </c>
      <c r="P327" s="4">
        <f t="shared" si="101"/>
        <v>0.85442047613725269</v>
      </c>
      <c r="Q327" s="11">
        <v>20</v>
      </c>
      <c r="R327" s="5" t="s">
        <v>360</v>
      </c>
      <c r="S327" s="5" t="s">
        <v>360</v>
      </c>
      <c r="T327" s="5" t="s">
        <v>360</v>
      </c>
      <c r="U327" s="5" t="s">
        <v>360</v>
      </c>
      <c r="V327" s="5" t="s">
        <v>360</v>
      </c>
      <c r="W327" s="5" t="s">
        <v>360</v>
      </c>
      <c r="X327" s="35">
        <v>20892</v>
      </c>
      <c r="Y327" s="35">
        <v>15409.5</v>
      </c>
      <c r="Z327" s="4">
        <f t="shared" si="102"/>
        <v>0.73757897759908098</v>
      </c>
      <c r="AA327" s="5">
        <v>5</v>
      </c>
      <c r="AB327" s="86">
        <v>120</v>
      </c>
      <c r="AC327" s="86">
        <v>129</v>
      </c>
      <c r="AD327" s="4">
        <f t="shared" si="103"/>
        <v>1.075</v>
      </c>
      <c r="AE327" s="5">
        <v>20</v>
      </c>
      <c r="AF327" s="5" t="s">
        <v>360</v>
      </c>
      <c r="AG327" s="5" t="s">
        <v>360</v>
      </c>
      <c r="AH327" s="5" t="s">
        <v>360</v>
      </c>
      <c r="AI327" s="5" t="s">
        <v>360</v>
      </c>
      <c r="AJ327" s="5" t="s">
        <v>360</v>
      </c>
      <c r="AK327" s="5" t="s">
        <v>360</v>
      </c>
      <c r="AL327" s="5" t="s">
        <v>360</v>
      </c>
      <c r="AM327" s="5" t="s">
        <v>360</v>
      </c>
      <c r="AN327" s="5" t="s">
        <v>360</v>
      </c>
      <c r="AO327" s="5" t="s">
        <v>360</v>
      </c>
      <c r="AP327" s="5" t="s">
        <v>360</v>
      </c>
      <c r="AQ327" s="5" t="s">
        <v>360</v>
      </c>
      <c r="AR327" s="43">
        <f t="shared" si="112"/>
        <v>0.91697119970709051</v>
      </c>
      <c r="AS327" s="44">
        <v>1201</v>
      </c>
      <c r="AT327" s="35">
        <f t="shared" si="104"/>
        <v>982.63636363636374</v>
      </c>
      <c r="AU327" s="35">
        <f t="shared" si="105"/>
        <v>901</v>
      </c>
      <c r="AV327" s="35">
        <f t="shared" si="106"/>
        <v>-81.63636363636374</v>
      </c>
      <c r="AW327" s="35">
        <v>46.6</v>
      </c>
      <c r="AX327" s="35">
        <v>84.4</v>
      </c>
      <c r="AY327" s="35">
        <v>215.9</v>
      </c>
      <c r="AZ327" s="35">
        <v>130.6</v>
      </c>
      <c r="BA327" s="35">
        <v>80.3</v>
      </c>
      <c r="BB327" s="35">
        <v>53.4</v>
      </c>
      <c r="BC327" s="35">
        <v>90.8</v>
      </c>
      <c r="BD327" s="35">
        <v>68.7</v>
      </c>
      <c r="BE327" s="35">
        <v>9</v>
      </c>
      <c r="BF327" s="35">
        <f t="shared" si="107"/>
        <v>121.3</v>
      </c>
      <c r="BG327" s="35">
        <v>0</v>
      </c>
      <c r="BH327" s="35">
        <f t="shared" si="99"/>
        <v>121.3</v>
      </c>
      <c r="BI327" s="79"/>
      <c r="BJ327" s="35">
        <f t="shared" si="108"/>
        <v>121.3</v>
      </c>
      <c r="BK327" s="35"/>
      <c r="BL327" s="35">
        <f t="shared" si="109"/>
        <v>121.3</v>
      </c>
      <c r="BM327" s="79"/>
      <c r="BN327" s="79"/>
      <c r="BO327" s="79"/>
      <c r="BP327" s="79"/>
      <c r="BQ327" s="35">
        <f t="shared" si="110"/>
        <v>121.3</v>
      </c>
      <c r="BR327" s="35">
        <v>140.9</v>
      </c>
      <c r="BS327" s="35">
        <f t="shared" si="111"/>
        <v>-19.600000000000001</v>
      </c>
      <c r="BT327" s="1"/>
      <c r="BU327" s="1"/>
      <c r="BV327" s="69"/>
      <c r="BW327" s="1"/>
      <c r="BX327" s="1"/>
      <c r="BY327" s="1"/>
      <c r="BZ327" s="1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10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10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10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10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10"/>
      <c r="HG327" s="9"/>
      <c r="HH327" s="9"/>
    </row>
    <row r="328" spans="1:216" s="2" customFormat="1" ht="17.149999999999999" customHeight="1">
      <c r="A328" s="45" t="s">
        <v>309</v>
      </c>
      <c r="B328" s="63">
        <v>0</v>
      </c>
      <c r="C328" s="63">
        <v>0</v>
      </c>
      <c r="D328" s="4">
        <f t="shared" si="100"/>
        <v>0</v>
      </c>
      <c r="E328" s="11">
        <v>0</v>
      </c>
      <c r="F328" s="5" t="s">
        <v>360</v>
      </c>
      <c r="G328" s="5" t="s">
        <v>360</v>
      </c>
      <c r="H328" s="5" t="s">
        <v>360</v>
      </c>
      <c r="I328" s="5" t="s">
        <v>360</v>
      </c>
      <c r="J328" s="5" t="s">
        <v>360</v>
      </c>
      <c r="K328" s="5" t="s">
        <v>360</v>
      </c>
      <c r="L328" s="5" t="s">
        <v>360</v>
      </c>
      <c r="M328" s="5" t="s">
        <v>360</v>
      </c>
      <c r="N328" s="35">
        <v>652.70000000000005</v>
      </c>
      <c r="O328" s="35">
        <v>374.7</v>
      </c>
      <c r="P328" s="4">
        <f t="shared" si="101"/>
        <v>0.57407691129155813</v>
      </c>
      <c r="Q328" s="11">
        <v>20</v>
      </c>
      <c r="R328" s="5" t="s">
        <v>360</v>
      </c>
      <c r="S328" s="5" t="s">
        <v>360</v>
      </c>
      <c r="T328" s="5" t="s">
        <v>360</v>
      </c>
      <c r="U328" s="5" t="s">
        <v>360</v>
      </c>
      <c r="V328" s="5" t="s">
        <v>360</v>
      </c>
      <c r="W328" s="5" t="s">
        <v>360</v>
      </c>
      <c r="X328" s="35">
        <v>5852</v>
      </c>
      <c r="Y328" s="35">
        <v>4431</v>
      </c>
      <c r="Z328" s="4">
        <f t="shared" si="102"/>
        <v>0.75717703349282295</v>
      </c>
      <c r="AA328" s="5">
        <v>5</v>
      </c>
      <c r="AB328" s="86">
        <v>70</v>
      </c>
      <c r="AC328" s="86">
        <v>70</v>
      </c>
      <c r="AD328" s="4">
        <f t="shared" si="103"/>
        <v>1</v>
      </c>
      <c r="AE328" s="5">
        <v>20</v>
      </c>
      <c r="AF328" s="5" t="s">
        <v>360</v>
      </c>
      <c r="AG328" s="5" t="s">
        <v>360</v>
      </c>
      <c r="AH328" s="5" t="s">
        <v>360</v>
      </c>
      <c r="AI328" s="5" t="s">
        <v>360</v>
      </c>
      <c r="AJ328" s="5" t="s">
        <v>360</v>
      </c>
      <c r="AK328" s="5" t="s">
        <v>360</v>
      </c>
      <c r="AL328" s="5" t="s">
        <v>360</v>
      </c>
      <c r="AM328" s="5" t="s">
        <v>360</v>
      </c>
      <c r="AN328" s="5" t="s">
        <v>360</v>
      </c>
      <c r="AO328" s="5" t="s">
        <v>360</v>
      </c>
      <c r="AP328" s="5" t="s">
        <v>360</v>
      </c>
      <c r="AQ328" s="5" t="s">
        <v>360</v>
      </c>
      <c r="AR328" s="43">
        <f t="shared" si="112"/>
        <v>0.7837205198510061</v>
      </c>
      <c r="AS328" s="44">
        <v>946</v>
      </c>
      <c r="AT328" s="35">
        <f t="shared" si="104"/>
        <v>774</v>
      </c>
      <c r="AU328" s="35">
        <f t="shared" si="105"/>
        <v>606.6</v>
      </c>
      <c r="AV328" s="35">
        <f t="shared" si="106"/>
        <v>-167.39999999999998</v>
      </c>
      <c r="AW328" s="35">
        <v>108.9</v>
      </c>
      <c r="AX328" s="35">
        <v>32.6</v>
      </c>
      <c r="AY328" s="35">
        <v>63.9</v>
      </c>
      <c r="AZ328" s="35">
        <v>89.1</v>
      </c>
      <c r="BA328" s="35">
        <v>108.2</v>
      </c>
      <c r="BB328" s="35">
        <v>122.2</v>
      </c>
      <c r="BC328" s="35">
        <v>2.7</v>
      </c>
      <c r="BD328" s="35">
        <v>0</v>
      </c>
      <c r="BE328" s="35">
        <v>9.1</v>
      </c>
      <c r="BF328" s="35">
        <f t="shared" si="107"/>
        <v>69.900000000000006</v>
      </c>
      <c r="BG328" s="35">
        <v>0</v>
      </c>
      <c r="BH328" s="35">
        <f t="shared" si="99"/>
        <v>69.900000000000006</v>
      </c>
      <c r="BI328" s="79"/>
      <c r="BJ328" s="35">
        <f t="shared" si="108"/>
        <v>69.900000000000006</v>
      </c>
      <c r="BK328" s="35"/>
      <c r="BL328" s="35">
        <f t="shared" si="109"/>
        <v>69.900000000000006</v>
      </c>
      <c r="BM328" s="79"/>
      <c r="BN328" s="79"/>
      <c r="BO328" s="79"/>
      <c r="BP328" s="79"/>
      <c r="BQ328" s="35">
        <f t="shared" si="110"/>
        <v>69.900000000000006</v>
      </c>
      <c r="BR328" s="35">
        <v>72.5</v>
      </c>
      <c r="BS328" s="35">
        <f t="shared" si="111"/>
        <v>-2.6</v>
      </c>
      <c r="BT328" s="1"/>
      <c r="BU328" s="1"/>
      <c r="BV328" s="69"/>
      <c r="BW328" s="1"/>
      <c r="BX328" s="1"/>
      <c r="BY328" s="1"/>
      <c r="BZ328" s="1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10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10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10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10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10"/>
      <c r="HG328" s="9"/>
      <c r="HH328" s="9"/>
    </row>
    <row r="329" spans="1:216" s="2" customFormat="1" ht="17.149999999999999" customHeight="1">
      <c r="A329" s="45" t="s">
        <v>310</v>
      </c>
      <c r="B329" s="63">
        <v>18100</v>
      </c>
      <c r="C329" s="63">
        <v>17061</v>
      </c>
      <c r="D329" s="4">
        <f t="shared" si="100"/>
        <v>0.94259668508287298</v>
      </c>
      <c r="E329" s="11">
        <v>5</v>
      </c>
      <c r="F329" s="5" t="s">
        <v>360</v>
      </c>
      <c r="G329" s="5" t="s">
        <v>360</v>
      </c>
      <c r="H329" s="5" t="s">
        <v>360</v>
      </c>
      <c r="I329" s="5" t="s">
        <v>360</v>
      </c>
      <c r="J329" s="5" t="s">
        <v>360</v>
      </c>
      <c r="K329" s="5" t="s">
        <v>360</v>
      </c>
      <c r="L329" s="5" t="s">
        <v>360</v>
      </c>
      <c r="M329" s="5" t="s">
        <v>360</v>
      </c>
      <c r="N329" s="35">
        <v>1948.2</v>
      </c>
      <c r="O329" s="35">
        <v>2225.9</v>
      </c>
      <c r="P329" s="4">
        <f t="shared" si="101"/>
        <v>1.1425418334873216</v>
      </c>
      <c r="Q329" s="11">
        <v>20</v>
      </c>
      <c r="R329" s="5" t="s">
        <v>360</v>
      </c>
      <c r="S329" s="5" t="s">
        <v>360</v>
      </c>
      <c r="T329" s="5" t="s">
        <v>360</v>
      </c>
      <c r="U329" s="5" t="s">
        <v>360</v>
      </c>
      <c r="V329" s="5" t="s">
        <v>360</v>
      </c>
      <c r="W329" s="5" t="s">
        <v>360</v>
      </c>
      <c r="X329" s="35">
        <v>13723</v>
      </c>
      <c r="Y329" s="35">
        <v>16735.099999999999</v>
      </c>
      <c r="Z329" s="4">
        <f t="shared" si="102"/>
        <v>1.2019492822269182</v>
      </c>
      <c r="AA329" s="5">
        <v>5</v>
      </c>
      <c r="AB329" s="86">
        <v>1075</v>
      </c>
      <c r="AC329" s="86">
        <v>984</v>
      </c>
      <c r="AD329" s="4">
        <f t="shared" si="103"/>
        <v>0.91534883720930238</v>
      </c>
      <c r="AE329" s="5">
        <v>20</v>
      </c>
      <c r="AF329" s="5" t="s">
        <v>360</v>
      </c>
      <c r="AG329" s="5" t="s">
        <v>360</v>
      </c>
      <c r="AH329" s="5" t="s">
        <v>360</v>
      </c>
      <c r="AI329" s="5" t="s">
        <v>360</v>
      </c>
      <c r="AJ329" s="5" t="s">
        <v>360</v>
      </c>
      <c r="AK329" s="5" t="s">
        <v>360</v>
      </c>
      <c r="AL329" s="5" t="s">
        <v>360</v>
      </c>
      <c r="AM329" s="5" t="s">
        <v>360</v>
      </c>
      <c r="AN329" s="5" t="s">
        <v>360</v>
      </c>
      <c r="AO329" s="5" t="s">
        <v>360</v>
      </c>
      <c r="AP329" s="5" t="s">
        <v>360</v>
      </c>
      <c r="AQ329" s="5" t="s">
        <v>360</v>
      </c>
      <c r="AR329" s="43">
        <f t="shared" si="112"/>
        <v>1.0376108650096287</v>
      </c>
      <c r="AS329" s="44">
        <v>1227</v>
      </c>
      <c r="AT329" s="35">
        <f t="shared" si="104"/>
        <v>1003.9090909090909</v>
      </c>
      <c r="AU329" s="35">
        <f t="shared" si="105"/>
        <v>1041.7</v>
      </c>
      <c r="AV329" s="35">
        <f t="shared" si="106"/>
        <v>37.790909090909167</v>
      </c>
      <c r="AW329" s="35">
        <v>35.1</v>
      </c>
      <c r="AX329" s="35">
        <v>130.4</v>
      </c>
      <c r="AY329" s="35">
        <v>206.3</v>
      </c>
      <c r="AZ329" s="35">
        <v>134.6</v>
      </c>
      <c r="BA329" s="35">
        <v>136.5</v>
      </c>
      <c r="BB329" s="35">
        <v>83.9</v>
      </c>
      <c r="BC329" s="35">
        <v>129</v>
      </c>
      <c r="BD329" s="35">
        <v>88.7</v>
      </c>
      <c r="BE329" s="35"/>
      <c r="BF329" s="35">
        <f t="shared" si="107"/>
        <v>97.2</v>
      </c>
      <c r="BG329" s="35">
        <v>0</v>
      </c>
      <c r="BH329" s="35">
        <f t="shared" si="99"/>
        <v>97.2</v>
      </c>
      <c r="BI329" s="79"/>
      <c r="BJ329" s="35">
        <f t="shared" si="108"/>
        <v>97.2</v>
      </c>
      <c r="BK329" s="35"/>
      <c r="BL329" s="35">
        <f t="shared" si="109"/>
        <v>97.2</v>
      </c>
      <c r="BM329" s="79"/>
      <c r="BN329" s="79"/>
      <c r="BO329" s="79"/>
      <c r="BP329" s="79"/>
      <c r="BQ329" s="35">
        <f t="shared" si="110"/>
        <v>97.2</v>
      </c>
      <c r="BR329" s="35">
        <v>78.8</v>
      </c>
      <c r="BS329" s="35">
        <f t="shared" si="111"/>
        <v>18.399999999999999</v>
      </c>
      <c r="BT329" s="1"/>
      <c r="BU329" s="1"/>
      <c r="BV329" s="69"/>
      <c r="BW329" s="1"/>
      <c r="BX329" s="1"/>
      <c r="BY329" s="1"/>
      <c r="BZ329" s="1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10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10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10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10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10"/>
      <c r="HG329" s="9"/>
      <c r="HH329" s="9"/>
    </row>
    <row r="330" spans="1:216" s="2" customFormat="1" ht="17.149999999999999" customHeight="1">
      <c r="A330" s="45" t="s">
        <v>311</v>
      </c>
      <c r="B330" s="63">
        <v>0</v>
      </c>
      <c r="C330" s="63">
        <v>101025</v>
      </c>
      <c r="D330" s="4">
        <f t="shared" si="100"/>
        <v>1</v>
      </c>
      <c r="E330" s="11">
        <v>5</v>
      </c>
      <c r="F330" s="5" t="s">
        <v>360</v>
      </c>
      <c r="G330" s="5" t="s">
        <v>360</v>
      </c>
      <c r="H330" s="5" t="s">
        <v>360</v>
      </c>
      <c r="I330" s="5" t="s">
        <v>360</v>
      </c>
      <c r="J330" s="5" t="s">
        <v>360</v>
      </c>
      <c r="K330" s="5" t="s">
        <v>360</v>
      </c>
      <c r="L330" s="5" t="s">
        <v>360</v>
      </c>
      <c r="M330" s="5" t="s">
        <v>360</v>
      </c>
      <c r="N330" s="35">
        <v>638</v>
      </c>
      <c r="O330" s="35">
        <v>451.7</v>
      </c>
      <c r="P330" s="4">
        <f t="shared" si="101"/>
        <v>0.70799373040752345</v>
      </c>
      <c r="Q330" s="11">
        <v>20</v>
      </c>
      <c r="R330" s="5" t="s">
        <v>360</v>
      </c>
      <c r="S330" s="5" t="s">
        <v>360</v>
      </c>
      <c r="T330" s="5" t="s">
        <v>360</v>
      </c>
      <c r="U330" s="5" t="s">
        <v>360</v>
      </c>
      <c r="V330" s="5" t="s">
        <v>360</v>
      </c>
      <c r="W330" s="5" t="s">
        <v>360</v>
      </c>
      <c r="X330" s="35">
        <v>3666</v>
      </c>
      <c r="Y330" s="35">
        <v>23207.3</v>
      </c>
      <c r="Z330" s="4">
        <f t="shared" si="102"/>
        <v>1.3</v>
      </c>
      <c r="AA330" s="5">
        <v>5</v>
      </c>
      <c r="AB330" s="86">
        <v>23</v>
      </c>
      <c r="AC330" s="86">
        <v>25</v>
      </c>
      <c r="AD330" s="4">
        <f t="shared" si="103"/>
        <v>1.0869565217391304</v>
      </c>
      <c r="AE330" s="5">
        <v>20</v>
      </c>
      <c r="AF330" s="5" t="s">
        <v>360</v>
      </c>
      <c r="AG330" s="5" t="s">
        <v>360</v>
      </c>
      <c r="AH330" s="5" t="s">
        <v>360</v>
      </c>
      <c r="AI330" s="5" t="s">
        <v>360</v>
      </c>
      <c r="AJ330" s="5" t="s">
        <v>360</v>
      </c>
      <c r="AK330" s="5" t="s">
        <v>360</v>
      </c>
      <c r="AL330" s="5" t="s">
        <v>360</v>
      </c>
      <c r="AM330" s="5" t="s">
        <v>360</v>
      </c>
      <c r="AN330" s="5" t="s">
        <v>360</v>
      </c>
      <c r="AO330" s="5" t="s">
        <v>360</v>
      </c>
      <c r="AP330" s="5" t="s">
        <v>360</v>
      </c>
      <c r="AQ330" s="5" t="s">
        <v>360</v>
      </c>
      <c r="AR330" s="43">
        <f t="shared" si="112"/>
        <v>0.94798010085866158</v>
      </c>
      <c r="AS330" s="44">
        <v>477</v>
      </c>
      <c r="AT330" s="35">
        <f t="shared" si="104"/>
        <v>390.27272727272731</v>
      </c>
      <c r="AU330" s="35">
        <f t="shared" si="105"/>
        <v>370</v>
      </c>
      <c r="AV330" s="35">
        <f t="shared" si="106"/>
        <v>-20.272727272727309</v>
      </c>
      <c r="AW330" s="35">
        <v>40.200000000000003</v>
      </c>
      <c r="AX330" s="35">
        <v>1</v>
      </c>
      <c r="AY330" s="35">
        <v>53.1</v>
      </c>
      <c r="AZ330" s="35">
        <v>52</v>
      </c>
      <c r="BA330" s="35">
        <v>52.5</v>
      </c>
      <c r="BB330" s="35">
        <v>30.5</v>
      </c>
      <c r="BC330" s="35">
        <v>14.3</v>
      </c>
      <c r="BD330" s="35">
        <v>52.9</v>
      </c>
      <c r="BE330" s="35">
        <v>5.4</v>
      </c>
      <c r="BF330" s="35">
        <f t="shared" si="107"/>
        <v>68.099999999999994</v>
      </c>
      <c r="BG330" s="35">
        <v>0</v>
      </c>
      <c r="BH330" s="35">
        <f t="shared" si="99"/>
        <v>68.099999999999994</v>
      </c>
      <c r="BI330" s="79"/>
      <c r="BJ330" s="35">
        <f t="shared" si="108"/>
        <v>68.099999999999994</v>
      </c>
      <c r="BK330" s="35"/>
      <c r="BL330" s="35">
        <f t="shared" si="109"/>
        <v>68.099999999999994</v>
      </c>
      <c r="BM330" s="79"/>
      <c r="BN330" s="79"/>
      <c r="BO330" s="79"/>
      <c r="BP330" s="79"/>
      <c r="BQ330" s="35">
        <f t="shared" si="110"/>
        <v>68.099999999999994</v>
      </c>
      <c r="BR330" s="35">
        <v>48.4</v>
      </c>
      <c r="BS330" s="35">
        <f t="shared" si="111"/>
        <v>19.7</v>
      </c>
      <c r="BT330" s="1"/>
      <c r="BU330" s="1"/>
      <c r="BV330" s="69"/>
      <c r="BW330" s="1"/>
      <c r="BX330" s="1"/>
      <c r="BY330" s="1"/>
      <c r="BZ330" s="1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10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10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10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10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10"/>
      <c r="HG330" s="9"/>
      <c r="HH330" s="9"/>
    </row>
    <row r="331" spans="1:216" s="2" customFormat="1" ht="17.149999999999999" customHeight="1">
      <c r="A331" s="18" t="s">
        <v>312</v>
      </c>
      <c r="B331" s="59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87"/>
      <c r="AC331" s="87"/>
      <c r="AD331" s="11"/>
      <c r="AE331" s="11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35"/>
      <c r="BL331" s="35"/>
      <c r="BM331" s="79"/>
      <c r="BN331" s="79"/>
      <c r="BO331" s="79"/>
      <c r="BP331" s="79"/>
      <c r="BQ331" s="35"/>
      <c r="BR331" s="35"/>
      <c r="BS331" s="35"/>
      <c r="BT331" s="1"/>
      <c r="BU331" s="1"/>
      <c r="BV331" s="69"/>
      <c r="BW331" s="1"/>
      <c r="BX331" s="1"/>
      <c r="BY331" s="1"/>
      <c r="BZ331" s="1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10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10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10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10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10"/>
      <c r="HG331" s="9"/>
      <c r="HH331" s="9"/>
    </row>
    <row r="332" spans="1:216" s="2" customFormat="1" ht="17.149999999999999" customHeight="1">
      <c r="A332" s="14" t="s">
        <v>313</v>
      </c>
      <c r="B332" s="63">
        <v>1173</v>
      </c>
      <c r="C332" s="63">
        <v>1484.5</v>
      </c>
      <c r="D332" s="4">
        <f t="shared" si="100"/>
        <v>1.2065558397271952</v>
      </c>
      <c r="E332" s="11">
        <v>5</v>
      </c>
      <c r="F332" s="5" t="s">
        <v>360</v>
      </c>
      <c r="G332" s="5" t="s">
        <v>360</v>
      </c>
      <c r="H332" s="5" t="s">
        <v>360</v>
      </c>
      <c r="I332" s="5" t="s">
        <v>360</v>
      </c>
      <c r="J332" s="5" t="s">
        <v>360</v>
      </c>
      <c r="K332" s="5" t="s">
        <v>360</v>
      </c>
      <c r="L332" s="5" t="s">
        <v>360</v>
      </c>
      <c r="M332" s="5" t="s">
        <v>360</v>
      </c>
      <c r="N332" s="35">
        <v>426.8</v>
      </c>
      <c r="O332" s="35">
        <v>117</v>
      </c>
      <c r="P332" s="4">
        <f t="shared" si="101"/>
        <v>0.27413308341143394</v>
      </c>
      <c r="Q332" s="11">
        <v>20</v>
      </c>
      <c r="R332" s="5" t="s">
        <v>360</v>
      </c>
      <c r="S332" s="5" t="s">
        <v>360</v>
      </c>
      <c r="T332" s="5" t="s">
        <v>360</v>
      </c>
      <c r="U332" s="5" t="s">
        <v>360</v>
      </c>
      <c r="V332" s="5" t="s">
        <v>360</v>
      </c>
      <c r="W332" s="5" t="s">
        <v>360</v>
      </c>
      <c r="X332" s="35">
        <v>3308</v>
      </c>
      <c r="Y332" s="35">
        <v>3803</v>
      </c>
      <c r="Z332" s="4">
        <f t="shared" si="102"/>
        <v>1.1496372430471584</v>
      </c>
      <c r="AA332" s="5">
        <v>5</v>
      </c>
      <c r="AB332" s="86">
        <v>280</v>
      </c>
      <c r="AC332" s="86">
        <v>333</v>
      </c>
      <c r="AD332" s="4">
        <f t="shared" si="103"/>
        <v>1.1892857142857143</v>
      </c>
      <c r="AE332" s="5">
        <v>20</v>
      </c>
      <c r="AF332" s="5" t="s">
        <v>360</v>
      </c>
      <c r="AG332" s="5" t="s">
        <v>360</v>
      </c>
      <c r="AH332" s="5" t="s">
        <v>360</v>
      </c>
      <c r="AI332" s="5" t="s">
        <v>360</v>
      </c>
      <c r="AJ332" s="5" t="s">
        <v>360</v>
      </c>
      <c r="AK332" s="5" t="s">
        <v>360</v>
      </c>
      <c r="AL332" s="5" t="s">
        <v>360</v>
      </c>
      <c r="AM332" s="5" t="s">
        <v>360</v>
      </c>
      <c r="AN332" s="5" t="s">
        <v>360</v>
      </c>
      <c r="AO332" s="5" t="s">
        <v>360</v>
      </c>
      <c r="AP332" s="5" t="s">
        <v>360</v>
      </c>
      <c r="AQ332" s="5" t="s">
        <v>360</v>
      </c>
      <c r="AR332" s="43">
        <f t="shared" si="112"/>
        <v>0.82098682735629469</v>
      </c>
      <c r="AS332" s="44">
        <v>1760</v>
      </c>
      <c r="AT332" s="35">
        <f t="shared" si="104"/>
        <v>1440</v>
      </c>
      <c r="AU332" s="35">
        <f t="shared" si="105"/>
        <v>1182.2</v>
      </c>
      <c r="AV332" s="35">
        <f t="shared" si="106"/>
        <v>-257.79999999999995</v>
      </c>
      <c r="AW332" s="35">
        <v>111.2</v>
      </c>
      <c r="AX332" s="35">
        <v>75.599999999999994</v>
      </c>
      <c r="AY332" s="35">
        <v>233.5</v>
      </c>
      <c r="AZ332" s="35">
        <v>75.599999999999994</v>
      </c>
      <c r="BA332" s="35">
        <v>118.1</v>
      </c>
      <c r="BB332" s="35">
        <v>148.6</v>
      </c>
      <c r="BC332" s="35">
        <v>110.9</v>
      </c>
      <c r="BD332" s="35">
        <v>53.7</v>
      </c>
      <c r="BE332" s="35"/>
      <c r="BF332" s="35">
        <f t="shared" si="107"/>
        <v>255</v>
      </c>
      <c r="BG332" s="35">
        <v>0</v>
      </c>
      <c r="BH332" s="35">
        <f t="shared" si="99"/>
        <v>255</v>
      </c>
      <c r="BI332" s="79"/>
      <c r="BJ332" s="35">
        <f t="shared" si="108"/>
        <v>255</v>
      </c>
      <c r="BK332" s="35"/>
      <c r="BL332" s="35">
        <f t="shared" si="109"/>
        <v>255</v>
      </c>
      <c r="BM332" s="79"/>
      <c r="BN332" s="79"/>
      <c r="BO332" s="79"/>
      <c r="BP332" s="79"/>
      <c r="BQ332" s="35">
        <f t="shared" si="110"/>
        <v>255</v>
      </c>
      <c r="BR332" s="35">
        <v>202.4</v>
      </c>
      <c r="BS332" s="35">
        <f t="shared" si="111"/>
        <v>52.6</v>
      </c>
      <c r="BT332" s="1"/>
      <c r="BU332" s="1"/>
      <c r="BV332" s="69"/>
      <c r="BW332" s="1"/>
      <c r="BX332" s="1"/>
      <c r="BY332" s="1"/>
      <c r="BZ332" s="1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10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10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10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10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10"/>
      <c r="HG332" s="9"/>
      <c r="HH332" s="9"/>
    </row>
    <row r="333" spans="1:216" s="2" customFormat="1" ht="17.149999999999999" customHeight="1">
      <c r="A333" s="14" t="s">
        <v>314</v>
      </c>
      <c r="B333" s="63">
        <v>780</v>
      </c>
      <c r="C333" s="63">
        <v>786.5</v>
      </c>
      <c r="D333" s="4">
        <f t="shared" si="100"/>
        <v>1.0083333333333333</v>
      </c>
      <c r="E333" s="11">
        <v>5</v>
      </c>
      <c r="F333" s="5" t="s">
        <v>360</v>
      </c>
      <c r="G333" s="5" t="s">
        <v>360</v>
      </c>
      <c r="H333" s="5" t="s">
        <v>360</v>
      </c>
      <c r="I333" s="5" t="s">
        <v>360</v>
      </c>
      <c r="J333" s="5" t="s">
        <v>360</v>
      </c>
      <c r="K333" s="5" t="s">
        <v>360</v>
      </c>
      <c r="L333" s="5" t="s">
        <v>360</v>
      </c>
      <c r="M333" s="5" t="s">
        <v>360</v>
      </c>
      <c r="N333" s="35">
        <v>921</v>
      </c>
      <c r="O333" s="35">
        <v>843.9</v>
      </c>
      <c r="P333" s="4">
        <f t="shared" si="101"/>
        <v>0.91628664495114009</v>
      </c>
      <c r="Q333" s="11">
        <v>20</v>
      </c>
      <c r="R333" s="5" t="s">
        <v>360</v>
      </c>
      <c r="S333" s="5" t="s">
        <v>360</v>
      </c>
      <c r="T333" s="5" t="s">
        <v>360</v>
      </c>
      <c r="U333" s="5" t="s">
        <v>360</v>
      </c>
      <c r="V333" s="5" t="s">
        <v>360</v>
      </c>
      <c r="W333" s="5" t="s">
        <v>360</v>
      </c>
      <c r="X333" s="35">
        <v>8585</v>
      </c>
      <c r="Y333" s="35">
        <v>6797.4</v>
      </c>
      <c r="Z333" s="4">
        <f t="shared" si="102"/>
        <v>0.79177635410599878</v>
      </c>
      <c r="AA333" s="5">
        <v>5</v>
      </c>
      <c r="AB333" s="86">
        <v>530</v>
      </c>
      <c r="AC333" s="86">
        <v>572</v>
      </c>
      <c r="AD333" s="4">
        <f t="shared" si="103"/>
        <v>1.0792452830188679</v>
      </c>
      <c r="AE333" s="5">
        <v>20</v>
      </c>
      <c r="AF333" s="5" t="s">
        <v>360</v>
      </c>
      <c r="AG333" s="5" t="s">
        <v>360</v>
      </c>
      <c r="AH333" s="5" t="s">
        <v>360</v>
      </c>
      <c r="AI333" s="5" t="s">
        <v>360</v>
      </c>
      <c r="AJ333" s="5" t="s">
        <v>360</v>
      </c>
      <c r="AK333" s="5" t="s">
        <v>360</v>
      </c>
      <c r="AL333" s="5" t="s">
        <v>360</v>
      </c>
      <c r="AM333" s="5" t="s">
        <v>360</v>
      </c>
      <c r="AN333" s="5" t="s">
        <v>360</v>
      </c>
      <c r="AO333" s="5" t="s">
        <v>360</v>
      </c>
      <c r="AP333" s="5" t="s">
        <v>360</v>
      </c>
      <c r="AQ333" s="5" t="s">
        <v>360</v>
      </c>
      <c r="AR333" s="43">
        <f t="shared" si="112"/>
        <v>0.97822373993193645</v>
      </c>
      <c r="AS333" s="44">
        <v>1621</v>
      </c>
      <c r="AT333" s="35">
        <f t="shared" si="104"/>
        <v>1326.2727272727275</v>
      </c>
      <c r="AU333" s="35">
        <f t="shared" si="105"/>
        <v>1297.4000000000001</v>
      </c>
      <c r="AV333" s="35">
        <f t="shared" si="106"/>
        <v>-28.872727272727388</v>
      </c>
      <c r="AW333" s="35">
        <v>117.9</v>
      </c>
      <c r="AX333" s="35">
        <v>179.2</v>
      </c>
      <c r="AY333" s="35">
        <v>146.5</v>
      </c>
      <c r="AZ333" s="35">
        <v>83.1</v>
      </c>
      <c r="BA333" s="35">
        <v>182.7</v>
      </c>
      <c r="BB333" s="35">
        <v>159.1</v>
      </c>
      <c r="BC333" s="35">
        <v>81.2</v>
      </c>
      <c r="BD333" s="35">
        <v>131.6</v>
      </c>
      <c r="BE333" s="35"/>
      <c r="BF333" s="35">
        <f t="shared" si="107"/>
        <v>216.1</v>
      </c>
      <c r="BG333" s="35">
        <v>0</v>
      </c>
      <c r="BH333" s="35">
        <f t="shared" si="99"/>
        <v>216.1</v>
      </c>
      <c r="BI333" s="79"/>
      <c r="BJ333" s="35">
        <f t="shared" si="108"/>
        <v>216.1</v>
      </c>
      <c r="BK333" s="35"/>
      <c r="BL333" s="35">
        <f t="shared" si="109"/>
        <v>216.1</v>
      </c>
      <c r="BM333" s="79"/>
      <c r="BN333" s="79"/>
      <c r="BO333" s="79"/>
      <c r="BP333" s="79"/>
      <c r="BQ333" s="35">
        <f t="shared" si="110"/>
        <v>216.1</v>
      </c>
      <c r="BR333" s="35">
        <v>243.6</v>
      </c>
      <c r="BS333" s="35">
        <f t="shared" si="111"/>
        <v>-27.5</v>
      </c>
      <c r="BT333" s="1"/>
      <c r="BU333" s="1"/>
      <c r="BV333" s="69"/>
      <c r="BW333" s="1"/>
      <c r="BX333" s="1"/>
      <c r="BY333" s="1"/>
      <c r="BZ333" s="1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10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10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10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10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10"/>
      <c r="HG333" s="9"/>
      <c r="HH333" s="9"/>
    </row>
    <row r="334" spans="1:216" s="2" customFormat="1" ht="17.149999999999999" customHeight="1">
      <c r="A334" s="14" t="s">
        <v>267</v>
      </c>
      <c r="B334" s="63">
        <v>514</v>
      </c>
      <c r="C334" s="63">
        <v>556</v>
      </c>
      <c r="D334" s="4">
        <f t="shared" si="100"/>
        <v>1.0817120622568093</v>
      </c>
      <c r="E334" s="11">
        <v>5</v>
      </c>
      <c r="F334" s="5" t="s">
        <v>360</v>
      </c>
      <c r="G334" s="5" t="s">
        <v>360</v>
      </c>
      <c r="H334" s="5" t="s">
        <v>360</v>
      </c>
      <c r="I334" s="5" t="s">
        <v>360</v>
      </c>
      <c r="J334" s="5" t="s">
        <v>360</v>
      </c>
      <c r="K334" s="5" t="s">
        <v>360</v>
      </c>
      <c r="L334" s="5" t="s">
        <v>360</v>
      </c>
      <c r="M334" s="5" t="s">
        <v>360</v>
      </c>
      <c r="N334" s="35">
        <v>58.1</v>
      </c>
      <c r="O334" s="35">
        <v>498</v>
      </c>
      <c r="P334" s="4">
        <f t="shared" si="101"/>
        <v>1.3</v>
      </c>
      <c r="Q334" s="11">
        <v>20</v>
      </c>
      <c r="R334" s="5" t="s">
        <v>360</v>
      </c>
      <c r="S334" s="5" t="s">
        <v>360</v>
      </c>
      <c r="T334" s="5" t="s">
        <v>360</v>
      </c>
      <c r="U334" s="5" t="s">
        <v>360</v>
      </c>
      <c r="V334" s="5" t="s">
        <v>360</v>
      </c>
      <c r="W334" s="5" t="s">
        <v>360</v>
      </c>
      <c r="X334" s="35">
        <v>2472</v>
      </c>
      <c r="Y334" s="35">
        <v>2745.4</v>
      </c>
      <c r="Z334" s="4">
        <f t="shared" si="102"/>
        <v>1.1105987055016182</v>
      </c>
      <c r="AA334" s="5">
        <v>5</v>
      </c>
      <c r="AB334" s="86">
        <v>285</v>
      </c>
      <c r="AC334" s="86">
        <v>313</v>
      </c>
      <c r="AD334" s="4">
        <f t="shared" si="103"/>
        <v>1.0982456140350878</v>
      </c>
      <c r="AE334" s="5">
        <v>20</v>
      </c>
      <c r="AF334" s="5" t="s">
        <v>360</v>
      </c>
      <c r="AG334" s="5" t="s">
        <v>360</v>
      </c>
      <c r="AH334" s="5" t="s">
        <v>360</v>
      </c>
      <c r="AI334" s="5" t="s">
        <v>360</v>
      </c>
      <c r="AJ334" s="5" t="s">
        <v>360</v>
      </c>
      <c r="AK334" s="5" t="s">
        <v>360</v>
      </c>
      <c r="AL334" s="5" t="s">
        <v>360</v>
      </c>
      <c r="AM334" s="5" t="s">
        <v>360</v>
      </c>
      <c r="AN334" s="5" t="s">
        <v>360</v>
      </c>
      <c r="AO334" s="5" t="s">
        <v>360</v>
      </c>
      <c r="AP334" s="5" t="s">
        <v>360</v>
      </c>
      <c r="AQ334" s="5" t="s">
        <v>360</v>
      </c>
      <c r="AR334" s="43">
        <f t="shared" si="112"/>
        <v>1.1785293223898778</v>
      </c>
      <c r="AS334" s="44">
        <v>1333</v>
      </c>
      <c r="AT334" s="35">
        <f t="shared" si="104"/>
        <v>1090.6363636363637</v>
      </c>
      <c r="AU334" s="35">
        <f t="shared" si="105"/>
        <v>1285.3</v>
      </c>
      <c r="AV334" s="35">
        <f t="shared" si="106"/>
        <v>194.66363636363621</v>
      </c>
      <c r="AW334" s="35">
        <v>152.9</v>
      </c>
      <c r="AX334" s="35">
        <v>78.7</v>
      </c>
      <c r="AY334" s="35">
        <v>207</v>
      </c>
      <c r="AZ334" s="35">
        <v>152.4</v>
      </c>
      <c r="BA334" s="35">
        <v>122.8</v>
      </c>
      <c r="BB334" s="35">
        <v>144.9</v>
      </c>
      <c r="BC334" s="35">
        <v>152</v>
      </c>
      <c r="BD334" s="35">
        <v>149.6</v>
      </c>
      <c r="BE334" s="35"/>
      <c r="BF334" s="35">
        <f t="shared" si="107"/>
        <v>125</v>
      </c>
      <c r="BG334" s="35">
        <v>0</v>
      </c>
      <c r="BH334" s="35">
        <f t="shared" si="99"/>
        <v>125</v>
      </c>
      <c r="BI334" s="79"/>
      <c r="BJ334" s="35">
        <f t="shared" si="108"/>
        <v>125</v>
      </c>
      <c r="BK334" s="35"/>
      <c r="BL334" s="35">
        <f t="shared" si="109"/>
        <v>125</v>
      </c>
      <c r="BM334" s="79"/>
      <c r="BN334" s="79"/>
      <c r="BO334" s="79"/>
      <c r="BP334" s="79"/>
      <c r="BQ334" s="35">
        <f t="shared" si="110"/>
        <v>125</v>
      </c>
      <c r="BR334" s="35">
        <v>133.30000000000001</v>
      </c>
      <c r="BS334" s="35">
        <f t="shared" si="111"/>
        <v>-8.3000000000000007</v>
      </c>
      <c r="BT334" s="1"/>
      <c r="BU334" s="1"/>
      <c r="BV334" s="69"/>
      <c r="BW334" s="1"/>
      <c r="BX334" s="1"/>
      <c r="BY334" s="1"/>
      <c r="BZ334" s="1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10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10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10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10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10"/>
      <c r="HG334" s="9"/>
      <c r="HH334" s="9"/>
    </row>
    <row r="335" spans="1:216" s="2" customFormat="1" ht="17.149999999999999" customHeight="1">
      <c r="A335" s="14" t="s">
        <v>315</v>
      </c>
      <c r="B335" s="63">
        <v>1352</v>
      </c>
      <c r="C335" s="63">
        <v>1384.9</v>
      </c>
      <c r="D335" s="4">
        <f t="shared" si="100"/>
        <v>1.0243343195266272</v>
      </c>
      <c r="E335" s="11">
        <v>5</v>
      </c>
      <c r="F335" s="5" t="s">
        <v>360</v>
      </c>
      <c r="G335" s="5" t="s">
        <v>360</v>
      </c>
      <c r="H335" s="5" t="s">
        <v>360</v>
      </c>
      <c r="I335" s="5" t="s">
        <v>360</v>
      </c>
      <c r="J335" s="5" t="s">
        <v>360</v>
      </c>
      <c r="K335" s="5" t="s">
        <v>360</v>
      </c>
      <c r="L335" s="5" t="s">
        <v>360</v>
      </c>
      <c r="M335" s="5" t="s">
        <v>360</v>
      </c>
      <c r="N335" s="35">
        <v>503.4</v>
      </c>
      <c r="O335" s="35">
        <v>375.4</v>
      </c>
      <c r="P335" s="4">
        <f t="shared" si="101"/>
        <v>0.74572904251092564</v>
      </c>
      <c r="Q335" s="11">
        <v>20</v>
      </c>
      <c r="R335" s="5" t="s">
        <v>360</v>
      </c>
      <c r="S335" s="5" t="s">
        <v>360</v>
      </c>
      <c r="T335" s="5" t="s">
        <v>360</v>
      </c>
      <c r="U335" s="5" t="s">
        <v>360</v>
      </c>
      <c r="V335" s="5" t="s">
        <v>360</v>
      </c>
      <c r="W335" s="5" t="s">
        <v>360</v>
      </c>
      <c r="X335" s="35">
        <v>5689</v>
      </c>
      <c r="Y335" s="35">
        <v>5394.1</v>
      </c>
      <c r="Z335" s="4">
        <f t="shared" si="102"/>
        <v>0.94816312181402718</v>
      </c>
      <c r="AA335" s="5">
        <v>5</v>
      </c>
      <c r="AB335" s="86">
        <v>150</v>
      </c>
      <c r="AC335" s="86">
        <v>165</v>
      </c>
      <c r="AD335" s="4">
        <f t="shared" si="103"/>
        <v>1.1000000000000001</v>
      </c>
      <c r="AE335" s="5">
        <v>20</v>
      </c>
      <c r="AF335" s="5" t="s">
        <v>360</v>
      </c>
      <c r="AG335" s="5" t="s">
        <v>360</v>
      </c>
      <c r="AH335" s="5" t="s">
        <v>360</v>
      </c>
      <c r="AI335" s="5" t="s">
        <v>360</v>
      </c>
      <c r="AJ335" s="5" t="s">
        <v>360</v>
      </c>
      <c r="AK335" s="5" t="s">
        <v>360</v>
      </c>
      <c r="AL335" s="5" t="s">
        <v>360</v>
      </c>
      <c r="AM335" s="5" t="s">
        <v>360</v>
      </c>
      <c r="AN335" s="5" t="s">
        <v>360</v>
      </c>
      <c r="AO335" s="5" t="s">
        <v>360</v>
      </c>
      <c r="AP335" s="5" t="s">
        <v>360</v>
      </c>
      <c r="AQ335" s="5" t="s">
        <v>360</v>
      </c>
      <c r="AR335" s="43">
        <f t="shared" si="112"/>
        <v>0.93554136113843567</v>
      </c>
      <c r="AS335" s="44">
        <v>2240</v>
      </c>
      <c r="AT335" s="35">
        <f t="shared" si="104"/>
        <v>1832.7272727272725</v>
      </c>
      <c r="AU335" s="35">
        <f t="shared" si="105"/>
        <v>1714.6</v>
      </c>
      <c r="AV335" s="35">
        <f t="shared" si="106"/>
        <v>-118.12727272727261</v>
      </c>
      <c r="AW335" s="35">
        <v>176</v>
      </c>
      <c r="AX335" s="35">
        <v>181.9</v>
      </c>
      <c r="AY335" s="35">
        <v>304.2</v>
      </c>
      <c r="AZ335" s="35">
        <v>216</v>
      </c>
      <c r="BA335" s="35">
        <v>110.1</v>
      </c>
      <c r="BB335" s="35">
        <v>104.4</v>
      </c>
      <c r="BC335" s="35">
        <v>268.7</v>
      </c>
      <c r="BD335" s="35">
        <v>162.1</v>
      </c>
      <c r="BE335" s="35"/>
      <c r="BF335" s="35">
        <f t="shared" si="107"/>
        <v>191.2</v>
      </c>
      <c r="BG335" s="35">
        <v>0</v>
      </c>
      <c r="BH335" s="35">
        <f t="shared" si="99"/>
        <v>191.2</v>
      </c>
      <c r="BI335" s="79"/>
      <c r="BJ335" s="35">
        <f t="shared" si="108"/>
        <v>191.2</v>
      </c>
      <c r="BK335" s="35"/>
      <c r="BL335" s="35">
        <f t="shared" si="109"/>
        <v>191.2</v>
      </c>
      <c r="BM335" s="79"/>
      <c r="BN335" s="79"/>
      <c r="BO335" s="79"/>
      <c r="BP335" s="79"/>
      <c r="BQ335" s="35">
        <f t="shared" si="110"/>
        <v>191.2</v>
      </c>
      <c r="BR335" s="35">
        <v>188.6</v>
      </c>
      <c r="BS335" s="35">
        <f t="shared" si="111"/>
        <v>2.6</v>
      </c>
      <c r="BT335" s="1"/>
      <c r="BU335" s="1"/>
      <c r="BV335" s="69"/>
      <c r="BW335" s="1"/>
      <c r="BX335" s="1"/>
      <c r="BY335" s="1"/>
      <c r="BZ335" s="1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10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10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10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10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10"/>
      <c r="HG335" s="9"/>
      <c r="HH335" s="9"/>
    </row>
    <row r="336" spans="1:216" s="2" customFormat="1" ht="17.149999999999999" customHeight="1">
      <c r="A336" s="14" t="s">
        <v>316</v>
      </c>
      <c r="B336" s="63">
        <v>0</v>
      </c>
      <c r="C336" s="63">
        <v>0</v>
      </c>
      <c r="D336" s="4">
        <f t="shared" si="100"/>
        <v>0</v>
      </c>
      <c r="E336" s="11">
        <v>0</v>
      </c>
      <c r="F336" s="5" t="s">
        <v>360</v>
      </c>
      <c r="G336" s="5" t="s">
        <v>360</v>
      </c>
      <c r="H336" s="5" t="s">
        <v>360</v>
      </c>
      <c r="I336" s="5" t="s">
        <v>360</v>
      </c>
      <c r="J336" s="5" t="s">
        <v>360</v>
      </c>
      <c r="K336" s="5" t="s">
        <v>360</v>
      </c>
      <c r="L336" s="5" t="s">
        <v>360</v>
      </c>
      <c r="M336" s="5" t="s">
        <v>360</v>
      </c>
      <c r="N336" s="35">
        <v>1527</v>
      </c>
      <c r="O336" s="35">
        <v>1390</v>
      </c>
      <c r="P336" s="4">
        <f t="shared" si="101"/>
        <v>0.91028159790438767</v>
      </c>
      <c r="Q336" s="11">
        <v>20</v>
      </c>
      <c r="R336" s="5" t="s">
        <v>360</v>
      </c>
      <c r="S336" s="5" t="s">
        <v>360</v>
      </c>
      <c r="T336" s="5" t="s">
        <v>360</v>
      </c>
      <c r="U336" s="5" t="s">
        <v>360</v>
      </c>
      <c r="V336" s="5" t="s">
        <v>360</v>
      </c>
      <c r="W336" s="5" t="s">
        <v>360</v>
      </c>
      <c r="X336" s="35">
        <v>7412</v>
      </c>
      <c r="Y336" s="35">
        <v>9624.9</v>
      </c>
      <c r="Z336" s="4">
        <f t="shared" si="102"/>
        <v>1.2098556395035078</v>
      </c>
      <c r="AA336" s="5">
        <v>5</v>
      </c>
      <c r="AB336" s="86">
        <v>910</v>
      </c>
      <c r="AC336" s="86">
        <v>999</v>
      </c>
      <c r="AD336" s="4">
        <f t="shared" si="103"/>
        <v>1.0978021978021979</v>
      </c>
      <c r="AE336" s="5">
        <v>20</v>
      </c>
      <c r="AF336" s="5" t="s">
        <v>360</v>
      </c>
      <c r="AG336" s="5" t="s">
        <v>360</v>
      </c>
      <c r="AH336" s="5" t="s">
        <v>360</v>
      </c>
      <c r="AI336" s="5" t="s">
        <v>360</v>
      </c>
      <c r="AJ336" s="5" t="s">
        <v>360</v>
      </c>
      <c r="AK336" s="5" t="s">
        <v>360</v>
      </c>
      <c r="AL336" s="5" t="s">
        <v>360</v>
      </c>
      <c r="AM336" s="5" t="s">
        <v>360</v>
      </c>
      <c r="AN336" s="5" t="s">
        <v>360</v>
      </c>
      <c r="AO336" s="5" t="s">
        <v>360</v>
      </c>
      <c r="AP336" s="5" t="s">
        <v>360</v>
      </c>
      <c r="AQ336" s="5" t="s">
        <v>360</v>
      </c>
      <c r="AR336" s="43">
        <f t="shared" si="112"/>
        <v>1.0269100913699833</v>
      </c>
      <c r="AS336" s="44">
        <v>2494</v>
      </c>
      <c r="AT336" s="35">
        <f t="shared" si="104"/>
        <v>2040.5454545454545</v>
      </c>
      <c r="AU336" s="35">
        <f t="shared" si="105"/>
        <v>2095.5</v>
      </c>
      <c r="AV336" s="35">
        <f t="shared" si="106"/>
        <v>54.954545454545496</v>
      </c>
      <c r="AW336" s="35">
        <v>111.2</v>
      </c>
      <c r="AX336" s="35">
        <v>273.2</v>
      </c>
      <c r="AY336" s="35">
        <v>365.3</v>
      </c>
      <c r="AZ336" s="35">
        <v>180.4</v>
      </c>
      <c r="BA336" s="35">
        <v>289.7</v>
      </c>
      <c r="BB336" s="35">
        <v>166.6</v>
      </c>
      <c r="BC336" s="35">
        <v>233.5</v>
      </c>
      <c r="BD336" s="35">
        <v>127.7</v>
      </c>
      <c r="BE336" s="35"/>
      <c r="BF336" s="35">
        <f t="shared" si="107"/>
        <v>347.9</v>
      </c>
      <c r="BG336" s="35">
        <v>0</v>
      </c>
      <c r="BH336" s="35">
        <f t="shared" si="99"/>
        <v>347.9</v>
      </c>
      <c r="BI336" s="79"/>
      <c r="BJ336" s="35">
        <f t="shared" si="108"/>
        <v>347.9</v>
      </c>
      <c r="BK336" s="35"/>
      <c r="BL336" s="35">
        <f t="shared" si="109"/>
        <v>347.9</v>
      </c>
      <c r="BM336" s="79"/>
      <c r="BN336" s="79"/>
      <c r="BO336" s="79"/>
      <c r="BP336" s="79"/>
      <c r="BQ336" s="35">
        <f t="shared" si="110"/>
        <v>347.9</v>
      </c>
      <c r="BR336" s="35">
        <v>301.2</v>
      </c>
      <c r="BS336" s="35">
        <f t="shared" si="111"/>
        <v>46.7</v>
      </c>
      <c r="BT336" s="1"/>
      <c r="BU336" s="1"/>
      <c r="BV336" s="69"/>
      <c r="BW336" s="1"/>
      <c r="BX336" s="1"/>
      <c r="BY336" s="1"/>
      <c r="BZ336" s="1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10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10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10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10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10"/>
      <c r="HG336" s="9"/>
      <c r="HH336" s="9"/>
    </row>
    <row r="337" spans="1:216" s="2" customFormat="1" ht="17.149999999999999" customHeight="1">
      <c r="A337" s="14" t="s">
        <v>317</v>
      </c>
      <c r="B337" s="63">
        <v>840</v>
      </c>
      <c r="C337" s="63">
        <v>863</v>
      </c>
      <c r="D337" s="4">
        <f t="shared" si="100"/>
        <v>1.0273809523809523</v>
      </c>
      <c r="E337" s="11">
        <v>5</v>
      </c>
      <c r="F337" s="5" t="s">
        <v>360</v>
      </c>
      <c r="G337" s="5" t="s">
        <v>360</v>
      </c>
      <c r="H337" s="5" t="s">
        <v>360</v>
      </c>
      <c r="I337" s="5" t="s">
        <v>360</v>
      </c>
      <c r="J337" s="5" t="s">
        <v>360</v>
      </c>
      <c r="K337" s="5" t="s">
        <v>360</v>
      </c>
      <c r="L337" s="5" t="s">
        <v>360</v>
      </c>
      <c r="M337" s="5" t="s">
        <v>360</v>
      </c>
      <c r="N337" s="35">
        <v>512.79999999999995</v>
      </c>
      <c r="O337" s="35">
        <v>605.9</v>
      </c>
      <c r="P337" s="4">
        <f t="shared" si="101"/>
        <v>1.1815522620904837</v>
      </c>
      <c r="Q337" s="11">
        <v>20</v>
      </c>
      <c r="R337" s="5" t="s">
        <v>360</v>
      </c>
      <c r="S337" s="5" t="s">
        <v>360</v>
      </c>
      <c r="T337" s="5" t="s">
        <v>360</v>
      </c>
      <c r="U337" s="5" t="s">
        <v>360</v>
      </c>
      <c r="V337" s="5" t="s">
        <v>360</v>
      </c>
      <c r="W337" s="5" t="s">
        <v>360</v>
      </c>
      <c r="X337" s="35">
        <v>8061</v>
      </c>
      <c r="Y337" s="35">
        <v>10303.200000000001</v>
      </c>
      <c r="Z337" s="4">
        <f t="shared" si="102"/>
        <v>1.2078154075176777</v>
      </c>
      <c r="AA337" s="5">
        <v>5</v>
      </c>
      <c r="AB337" s="86">
        <v>315</v>
      </c>
      <c r="AC337" s="86">
        <v>318</v>
      </c>
      <c r="AD337" s="4">
        <f t="shared" si="103"/>
        <v>1.0095238095238095</v>
      </c>
      <c r="AE337" s="5">
        <v>20</v>
      </c>
      <c r="AF337" s="5" t="s">
        <v>360</v>
      </c>
      <c r="AG337" s="5" t="s">
        <v>360</v>
      </c>
      <c r="AH337" s="5" t="s">
        <v>360</v>
      </c>
      <c r="AI337" s="5" t="s">
        <v>360</v>
      </c>
      <c r="AJ337" s="5" t="s">
        <v>360</v>
      </c>
      <c r="AK337" s="5" t="s">
        <v>360</v>
      </c>
      <c r="AL337" s="5" t="s">
        <v>360</v>
      </c>
      <c r="AM337" s="5" t="s">
        <v>360</v>
      </c>
      <c r="AN337" s="5" t="s">
        <v>360</v>
      </c>
      <c r="AO337" s="5" t="s">
        <v>360</v>
      </c>
      <c r="AP337" s="5" t="s">
        <v>360</v>
      </c>
      <c r="AQ337" s="5" t="s">
        <v>360</v>
      </c>
      <c r="AR337" s="43">
        <f t="shared" si="112"/>
        <v>1.0999500646355802</v>
      </c>
      <c r="AS337" s="44">
        <v>1909</v>
      </c>
      <c r="AT337" s="35">
        <f t="shared" si="104"/>
        <v>1561.9090909090908</v>
      </c>
      <c r="AU337" s="35">
        <f t="shared" si="105"/>
        <v>1718</v>
      </c>
      <c r="AV337" s="35">
        <f t="shared" si="106"/>
        <v>156.09090909090924</v>
      </c>
      <c r="AW337" s="35">
        <v>220.4</v>
      </c>
      <c r="AX337" s="35">
        <v>77.099999999999994</v>
      </c>
      <c r="AY337" s="35">
        <v>275.7</v>
      </c>
      <c r="AZ337" s="35">
        <v>180.5</v>
      </c>
      <c r="BA337" s="35">
        <v>173.9</v>
      </c>
      <c r="BB337" s="35">
        <v>215.9</v>
      </c>
      <c r="BC337" s="35">
        <v>156.4</v>
      </c>
      <c r="BD337" s="35">
        <v>121.5</v>
      </c>
      <c r="BE337" s="35"/>
      <c r="BF337" s="35">
        <f t="shared" si="107"/>
        <v>296.60000000000002</v>
      </c>
      <c r="BG337" s="35">
        <v>0</v>
      </c>
      <c r="BH337" s="35">
        <f t="shared" si="99"/>
        <v>296.60000000000002</v>
      </c>
      <c r="BI337" s="79"/>
      <c r="BJ337" s="35">
        <f t="shared" si="108"/>
        <v>296.60000000000002</v>
      </c>
      <c r="BK337" s="35"/>
      <c r="BL337" s="35">
        <f t="shared" si="109"/>
        <v>296.60000000000002</v>
      </c>
      <c r="BM337" s="79"/>
      <c r="BN337" s="79"/>
      <c r="BO337" s="79"/>
      <c r="BP337" s="79"/>
      <c r="BQ337" s="35">
        <f t="shared" si="110"/>
        <v>296.60000000000002</v>
      </c>
      <c r="BR337" s="35">
        <v>277.89999999999998</v>
      </c>
      <c r="BS337" s="35">
        <f t="shared" si="111"/>
        <v>18.7</v>
      </c>
      <c r="BT337" s="1"/>
      <c r="BU337" s="1"/>
      <c r="BV337" s="69"/>
      <c r="BW337" s="1"/>
      <c r="BX337" s="1"/>
      <c r="BY337" s="1"/>
      <c r="BZ337" s="1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10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10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10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10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10"/>
      <c r="HG337" s="9"/>
      <c r="HH337" s="9"/>
    </row>
    <row r="338" spans="1:216" s="2" customFormat="1" ht="17.149999999999999" customHeight="1">
      <c r="A338" s="14" t="s">
        <v>318</v>
      </c>
      <c r="B338" s="63">
        <v>405</v>
      </c>
      <c r="C338" s="63">
        <v>464.6</v>
      </c>
      <c r="D338" s="4">
        <f t="shared" si="100"/>
        <v>1.1471604938271605</v>
      </c>
      <c r="E338" s="11">
        <v>5</v>
      </c>
      <c r="F338" s="5" t="s">
        <v>360</v>
      </c>
      <c r="G338" s="5" t="s">
        <v>360</v>
      </c>
      <c r="H338" s="5" t="s">
        <v>360</v>
      </c>
      <c r="I338" s="5" t="s">
        <v>360</v>
      </c>
      <c r="J338" s="5" t="s">
        <v>360</v>
      </c>
      <c r="K338" s="5" t="s">
        <v>360</v>
      </c>
      <c r="L338" s="5" t="s">
        <v>360</v>
      </c>
      <c r="M338" s="5" t="s">
        <v>360</v>
      </c>
      <c r="N338" s="35">
        <v>2249.6999999999998</v>
      </c>
      <c r="O338" s="35">
        <v>2034.3</v>
      </c>
      <c r="P338" s="4">
        <f t="shared" si="101"/>
        <v>0.90425390052006938</v>
      </c>
      <c r="Q338" s="11">
        <v>20</v>
      </c>
      <c r="R338" s="5" t="s">
        <v>360</v>
      </c>
      <c r="S338" s="5" t="s">
        <v>360</v>
      </c>
      <c r="T338" s="5" t="s">
        <v>360</v>
      </c>
      <c r="U338" s="5" t="s">
        <v>360</v>
      </c>
      <c r="V338" s="5" t="s">
        <v>360</v>
      </c>
      <c r="W338" s="5" t="s">
        <v>360</v>
      </c>
      <c r="X338" s="35">
        <v>16361</v>
      </c>
      <c r="Y338" s="35">
        <v>17569</v>
      </c>
      <c r="Z338" s="4">
        <f t="shared" si="102"/>
        <v>1.0738341177189659</v>
      </c>
      <c r="AA338" s="5">
        <v>5</v>
      </c>
      <c r="AB338" s="86">
        <v>300</v>
      </c>
      <c r="AC338" s="86">
        <v>411</v>
      </c>
      <c r="AD338" s="4">
        <f t="shared" si="103"/>
        <v>1.2170000000000001</v>
      </c>
      <c r="AE338" s="5">
        <v>20</v>
      </c>
      <c r="AF338" s="5" t="s">
        <v>360</v>
      </c>
      <c r="AG338" s="5" t="s">
        <v>360</v>
      </c>
      <c r="AH338" s="5" t="s">
        <v>360</v>
      </c>
      <c r="AI338" s="5" t="s">
        <v>360</v>
      </c>
      <c r="AJ338" s="5" t="s">
        <v>360</v>
      </c>
      <c r="AK338" s="5" t="s">
        <v>360</v>
      </c>
      <c r="AL338" s="5" t="s">
        <v>360</v>
      </c>
      <c r="AM338" s="5" t="s">
        <v>360</v>
      </c>
      <c r="AN338" s="5" t="s">
        <v>360</v>
      </c>
      <c r="AO338" s="5" t="s">
        <v>360</v>
      </c>
      <c r="AP338" s="5" t="s">
        <v>360</v>
      </c>
      <c r="AQ338" s="5" t="s">
        <v>360</v>
      </c>
      <c r="AR338" s="43">
        <f t="shared" si="112"/>
        <v>1.0706010213626405</v>
      </c>
      <c r="AS338" s="44">
        <v>1490</v>
      </c>
      <c r="AT338" s="35">
        <f t="shared" si="104"/>
        <v>1219.0909090909092</v>
      </c>
      <c r="AU338" s="35">
        <f t="shared" si="105"/>
        <v>1305.2</v>
      </c>
      <c r="AV338" s="35">
        <f t="shared" si="106"/>
        <v>86.10909090909081</v>
      </c>
      <c r="AW338" s="35">
        <v>165</v>
      </c>
      <c r="AX338" s="35">
        <v>49.9</v>
      </c>
      <c r="AY338" s="35">
        <v>213.5</v>
      </c>
      <c r="AZ338" s="35">
        <v>159.6</v>
      </c>
      <c r="BA338" s="35">
        <v>115.4</v>
      </c>
      <c r="BB338" s="35">
        <v>138.6</v>
      </c>
      <c r="BC338" s="35">
        <v>114.6</v>
      </c>
      <c r="BD338" s="35">
        <v>145.19999999999999</v>
      </c>
      <c r="BE338" s="35">
        <v>35.799999999999997</v>
      </c>
      <c r="BF338" s="35">
        <f t="shared" si="107"/>
        <v>167.6</v>
      </c>
      <c r="BG338" s="35">
        <v>0</v>
      </c>
      <c r="BH338" s="35">
        <f t="shared" si="99"/>
        <v>167.6</v>
      </c>
      <c r="BI338" s="79"/>
      <c r="BJ338" s="35">
        <f t="shared" si="108"/>
        <v>167.6</v>
      </c>
      <c r="BK338" s="35"/>
      <c r="BL338" s="35">
        <f t="shared" si="109"/>
        <v>167.6</v>
      </c>
      <c r="BM338" s="79"/>
      <c r="BN338" s="79"/>
      <c r="BO338" s="79"/>
      <c r="BP338" s="79"/>
      <c r="BQ338" s="35">
        <f t="shared" si="110"/>
        <v>167.6</v>
      </c>
      <c r="BR338" s="35">
        <v>167.1</v>
      </c>
      <c r="BS338" s="35">
        <f t="shared" si="111"/>
        <v>0.5</v>
      </c>
      <c r="BT338" s="1"/>
      <c r="BU338" s="1"/>
      <c r="BV338" s="69"/>
      <c r="BW338" s="1"/>
      <c r="BX338" s="1"/>
      <c r="BY338" s="1"/>
      <c r="BZ338" s="1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10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10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10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10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10"/>
      <c r="HG338" s="9"/>
      <c r="HH338" s="9"/>
    </row>
    <row r="339" spans="1:216" s="2" customFormat="1" ht="17.149999999999999" customHeight="1">
      <c r="A339" s="14" t="s">
        <v>319</v>
      </c>
      <c r="B339" s="63">
        <v>1054</v>
      </c>
      <c r="C339" s="63">
        <v>1079.5</v>
      </c>
      <c r="D339" s="4">
        <f t="shared" si="100"/>
        <v>1.0241935483870968</v>
      </c>
      <c r="E339" s="11">
        <v>5</v>
      </c>
      <c r="F339" s="5" t="s">
        <v>360</v>
      </c>
      <c r="G339" s="5" t="s">
        <v>360</v>
      </c>
      <c r="H339" s="5" t="s">
        <v>360</v>
      </c>
      <c r="I339" s="5" t="s">
        <v>360</v>
      </c>
      <c r="J339" s="5" t="s">
        <v>360</v>
      </c>
      <c r="K339" s="5" t="s">
        <v>360</v>
      </c>
      <c r="L339" s="5" t="s">
        <v>360</v>
      </c>
      <c r="M339" s="5" t="s">
        <v>360</v>
      </c>
      <c r="N339" s="35">
        <v>694.5</v>
      </c>
      <c r="O339" s="35">
        <v>296.39999999999998</v>
      </c>
      <c r="P339" s="4">
        <f t="shared" si="101"/>
        <v>0.42678185745140385</v>
      </c>
      <c r="Q339" s="11">
        <v>20</v>
      </c>
      <c r="R339" s="5" t="s">
        <v>360</v>
      </c>
      <c r="S339" s="5" t="s">
        <v>360</v>
      </c>
      <c r="T339" s="5" t="s">
        <v>360</v>
      </c>
      <c r="U339" s="5" t="s">
        <v>360</v>
      </c>
      <c r="V339" s="5" t="s">
        <v>360</v>
      </c>
      <c r="W339" s="5" t="s">
        <v>360</v>
      </c>
      <c r="X339" s="35">
        <v>1840</v>
      </c>
      <c r="Y339" s="35">
        <v>2161.6999999999998</v>
      </c>
      <c r="Z339" s="4">
        <f t="shared" si="102"/>
        <v>1.1748369565217391</v>
      </c>
      <c r="AA339" s="5">
        <v>5</v>
      </c>
      <c r="AB339" s="86">
        <v>325</v>
      </c>
      <c r="AC339" s="86">
        <v>338</v>
      </c>
      <c r="AD339" s="4">
        <f t="shared" si="103"/>
        <v>1.04</v>
      </c>
      <c r="AE339" s="5">
        <v>20</v>
      </c>
      <c r="AF339" s="5" t="s">
        <v>360</v>
      </c>
      <c r="AG339" s="5" t="s">
        <v>360</v>
      </c>
      <c r="AH339" s="5" t="s">
        <v>360</v>
      </c>
      <c r="AI339" s="5" t="s">
        <v>360</v>
      </c>
      <c r="AJ339" s="5" t="s">
        <v>360</v>
      </c>
      <c r="AK339" s="5" t="s">
        <v>360</v>
      </c>
      <c r="AL339" s="5" t="s">
        <v>360</v>
      </c>
      <c r="AM339" s="5" t="s">
        <v>360</v>
      </c>
      <c r="AN339" s="5" t="s">
        <v>360</v>
      </c>
      <c r="AO339" s="5" t="s">
        <v>360</v>
      </c>
      <c r="AP339" s="5" t="s">
        <v>360</v>
      </c>
      <c r="AQ339" s="5" t="s">
        <v>360</v>
      </c>
      <c r="AR339" s="43">
        <f t="shared" si="112"/>
        <v>0.80661579347144508</v>
      </c>
      <c r="AS339" s="44">
        <v>1352</v>
      </c>
      <c r="AT339" s="35">
        <f t="shared" si="104"/>
        <v>1106.1818181818182</v>
      </c>
      <c r="AU339" s="35">
        <f t="shared" si="105"/>
        <v>892.3</v>
      </c>
      <c r="AV339" s="35">
        <f t="shared" si="106"/>
        <v>-213.88181818181829</v>
      </c>
      <c r="AW339" s="35">
        <v>104.9</v>
      </c>
      <c r="AX339" s="35">
        <v>145.30000000000001</v>
      </c>
      <c r="AY339" s="35">
        <v>126.3</v>
      </c>
      <c r="AZ339" s="35">
        <v>109.5</v>
      </c>
      <c r="BA339" s="35">
        <v>44.5</v>
      </c>
      <c r="BB339" s="35">
        <v>12</v>
      </c>
      <c r="BC339" s="35">
        <v>100.5</v>
      </c>
      <c r="BD339" s="35">
        <v>136.9</v>
      </c>
      <c r="BE339" s="35"/>
      <c r="BF339" s="35">
        <f t="shared" si="107"/>
        <v>112.4</v>
      </c>
      <c r="BG339" s="35">
        <v>0</v>
      </c>
      <c r="BH339" s="35">
        <f t="shared" si="99"/>
        <v>112.4</v>
      </c>
      <c r="BI339" s="79"/>
      <c r="BJ339" s="35">
        <f t="shared" si="108"/>
        <v>112.4</v>
      </c>
      <c r="BK339" s="35"/>
      <c r="BL339" s="35">
        <f t="shared" si="109"/>
        <v>112.4</v>
      </c>
      <c r="BM339" s="79"/>
      <c r="BN339" s="79"/>
      <c r="BO339" s="79"/>
      <c r="BP339" s="79"/>
      <c r="BQ339" s="35">
        <f t="shared" si="110"/>
        <v>112.4</v>
      </c>
      <c r="BR339" s="35">
        <v>67.099999999999994</v>
      </c>
      <c r="BS339" s="35">
        <f t="shared" si="111"/>
        <v>45.3</v>
      </c>
      <c r="BT339" s="1"/>
      <c r="BU339" s="1"/>
      <c r="BV339" s="69"/>
      <c r="BW339" s="1"/>
      <c r="BX339" s="1"/>
      <c r="BY339" s="1"/>
      <c r="BZ339" s="1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10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10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10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10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10"/>
      <c r="HG339" s="9"/>
      <c r="HH339" s="9"/>
    </row>
    <row r="340" spans="1:216" s="2" customFormat="1" ht="17.149999999999999" customHeight="1">
      <c r="A340" s="14" t="s">
        <v>320</v>
      </c>
      <c r="B340" s="63">
        <v>548</v>
      </c>
      <c r="C340" s="63">
        <v>565</v>
      </c>
      <c r="D340" s="4">
        <f t="shared" si="100"/>
        <v>1.031021897810219</v>
      </c>
      <c r="E340" s="11">
        <v>5</v>
      </c>
      <c r="F340" s="5" t="s">
        <v>360</v>
      </c>
      <c r="G340" s="5" t="s">
        <v>360</v>
      </c>
      <c r="H340" s="5" t="s">
        <v>360</v>
      </c>
      <c r="I340" s="5" t="s">
        <v>360</v>
      </c>
      <c r="J340" s="5" t="s">
        <v>360</v>
      </c>
      <c r="K340" s="5" t="s">
        <v>360</v>
      </c>
      <c r="L340" s="5" t="s">
        <v>360</v>
      </c>
      <c r="M340" s="5" t="s">
        <v>360</v>
      </c>
      <c r="N340" s="35">
        <v>84.7</v>
      </c>
      <c r="O340" s="35">
        <v>378.4</v>
      </c>
      <c r="P340" s="4">
        <f t="shared" si="101"/>
        <v>1.3</v>
      </c>
      <c r="Q340" s="11">
        <v>20</v>
      </c>
      <c r="R340" s="5" t="s">
        <v>360</v>
      </c>
      <c r="S340" s="5" t="s">
        <v>360</v>
      </c>
      <c r="T340" s="5" t="s">
        <v>360</v>
      </c>
      <c r="U340" s="5" t="s">
        <v>360</v>
      </c>
      <c r="V340" s="5" t="s">
        <v>360</v>
      </c>
      <c r="W340" s="5" t="s">
        <v>360</v>
      </c>
      <c r="X340" s="35">
        <v>1449</v>
      </c>
      <c r="Y340" s="35">
        <v>1443.7</v>
      </c>
      <c r="Z340" s="4">
        <f t="shared" si="102"/>
        <v>0.99634230503795729</v>
      </c>
      <c r="AA340" s="5">
        <v>5</v>
      </c>
      <c r="AB340" s="86">
        <v>105</v>
      </c>
      <c r="AC340" s="86">
        <v>105</v>
      </c>
      <c r="AD340" s="4">
        <f t="shared" si="103"/>
        <v>1</v>
      </c>
      <c r="AE340" s="5">
        <v>20</v>
      </c>
      <c r="AF340" s="5" t="s">
        <v>360</v>
      </c>
      <c r="AG340" s="5" t="s">
        <v>360</v>
      </c>
      <c r="AH340" s="5" t="s">
        <v>360</v>
      </c>
      <c r="AI340" s="5" t="s">
        <v>360</v>
      </c>
      <c r="AJ340" s="5" t="s">
        <v>360</v>
      </c>
      <c r="AK340" s="5" t="s">
        <v>360</v>
      </c>
      <c r="AL340" s="5" t="s">
        <v>360</v>
      </c>
      <c r="AM340" s="5" t="s">
        <v>360</v>
      </c>
      <c r="AN340" s="5" t="s">
        <v>360</v>
      </c>
      <c r="AO340" s="5" t="s">
        <v>360</v>
      </c>
      <c r="AP340" s="5" t="s">
        <v>360</v>
      </c>
      <c r="AQ340" s="5" t="s">
        <v>360</v>
      </c>
      <c r="AR340" s="43">
        <f t="shared" si="112"/>
        <v>1.1227364202848176</v>
      </c>
      <c r="AS340" s="44">
        <v>1291</v>
      </c>
      <c r="AT340" s="35">
        <f t="shared" si="104"/>
        <v>1056.2727272727273</v>
      </c>
      <c r="AU340" s="35">
        <f t="shared" si="105"/>
        <v>1185.9000000000001</v>
      </c>
      <c r="AV340" s="35">
        <f t="shared" si="106"/>
        <v>129.62727272727284</v>
      </c>
      <c r="AW340" s="35">
        <v>146.1</v>
      </c>
      <c r="AX340" s="35">
        <v>146.69999999999999</v>
      </c>
      <c r="AY340" s="35">
        <v>109.1</v>
      </c>
      <c r="AZ340" s="35">
        <v>150</v>
      </c>
      <c r="BA340" s="35">
        <v>146.9</v>
      </c>
      <c r="BB340" s="35">
        <v>97.3</v>
      </c>
      <c r="BC340" s="35">
        <v>139.69999999999999</v>
      </c>
      <c r="BD340" s="35">
        <v>110.4</v>
      </c>
      <c r="BE340" s="35"/>
      <c r="BF340" s="35">
        <f t="shared" si="107"/>
        <v>139.69999999999999</v>
      </c>
      <c r="BG340" s="35">
        <v>0</v>
      </c>
      <c r="BH340" s="35">
        <f t="shared" si="99"/>
        <v>139.69999999999999</v>
      </c>
      <c r="BI340" s="79"/>
      <c r="BJ340" s="35">
        <f t="shared" si="108"/>
        <v>139.69999999999999</v>
      </c>
      <c r="BK340" s="35"/>
      <c r="BL340" s="35">
        <f t="shared" si="109"/>
        <v>139.69999999999999</v>
      </c>
      <c r="BM340" s="79"/>
      <c r="BN340" s="79"/>
      <c r="BO340" s="79"/>
      <c r="BP340" s="79"/>
      <c r="BQ340" s="35">
        <f t="shared" si="110"/>
        <v>139.69999999999999</v>
      </c>
      <c r="BR340" s="35">
        <v>154.5</v>
      </c>
      <c r="BS340" s="35">
        <f t="shared" si="111"/>
        <v>-14.8</v>
      </c>
      <c r="BT340" s="1"/>
      <c r="BU340" s="1"/>
      <c r="BV340" s="69"/>
      <c r="BW340" s="1"/>
      <c r="BX340" s="1"/>
      <c r="BY340" s="1"/>
      <c r="BZ340" s="1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10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10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10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10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10"/>
      <c r="HG340" s="9"/>
      <c r="HH340" s="9"/>
    </row>
    <row r="341" spans="1:216" s="2" customFormat="1" ht="17.149999999999999" customHeight="1">
      <c r="A341" s="14" t="s">
        <v>321</v>
      </c>
      <c r="B341" s="63">
        <v>968</v>
      </c>
      <c r="C341" s="63">
        <v>984.8</v>
      </c>
      <c r="D341" s="4">
        <f t="shared" si="100"/>
        <v>1.0173553719008264</v>
      </c>
      <c r="E341" s="11">
        <v>5</v>
      </c>
      <c r="F341" s="5" t="s">
        <v>360</v>
      </c>
      <c r="G341" s="5" t="s">
        <v>360</v>
      </c>
      <c r="H341" s="5" t="s">
        <v>360</v>
      </c>
      <c r="I341" s="5" t="s">
        <v>360</v>
      </c>
      <c r="J341" s="5" t="s">
        <v>360</v>
      </c>
      <c r="K341" s="5" t="s">
        <v>360</v>
      </c>
      <c r="L341" s="5" t="s">
        <v>360</v>
      </c>
      <c r="M341" s="5" t="s">
        <v>360</v>
      </c>
      <c r="N341" s="35">
        <v>942.7</v>
      </c>
      <c r="O341" s="35">
        <v>668.5</v>
      </c>
      <c r="P341" s="4">
        <f t="shared" si="101"/>
        <v>0.70913334040521903</v>
      </c>
      <c r="Q341" s="11">
        <v>20</v>
      </c>
      <c r="R341" s="5" t="s">
        <v>360</v>
      </c>
      <c r="S341" s="5" t="s">
        <v>360</v>
      </c>
      <c r="T341" s="5" t="s">
        <v>360</v>
      </c>
      <c r="U341" s="5" t="s">
        <v>360</v>
      </c>
      <c r="V341" s="5" t="s">
        <v>360</v>
      </c>
      <c r="W341" s="5" t="s">
        <v>360</v>
      </c>
      <c r="X341" s="35">
        <v>7811</v>
      </c>
      <c r="Y341" s="35">
        <v>8956.1</v>
      </c>
      <c r="Z341" s="4">
        <f t="shared" si="102"/>
        <v>1.1466009473818974</v>
      </c>
      <c r="AA341" s="5">
        <v>5</v>
      </c>
      <c r="AB341" s="86">
        <v>2800</v>
      </c>
      <c r="AC341" s="86">
        <v>1389</v>
      </c>
      <c r="AD341" s="4">
        <f t="shared" si="103"/>
        <v>0.49607142857142855</v>
      </c>
      <c r="AE341" s="5">
        <v>20</v>
      </c>
      <c r="AF341" s="5" t="s">
        <v>360</v>
      </c>
      <c r="AG341" s="5" t="s">
        <v>360</v>
      </c>
      <c r="AH341" s="5" t="s">
        <v>360</v>
      </c>
      <c r="AI341" s="5" t="s">
        <v>360</v>
      </c>
      <c r="AJ341" s="5" t="s">
        <v>360</v>
      </c>
      <c r="AK341" s="5" t="s">
        <v>360</v>
      </c>
      <c r="AL341" s="5" t="s">
        <v>360</v>
      </c>
      <c r="AM341" s="5" t="s">
        <v>360</v>
      </c>
      <c r="AN341" s="5" t="s">
        <v>360</v>
      </c>
      <c r="AO341" s="5" t="s">
        <v>360</v>
      </c>
      <c r="AP341" s="5" t="s">
        <v>360</v>
      </c>
      <c r="AQ341" s="5" t="s">
        <v>360</v>
      </c>
      <c r="AR341" s="43">
        <f t="shared" si="112"/>
        <v>0.69847753951893143</v>
      </c>
      <c r="AS341" s="44">
        <v>1826</v>
      </c>
      <c r="AT341" s="35">
        <f t="shared" si="104"/>
        <v>1494</v>
      </c>
      <c r="AU341" s="35">
        <f t="shared" si="105"/>
        <v>1043.5</v>
      </c>
      <c r="AV341" s="35">
        <f t="shared" si="106"/>
        <v>-450.5</v>
      </c>
      <c r="AW341" s="35">
        <v>203.9</v>
      </c>
      <c r="AX341" s="35">
        <v>204.9</v>
      </c>
      <c r="AY341" s="35">
        <v>47.4</v>
      </c>
      <c r="AZ341" s="35">
        <v>167.5</v>
      </c>
      <c r="BA341" s="35">
        <v>201</v>
      </c>
      <c r="BB341" s="35">
        <v>0</v>
      </c>
      <c r="BC341" s="35">
        <v>194.3</v>
      </c>
      <c r="BD341" s="35">
        <v>206.2</v>
      </c>
      <c r="BE341" s="35">
        <v>2.5</v>
      </c>
      <c r="BF341" s="35">
        <f t="shared" si="107"/>
        <v>-184.2</v>
      </c>
      <c r="BG341" s="35">
        <v>0</v>
      </c>
      <c r="BH341" s="35">
        <f t="shared" si="99"/>
        <v>-184.2</v>
      </c>
      <c r="BI341" s="79"/>
      <c r="BJ341" s="35">
        <f t="shared" si="108"/>
        <v>0</v>
      </c>
      <c r="BK341" s="35"/>
      <c r="BL341" s="35">
        <f t="shared" si="109"/>
        <v>0</v>
      </c>
      <c r="BM341" s="79"/>
      <c r="BN341" s="79"/>
      <c r="BO341" s="79"/>
      <c r="BP341" s="79"/>
      <c r="BQ341" s="35">
        <f t="shared" si="110"/>
        <v>0</v>
      </c>
      <c r="BR341" s="35">
        <v>0</v>
      </c>
      <c r="BS341" s="35">
        <f t="shared" si="111"/>
        <v>0</v>
      </c>
      <c r="BT341" s="1"/>
      <c r="BU341" s="1"/>
      <c r="BV341" s="69"/>
      <c r="BW341" s="1"/>
      <c r="BX341" s="1"/>
      <c r="BY341" s="1"/>
      <c r="BZ341" s="1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10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10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10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10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10"/>
      <c r="HG341" s="9"/>
      <c r="HH341" s="9"/>
    </row>
    <row r="342" spans="1:216" s="2" customFormat="1" ht="17.149999999999999" customHeight="1">
      <c r="A342" s="14" t="s">
        <v>322</v>
      </c>
      <c r="B342" s="63">
        <v>94618</v>
      </c>
      <c r="C342" s="63">
        <v>107570.1</v>
      </c>
      <c r="D342" s="4">
        <f t="shared" si="100"/>
        <v>1.1368883299160837</v>
      </c>
      <c r="E342" s="11">
        <v>5</v>
      </c>
      <c r="F342" s="5" t="s">
        <v>360</v>
      </c>
      <c r="G342" s="5" t="s">
        <v>360</v>
      </c>
      <c r="H342" s="5" t="s">
        <v>360</v>
      </c>
      <c r="I342" s="5" t="s">
        <v>360</v>
      </c>
      <c r="J342" s="5" t="s">
        <v>360</v>
      </c>
      <c r="K342" s="5" t="s">
        <v>360</v>
      </c>
      <c r="L342" s="5" t="s">
        <v>360</v>
      </c>
      <c r="M342" s="5" t="s">
        <v>360</v>
      </c>
      <c r="N342" s="35">
        <v>5773.2</v>
      </c>
      <c r="O342" s="35">
        <v>5541.1</v>
      </c>
      <c r="P342" s="4">
        <f t="shared" si="101"/>
        <v>0.95979699300214794</v>
      </c>
      <c r="Q342" s="11">
        <v>20</v>
      </c>
      <c r="R342" s="5" t="s">
        <v>360</v>
      </c>
      <c r="S342" s="5" t="s">
        <v>360</v>
      </c>
      <c r="T342" s="5" t="s">
        <v>360</v>
      </c>
      <c r="U342" s="5" t="s">
        <v>360</v>
      </c>
      <c r="V342" s="5" t="s">
        <v>360</v>
      </c>
      <c r="W342" s="5" t="s">
        <v>360</v>
      </c>
      <c r="X342" s="35">
        <v>234976</v>
      </c>
      <c r="Y342" s="35">
        <v>257786.7</v>
      </c>
      <c r="Z342" s="4">
        <f t="shared" si="102"/>
        <v>1.0970767227291298</v>
      </c>
      <c r="AA342" s="5">
        <v>5</v>
      </c>
      <c r="AB342" s="86">
        <v>860</v>
      </c>
      <c r="AC342" s="86">
        <v>943</v>
      </c>
      <c r="AD342" s="4">
        <f t="shared" si="103"/>
        <v>1.0965116279069766</v>
      </c>
      <c r="AE342" s="5">
        <v>20</v>
      </c>
      <c r="AF342" s="5" t="s">
        <v>360</v>
      </c>
      <c r="AG342" s="5" t="s">
        <v>360</v>
      </c>
      <c r="AH342" s="5" t="s">
        <v>360</v>
      </c>
      <c r="AI342" s="5" t="s">
        <v>360</v>
      </c>
      <c r="AJ342" s="5" t="s">
        <v>360</v>
      </c>
      <c r="AK342" s="5" t="s">
        <v>360</v>
      </c>
      <c r="AL342" s="5" t="s">
        <v>360</v>
      </c>
      <c r="AM342" s="5" t="s">
        <v>360</v>
      </c>
      <c r="AN342" s="5" t="s">
        <v>360</v>
      </c>
      <c r="AO342" s="5" t="s">
        <v>360</v>
      </c>
      <c r="AP342" s="5" t="s">
        <v>360</v>
      </c>
      <c r="AQ342" s="5" t="s">
        <v>360</v>
      </c>
      <c r="AR342" s="43">
        <f t="shared" si="112"/>
        <v>1.0459199536281711</v>
      </c>
      <c r="AS342" s="44">
        <v>3723</v>
      </c>
      <c r="AT342" s="35">
        <f t="shared" si="104"/>
        <v>3046.090909090909</v>
      </c>
      <c r="AU342" s="35">
        <f t="shared" si="105"/>
        <v>3186</v>
      </c>
      <c r="AV342" s="35">
        <f t="shared" si="106"/>
        <v>139.90909090909099</v>
      </c>
      <c r="AW342" s="35">
        <v>280.8</v>
      </c>
      <c r="AX342" s="35">
        <v>363.9</v>
      </c>
      <c r="AY342" s="35">
        <v>491.8</v>
      </c>
      <c r="AZ342" s="35">
        <v>373.3</v>
      </c>
      <c r="BA342" s="35">
        <v>296.3</v>
      </c>
      <c r="BB342" s="35">
        <v>312.3</v>
      </c>
      <c r="BC342" s="35">
        <v>308.2</v>
      </c>
      <c r="BD342" s="35">
        <v>329.3</v>
      </c>
      <c r="BE342" s="35">
        <v>10.7</v>
      </c>
      <c r="BF342" s="35">
        <f t="shared" si="107"/>
        <v>419.4</v>
      </c>
      <c r="BG342" s="35">
        <v>0</v>
      </c>
      <c r="BH342" s="35">
        <f t="shared" si="99"/>
        <v>419.4</v>
      </c>
      <c r="BI342" s="79"/>
      <c r="BJ342" s="35">
        <f t="shared" si="108"/>
        <v>419.4</v>
      </c>
      <c r="BK342" s="35"/>
      <c r="BL342" s="35">
        <f t="shared" si="109"/>
        <v>419.4</v>
      </c>
      <c r="BM342" s="79"/>
      <c r="BN342" s="79"/>
      <c r="BO342" s="79"/>
      <c r="BP342" s="79"/>
      <c r="BQ342" s="35">
        <f t="shared" si="110"/>
        <v>419.4</v>
      </c>
      <c r="BR342" s="35">
        <v>402.1</v>
      </c>
      <c r="BS342" s="35">
        <f t="shared" si="111"/>
        <v>17.3</v>
      </c>
      <c r="BT342" s="1"/>
      <c r="BU342" s="1"/>
      <c r="BV342" s="69"/>
      <c r="BW342" s="1"/>
      <c r="BX342" s="1"/>
      <c r="BY342" s="1"/>
      <c r="BZ342" s="1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10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10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10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10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10"/>
      <c r="HG342" s="9"/>
      <c r="HH342" s="9"/>
    </row>
    <row r="343" spans="1:216" s="2" customFormat="1" ht="17.149999999999999" customHeight="1">
      <c r="A343" s="18" t="s">
        <v>323</v>
      </c>
      <c r="B343" s="59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87"/>
      <c r="AC343" s="87"/>
      <c r="AD343" s="11"/>
      <c r="AE343" s="11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35"/>
      <c r="BL343" s="35"/>
      <c r="BM343" s="79"/>
      <c r="BN343" s="79"/>
      <c r="BO343" s="79"/>
      <c r="BP343" s="79"/>
      <c r="BQ343" s="35"/>
      <c r="BR343" s="35"/>
      <c r="BS343" s="35"/>
      <c r="BT343" s="1"/>
      <c r="BU343" s="1"/>
      <c r="BV343" s="69"/>
      <c r="BW343" s="1"/>
      <c r="BX343" s="1"/>
      <c r="BY343" s="1"/>
      <c r="BZ343" s="1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10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10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10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10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10"/>
      <c r="HG343" s="9"/>
      <c r="HH343" s="9"/>
    </row>
    <row r="344" spans="1:216" s="2" customFormat="1" ht="17.149999999999999" customHeight="1">
      <c r="A344" s="45" t="s">
        <v>324</v>
      </c>
      <c r="B344" s="63">
        <v>339</v>
      </c>
      <c r="C344" s="63">
        <v>331.7</v>
      </c>
      <c r="D344" s="4">
        <f t="shared" si="100"/>
        <v>0.97846607669616514</v>
      </c>
      <c r="E344" s="11">
        <v>5</v>
      </c>
      <c r="F344" s="5" t="s">
        <v>360</v>
      </c>
      <c r="G344" s="5" t="s">
        <v>360</v>
      </c>
      <c r="H344" s="5" t="s">
        <v>360</v>
      </c>
      <c r="I344" s="5" t="s">
        <v>360</v>
      </c>
      <c r="J344" s="5" t="s">
        <v>360</v>
      </c>
      <c r="K344" s="5" t="s">
        <v>360</v>
      </c>
      <c r="L344" s="5" t="s">
        <v>360</v>
      </c>
      <c r="M344" s="5" t="s">
        <v>360</v>
      </c>
      <c r="N344" s="35">
        <v>950</v>
      </c>
      <c r="O344" s="35">
        <v>643.9</v>
      </c>
      <c r="P344" s="4">
        <f t="shared" si="101"/>
        <v>0.6777894736842105</v>
      </c>
      <c r="Q344" s="11">
        <v>20</v>
      </c>
      <c r="R344" s="5" t="s">
        <v>360</v>
      </c>
      <c r="S344" s="5" t="s">
        <v>360</v>
      </c>
      <c r="T344" s="5" t="s">
        <v>360</v>
      </c>
      <c r="U344" s="5" t="s">
        <v>360</v>
      </c>
      <c r="V344" s="5" t="s">
        <v>360</v>
      </c>
      <c r="W344" s="5" t="s">
        <v>360</v>
      </c>
      <c r="X344" s="35">
        <v>3543</v>
      </c>
      <c r="Y344" s="35">
        <v>3927.5</v>
      </c>
      <c r="Z344" s="4">
        <f t="shared" si="102"/>
        <v>1.1085238498447643</v>
      </c>
      <c r="AA344" s="5">
        <v>5</v>
      </c>
      <c r="AB344" s="86">
        <v>300</v>
      </c>
      <c r="AC344" s="86">
        <v>300</v>
      </c>
      <c r="AD344" s="4">
        <f t="shared" si="103"/>
        <v>1</v>
      </c>
      <c r="AE344" s="5">
        <v>20</v>
      </c>
      <c r="AF344" s="5" t="s">
        <v>360</v>
      </c>
      <c r="AG344" s="5" t="s">
        <v>360</v>
      </c>
      <c r="AH344" s="5" t="s">
        <v>360</v>
      </c>
      <c r="AI344" s="5" t="s">
        <v>360</v>
      </c>
      <c r="AJ344" s="5" t="s">
        <v>360</v>
      </c>
      <c r="AK344" s="5" t="s">
        <v>360</v>
      </c>
      <c r="AL344" s="5" t="s">
        <v>360</v>
      </c>
      <c r="AM344" s="5" t="s">
        <v>360</v>
      </c>
      <c r="AN344" s="5" t="s">
        <v>360</v>
      </c>
      <c r="AO344" s="5" t="s">
        <v>360</v>
      </c>
      <c r="AP344" s="5" t="s">
        <v>360</v>
      </c>
      <c r="AQ344" s="5" t="s">
        <v>360</v>
      </c>
      <c r="AR344" s="43">
        <f t="shared" si="112"/>
        <v>0.8798147821277772</v>
      </c>
      <c r="AS344" s="44">
        <v>1275</v>
      </c>
      <c r="AT344" s="35">
        <f t="shared" si="104"/>
        <v>1043.1818181818182</v>
      </c>
      <c r="AU344" s="35">
        <f t="shared" si="105"/>
        <v>917.8</v>
      </c>
      <c r="AV344" s="35">
        <f t="shared" si="106"/>
        <v>-125.38181818181829</v>
      </c>
      <c r="AW344" s="35">
        <v>84</v>
      </c>
      <c r="AX344" s="35">
        <v>110.9</v>
      </c>
      <c r="AY344" s="35">
        <v>100.5</v>
      </c>
      <c r="AZ344" s="35">
        <v>92.7</v>
      </c>
      <c r="BA344" s="35">
        <v>81</v>
      </c>
      <c r="BB344" s="35">
        <v>123.3</v>
      </c>
      <c r="BC344" s="35">
        <v>103.3</v>
      </c>
      <c r="BD344" s="35">
        <v>132.1</v>
      </c>
      <c r="BE344" s="35"/>
      <c r="BF344" s="35">
        <f t="shared" si="107"/>
        <v>90</v>
      </c>
      <c r="BG344" s="35">
        <v>0</v>
      </c>
      <c r="BH344" s="35">
        <f t="shared" si="99"/>
        <v>90</v>
      </c>
      <c r="BI344" s="79"/>
      <c r="BJ344" s="35">
        <f t="shared" si="108"/>
        <v>90</v>
      </c>
      <c r="BK344" s="35"/>
      <c r="BL344" s="35">
        <f t="shared" si="109"/>
        <v>90</v>
      </c>
      <c r="BM344" s="79"/>
      <c r="BN344" s="79"/>
      <c r="BO344" s="79"/>
      <c r="BP344" s="79"/>
      <c r="BQ344" s="35">
        <f t="shared" si="110"/>
        <v>90</v>
      </c>
      <c r="BR344" s="35">
        <v>63.5</v>
      </c>
      <c r="BS344" s="35">
        <f t="shared" si="111"/>
        <v>26.5</v>
      </c>
      <c r="BT344" s="1"/>
      <c r="BU344" s="1"/>
      <c r="BV344" s="69"/>
      <c r="BW344" s="1"/>
      <c r="BX344" s="1"/>
      <c r="BY344" s="1"/>
      <c r="BZ344" s="1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10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10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10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10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10"/>
      <c r="HG344" s="9"/>
      <c r="HH344" s="9"/>
    </row>
    <row r="345" spans="1:216" s="2" customFormat="1" ht="17.149999999999999" customHeight="1">
      <c r="A345" s="45" t="s">
        <v>325</v>
      </c>
      <c r="B345" s="63">
        <v>457</v>
      </c>
      <c r="C345" s="63">
        <v>461</v>
      </c>
      <c r="D345" s="4">
        <f t="shared" si="100"/>
        <v>1.0087527352297594</v>
      </c>
      <c r="E345" s="11">
        <v>5</v>
      </c>
      <c r="F345" s="5" t="s">
        <v>360</v>
      </c>
      <c r="G345" s="5" t="s">
        <v>360</v>
      </c>
      <c r="H345" s="5" t="s">
        <v>360</v>
      </c>
      <c r="I345" s="5" t="s">
        <v>360</v>
      </c>
      <c r="J345" s="5" t="s">
        <v>360</v>
      </c>
      <c r="K345" s="5" t="s">
        <v>360</v>
      </c>
      <c r="L345" s="5" t="s">
        <v>360</v>
      </c>
      <c r="M345" s="5" t="s">
        <v>360</v>
      </c>
      <c r="N345" s="35">
        <v>341.5</v>
      </c>
      <c r="O345" s="35">
        <v>290.5</v>
      </c>
      <c r="P345" s="4">
        <f t="shared" si="101"/>
        <v>0.85065885797950225</v>
      </c>
      <c r="Q345" s="11">
        <v>20</v>
      </c>
      <c r="R345" s="5" t="s">
        <v>360</v>
      </c>
      <c r="S345" s="5" t="s">
        <v>360</v>
      </c>
      <c r="T345" s="5" t="s">
        <v>360</v>
      </c>
      <c r="U345" s="5" t="s">
        <v>360</v>
      </c>
      <c r="V345" s="5" t="s">
        <v>360</v>
      </c>
      <c r="W345" s="5" t="s">
        <v>360</v>
      </c>
      <c r="X345" s="35">
        <v>7778</v>
      </c>
      <c r="Y345" s="35">
        <v>5718.7</v>
      </c>
      <c r="Z345" s="4">
        <f t="shared" si="102"/>
        <v>0.73524042170223702</v>
      </c>
      <c r="AA345" s="5">
        <v>5</v>
      </c>
      <c r="AB345" s="86">
        <v>359</v>
      </c>
      <c r="AC345" s="86">
        <v>409</v>
      </c>
      <c r="AD345" s="4">
        <f t="shared" si="103"/>
        <v>1.139275766016713</v>
      </c>
      <c r="AE345" s="5">
        <v>20</v>
      </c>
      <c r="AF345" s="5" t="s">
        <v>360</v>
      </c>
      <c r="AG345" s="5" t="s">
        <v>360</v>
      </c>
      <c r="AH345" s="5" t="s">
        <v>360</v>
      </c>
      <c r="AI345" s="5" t="s">
        <v>360</v>
      </c>
      <c r="AJ345" s="5" t="s">
        <v>360</v>
      </c>
      <c r="AK345" s="5" t="s">
        <v>360</v>
      </c>
      <c r="AL345" s="5" t="s">
        <v>360</v>
      </c>
      <c r="AM345" s="5" t="s">
        <v>360</v>
      </c>
      <c r="AN345" s="5" t="s">
        <v>360</v>
      </c>
      <c r="AO345" s="5" t="s">
        <v>360</v>
      </c>
      <c r="AP345" s="5" t="s">
        <v>360</v>
      </c>
      <c r="AQ345" s="5" t="s">
        <v>360</v>
      </c>
      <c r="AR345" s="43">
        <f t="shared" si="112"/>
        <v>0.9703731652916856</v>
      </c>
      <c r="AS345" s="44">
        <v>1049</v>
      </c>
      <c r="AT345" s="35">
        <f t="shared" si="104"/>
        <v>858.27272727272725</v>
      </c>
      <c r="AU345" s="35">
        <f t="shared" si="105"/>
        <v>832.8</v>
      </c>
      <c r="AV345" s="35">
        <f t="shared" si="106"/>
        <v>-25.472727272727298</v>
      </c>
      <c r="AW345" s="35">
        <v>47.9</v>
      </c>
      <c r="AX345" s="35">
        <v>94.9</v>
      </c>
      <c r="AY345" s="35">
        <v>110.5</v>
      </c>
      <c r="AZ345" s="35">
        <v>97.7</v>
      </c>
      <c r="BA345" s="35">
        <v>51.9</v>
      </c>
      <c r="BB345" s="35">
        <v>171.8</v>
      </c>
      <c r="BC345" s="35">
        <v>49.5</v>
      </c>
      <c r="BD345" s="35">
        <v>84.2</v>
      </c>
      <c r="BE345" s="35">
        <v>1.2</v>
      </c>
      <c r="BF345" s="35">
        <f t="shared" si="107"/>
        <v>123.2</v>
      </c>
      <c r="BG345" s="35">
        <v>0</v>
      </c>
      <c r="BH345" s="35">
        <f t="shared" si="99"/>
        <v>123.2</v>
      </c>
      <c r="BI345" s="79"/>
      <c r="BJ345" s="35">
        <f t="shared" si="108"/>
        <v>123.2</v>
      </c>
      <c r="BK345" s="35"/>
      <c r="BL345" s="35">
        <f t="shared" si="109"/>
        <v>123.2</v>
      </c>
      <c r="BM345" s="79"/>
      <c r="BN345" s="79"/>
      <c r="BO345" s="79"/>
      <c r="BP345" s="79"/>
      <c r="BQ345" s="35">
        <f t="shared" si="110"/>
        <v>123.2</v>
      </c>
      <c r="BR345" s="35">
        <v>145.69999999999999</v>
      </c>
      <c r="BS345" s="35">
        <f t="shared" si="111"/>
        <v>-22.5</v>
      </c>
      <c r="BT345" s="1"/>
      <c r="BU345" s="1"/>
      <c r="BV345" s="69"/>
      <c r="BW345" s="1"/>
      <c r="BX345" s="1"/>
      <c r="BY345" s="1"/>
      <c r="BZ345" s="1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10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10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10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10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10"/>
      <c r="HG345" s="9"/>
      <c r="HH345" s="9"/>
    </row>
    <row r="346" spans="1:216" s="2" customFormat="1" ht="17.149999999999999" customHeight="1">
      <c r="A346" s="45" t="s">
        <v>326</v>
      </c>
      <c r="B346" s="63">
        <v>603</v>
      </c>
      <c r="C346" s="63">
        <v>603.1</v>
      </c>
      <c r="D346" s="4">
        <f t="shared" si="100"/>
        <v>1.0001658374792703</v>
      </c>
      <c r="E346" s="11">
        <v>5</v>
      </c>
      <c r="F346" s="5" t="s">
        <v>360</v>
      </c>
      <c r="G346" s="5" t="s">
        <v>360</v>
      </c>
      <c r="H346" s="5" t="s">
        <v>360</v>
      </c>
      <c r="I346" s="5" t="s">
        <v>360</v>
      </c>
      <c r="J346" s="5" t="s">
        <v>360</v>
      </c>
      <c r="K346" s="5" t="s">
        <v>360</v>
      </c>
      <c r="L346" s="5" t="s">
        <v>360</v>
      </c>
      <c r="M346" s="5" t="s">
        <v>360</v>
      </c>
      <c r="N346" s="35">
        <v>926.9</v>
      </c>
      <c r="O346" s="35">
        <v>393.2</v>
      </c>
      <c r="P346" s="4">
        <f t="shared" si="101"/>
        <v>0.42420973136260653</v>
      </c>
      <c r="Q346" s="11">
        <v>20</v>
      </c>
      <c r="R346" s="5" t="s">
        <v>360</v>
      </c>
      <c r="S346" s="5" t="s">
        <v>360</v>
      </c>
      <c r="T346" s="5" t="s">
        <v>360</v>
      </c>
      <c r="U346" s="5" t="s">
        <v>360</v>
      </c>
      <c r="V346" s="5" t="s">
        <v>360</v>
      </c>
      <c r="W346" s="5" t="s">
        <v>360</v>
      </c>
      <c r="X346" s="35">
        <v>3339</v>
      </c>
      <c r="Y346" s="35">
        <v>3377.6</v>
      </c>
      <c r="Z346" s="4">
        <f t="shared" si="102"/>
        <v>1.0115603474094039</v>
      </c>
      <c r="AA346" s="5">
        <v>5</v>
      </c>
      <c r="AB346" s="86">
        <v>590</v>
      </c>
      <c r="AC346" s="86">
        <v>590</v>
      </c>
      <c r="AD346" s="4">
        <f t="shared" si="103"/>
        <v>1</v>
      </c>
      <c r="AE346" s="5">
        <v>20</v>
      </c>
      <c r="AF346" s="5" t="s">
        <v>360</v>
      </c>
      <c r="AG346" s="5" t="s">
        <v>360</v>
      </c>
      <c r="AH346" s="5" t="s">
        <v>360</v>
      </c>
      <c r="AI346" s="5" t="s">
        <v>360</v>
      </c>
      <c r="AJ346" s="5" t="s">
        <v>360</v>
      </c>
      <c r="AK346" s="5" t="s">
        <v>360</v>
      </c>
      <c r="AL346" s="5" t="s">
        <v>360</v>
      </c>
      <c r="AM346" s="5" t="s">
        <v>360</v>
      </c>
      <c r="AN346" s="5" t="s">
        <v>360</v>
      </c>
      <c r="AO346" s="5" t="s">
        <v>360</v>
      </c>
      <c r="AP346" s="5" t="s">
        <v>360</v>
      </c>
      <c r="AQ346" s="5" t="s">
        <v>360</v>
      </c>
      <c r="AR346" s="43">
        <f t="shared" si="112"/>
        <v>0.77085651103391006</v>
      </c>
      <c r="AS346" s="44">
        <v>1408</v>
      </c>
      <c r="AT346" s="35">
        <f t="shared" si="104"/>
        <v>1152</v>
      </c>
      <c r="AU346" s="35">
        <f t="shared" si="105"/>
        <v>888</v>
      </c>
      <c r="AV346" s="35">
        <f t="shared" si="106"/>
        <v>-264</v>
      </c>
      <c r="AW346" s="35">
        <v>109.8</v>
      </c>
      <c r="AX346" s="35">
        <v>78.099999999999994</v>
      </c>
      <c r="AY346" s="35">
        <v>104.3</v>
      </c>
      <c r="AZ346" s="35">
        <v>153.69999999999999</v>
      </c>
      <c r="BA346" s="35">
        <v>24.4</v>
      </c>
      <c r="BB346" s="35">
        <v>101.4</v>
      </c>
      <c r="BC346" s="35">
        <v>80.5</v>
      </c>
      <c r="BD346" s="35">
        <v>59.8</v>
      </c>
      <c r="BE346" s="35"/>
      <c r="BF346" s="35">
        <f t="shared" si="107"/>
        <v>176</v>
      </c>
      <c r="BG346" s="35">
        <v>0</v>
      </c>
      <c r="BH346" s="35">
        <f t="shared" si="99"/>
        <v>176</v>
      </c>
      <c r="BI346" s="79"/>
      <c r="BJ346" s="35">
        <f t="shared" si="108"/>
        <v>176</v>
      </c>
      <c r="BK346" s="35"/>
      <c r="BL346" s="35">
        <f t="shared" si="109"/>
        <v>176</v>
      </c>
      <c r="BM346" s="79"/>
      <c r="BN346" s="79"/>
      <c r="BO346" s="79"/>
      <c r="BP346" s="79"/>
      <c r="BQ346" s="35">
        <f t="shared" si="110"/>
        <v>176</v>
      </c>
      <c r="BR346" s="35">
        <v>145.19999999999999</v>
      </c>
      <c r="BS346" s="35">
        <f t="shared" si="111"/>
        <v>30.8</v>
      </c>
      <c r="BT346" s="1"/>
      <c r="BU346" s="1"/>
      <c r="BV346" s="69"/>
      <c r="BW346" s="1"/>
      <c r="BX346" s="1"/>
      <c r="BY346" s="1"/>
      <c r="BZ346" s="1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10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10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10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10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10"/>
      <c r="HG346" s="9"/>
      <c r="HH346" s="9"/>
    </row>
    <row r="347" spans="1:216" s="2" customFormat="1" ht="17.149999999999999" customHeight="1">
      <c r="A347" s="45" t="s">
        <v>327</v>
      </c>
      <c r="B347" s="63">
        <v>1563</v>
      </c>
      <c r="C347" s="63">
        <v>1467</v>
      </c>
      <c r="D347" s="4">
        <f t="shared" si="100"/>
        <v>0.93857965451055658</v>
      </c>
      <c r="E347" s="11">
        <v>5</v>
      </c>
      <c r="F347" s="5" t="s">
        <v>360</v>
      </c>
      <c r="G347" s="5" t="s">
        <v>360</v>
      </c>
      <c r="H347" s="5" t="s">
        <v>360</v>
      </c>
      <c r="I347" s="5" t="s">
        <v>360</v>
      </c>
      <c r="J347" s="5" t="s">
        <v>360</v>
      </c>
      <c r="K347" s="5" t="s">
        <v>360</v>
      </c>
      <c r="L347" s="5" t="s">
        <v>360</v>
      </c>
      <c r="M347" s="5" t="s">
        <v>360</v>
      </c>
      <c r="N347" s="35">
        <v>679.2</v>
      </c>
      <c r="O347" s="35">
        <v>306.89999999999998</v>
      </c>
      <c r="P347" s="4">
        <f t="shared" si="101"/>
        <v>0.4518551236749116</v>
      </c>
      <c r="Q347" s="11">
        <v>20</v>
      </c>
      <c r="R347" s="5" t="s">
        <v>360</v>
      </c>
      <c r="S347" s="5" t="s">
        <v>360</v>
      </c>
      <c r="T347" s="5" t="s">
        <v>360</v>
      </c>
      <c r="U347" s="5" t="s">
        <v>360</v>
      </c>
      <c r="V347" s="5" t="s">
        <v>360</v>
      </c>
      <c r="W347" s="5" t="s">
        <v>360</v>
      </c>
      <c r="X347" s="35">
        <v>12461</v>
      </c>
      <c r="Y347" s="35">
        <v>8114.5</v>
      </c>
      <c r="Z347" s="4">
        <f t="shared" si="102"/>
        <v>0.65119171816066124</v>
      </c>
      <c r="AA347" s="5">
        <v>5</v>
      </c>
      <c r="AB347" s="86">
        <v>80</v>
      </c>
      <c r="AC347" s="86">
        <v>80</v>
      </c>
      <c r="AD347" s="4">
        <f t="shared" si="103"/>
        <v>1</v>
      </c>
      <c r="AE347" s="5">
        <v>20</v>
      </c>
      <c r="AF347" s="5" t="s">
        <v>360</v>
      </c>
      <c r="AG347" s="5" t="s">
        <v>360</v>
      </c>
      <c r="AH347" s="5" t="s">
        <v>360</v>
      </c>
      <c r="AI347" s="5" t="s">
        <v>360</v>
      </c>
      <c r="AJ347" s="5" t="s">
        <v>360</v>
      </c>
      <c r="AK347" s="5" t="s">
        <v>360</v>
      </c>
      <c r="AL347" s="5" t="s">
        <v>360</v>
      </c>
      <c r="AM347" s="5" t="s">
        <v>360</v>
      </c>
      <c r="AN347" s="5" t="s">
        <v>360</v>
      </c>
      <c r="AO347" s="5" t="s">
        <v>360</v>
      </c>
      <c r="AP347" s="5" t="s">
        <v>360</v>
      </c>
      <c r="AQ347" s="5" t="s">
        <v>360</v>
      </c>
      <c r="AR347" s="43">
        <f t="shared" si="112"/>
        <v>0.73971918673708648</v>
      </c>
      <c r="AS347" s="44">
        <v>1292</v>
      </c>
      <c r="AT347" s="35">
        <f t="shared" si="104"/>
        <v>1057.090909090909</v>
      </c>
      <c r="AU347" s="35">
        <f t="shared" si="105"/>
        <v>782</v>
      </c>
      <c r="AV347" s="35">
        <f t="shared" si="106"/>
        <v>-275.09090909090901</v>
      </c>
      <c r="AW347" s="35">
        <v>43.4</v>
      </c>
      <c r="AX347" s="35">
        <v>68.3</v>
      </c>
      <c r="AY347" s="35">
        <v>126.1</v>
      </c>
      <c r="AZ347" s="35">
        <v>47.9</v>
      </c>
      <c r="BA347" s="35">
        <v>72.5</v>
      </c>
      <c r="BB347" s="35">
        <v>172.1</v>
      </c>
      <c r="BC347" s="35">
        <v>45.9</v>
      </c>
      <c r="BD347" s="35">
        <v>74.900000000000006</v>
      </c>
      <c r="BE347" s="35">
        <v>15.1</v>
      </c>
      <c r="BF347" s="35">
        <f t="shared" si="107"/>
        <v>115.8</v>
      </c>
      <c r="BG347" s="35">
        <v>0</v>
      </c>
      <c r="BH347" s="35">
        <f t="shared" si="99"/>
        <v>115.8</v>
      </c>
      <c r="BI347" s="79"/>
      <c r="BJ347" s="35">
        <f t="shared" si="108"/>
        <v>115.8</v>
      </c>
      <c r="BK347" s="35"/>
      <c r="BL347" s="35">
        <f t="shared" si="109"/>
        <v>115.8</v>
      </c>
      <c r="BM347" s="79"/>
      <c r="BN347" s="79"/>
      <c r="BO347" s="79"/>
      <c r="BP347" s="79"/>
      <c r="BQ347" s="35">
        <f t="shared" si="110"/>
        <v>115.8</v>
      </c>
      <c r="BR347" s="35">
        <v>126.1</v>
      </c>
      <c r="BS347" s="35">
        <f t="shared" si="111"/>
        <v>-10.3</v>
      </c>
      <c r="BT347" s="1"/>
      <c r="BU347" s="1"/>
      <c r="BV347" s="69"/>
      <c r="BW347" s="1"/>
      <c r="BX347" s="1"/>
      <c r="BY347" s="1"/>
      <c r="BZ347" s="1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10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10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10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10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10"/>
      <c r="HG347" s="9"/>
      <c r="HH347" s="9"/>
    </row>
    <row r="348" spans="1:216" s="2" customFormat="1" ht="17.149999999999999" customHeight="1">
      <c r="A348" s="45" t="s">
        <v>328</v>
      </c>
      <c r="B348" s="63">
        <v>488</v>
      </c>
      <c r="C348" s="63">
        <v>488.3</v>
      </c>
      <c r="D348" s="4">
        <f t="shared" si="100"/>
        <v>1.0006147540983608</v>
      </c>
      <c r="E348" s="11">
        <v>5</v>
      </c>
      <c r="F348" s="5" t="s">
        <v>360</v>
      </c>
      <c r="G348" s="5" t="s">
        <v>360</v>
      </c>
      <c r="H348" s="5" t="s">
        <v>360</v>
      </c>
      <c r="I348" s="5" t="s">
        <v>360</v>
      </c>
      <c r="J348" s="5" t="s">
        <v>360</v>
      </c>
      <c r="K348" s="5" t="s">
        <v>360</v>
      </c>
      <c r="L348" s="5" t="s">
        <v>360</v>
      </c>
      <c r="M348" s="5" t="s">
        <v>360</v>
      </c>
      <c r="N348" s="35">
        <v>664.6</v>
      </c>
      <c r="O348" s="35">
        <v>646.1</v>
      </c>
      <c r="P348" s="4">
        <f t="shared" si="101"/>
        <v>0.972163707493229</v>
      </c>
      <c r="Q348" s="11">
        <v>20</v>
      </c>
      <c r="R348" s="5" t="s">
        <v>360</v>
      </c>
      <c r="S348" s="5" t="s">
        <v>360</v>
      </c>
      <c r="T348" s="5" t="s">
        <v>360</v>
      </c>
      <c r="U348" s="5" t="s">
        <v>360</v>
      </c>
      <c r="V348" s="5" t="s">
        <v>360</v>
      </c>
      <c r="W348" s="5" t="s">
        <v>360</v>
      </c>
      <c r="X348" s="35">
        <v>6841</v>
      </c>
      <c r="Y348" s="35">
        <v>5624.5</v>
      </c>
      <c r="Z348" s="4">
        <f t="shared" si="102"/>
        <v>0.82217512059640407</v>
      </c>
      <c r="AA348" s="5">
        <v>5</v>
      </c>
      <c r="AB348" s="86">
        <v>96</v>
      </c>
      <c r="AC348" s="86">
        <v>96</v>
      </c>
      <c r="AD348" s="4">
        <f t="shared" si="103"/>
        <v>1</v>
      </c>
      <c r="AE348" s="5">
        <v>20</v>
      </c>
      <c r="AF348" s="5" t="s">
        <v>360</v>
      </c>
      <c r="AG348" s="5" t="s">
        <v>360</v>
      </c>
      <c r="AH348" s="5" t="s">
        <v>360</v>
      </c>
      <c r="AI348" s="5" t="s">
        <v>360</v>
      </c>
      <c r="AJ348" s="5" t="s">
        <v>360</v>
      </c>
      <c r="AK348" s="5" t="s">
        <v>360</v>
      </c>
      <c r="AL348" s="5" t="s">
        <v>360</v>
      </c>
      <c r="AM348" s="5" t="s">
        <v>360</v>
      </c>
      <c r="AN348" s="5" t="s">
        <v>360</v>
      </c>
      <c r="AO348" s="5" t="s">
        <v>360</v>
      </c>
      <c r="AP348" s="5" t="s">
        <v>360</v>
      </c>
      <c r="AQ348" s="5" t="s">
        <v>360</v>
      </c>
      <c r="AR348" s="43">
        <f t="shared" si="112"/>
        <v>0.971144470466768</v>
      </c>
      <c r="AS348" s="44">
        <v>552</v>
      </c>
      <c r="AT348" s="35">
        <f t="shared" si="104"/>
        <v>451.63636363636363</v>
      </c>
      <c r="AU348" s="35">
        <f t="shared" si="105"/>
        <v>438.6</v>
      </c>
      <c r="AV348" s="35">
        <f t="shared" si="106"/>
        <v>-13.036363636363603</v>
      </c>
      <c r="AW348" s="35">
        <v>55.8</v>
      </c>
      <c r="AX348" s="35">
        <v>53.9</v>
      </c>
      <c r="AY348" s="35">
        <v>49.8</v>
      </c>
      <c r="AZ348" s="35">
        <v>42.1</v>
      </c>
      <c r="BA348" s="35">
        <v>58.4</v>
      </c>
      <c r="BB348" s="35">
        <v>45.9</v>
      </c>
      <c r="BC348" s="35">
        <v>39.200000000000003</v>
      </c>
      <c r="BD348" s="35">
        <v>44.3</v>
      </c>
      <c r="BE348" s="35"/>
      <c r="BF348" s="35">
        <f t="shared" si="107"/>
        <v>49.2</v>
      </c>
      <c r="BG348" s="35">
        <v>0</v>
      </c>
      <c r="BH348" s="35">
        <f t="shared" si="99"/>
        <v>49.2</v>
      </c>
      <c r="BI348" s="79"/>
      <c r="BJ348" s="35">
        <f t="shared" si="108"/>
        <v>49.2</v>
      </c>
      <c r="BK348" s="35"/>
      <c r="BL348" s="35">
        <f t="shared" si="109"/>
        <v>49.2</v>
      </c>
      <c r="BM348" s="79"/>
      <c r="BN348" s="79"/>
      <c r="BO348" s="79"/>
      <c r="BP348" s="79"/>
      <c r="BQ348" s="35">
        <f t="shared" si="110"/>
        <v>49.2</v>
      </c>
      <c r="BR348" s="35">
        <v>56.7</v>
      </c>
      <c r="BS348" s="35">
        <f t="shared" si="111"/>
        <v>-7.5</v>
      </c>
      <c r="BT348" s="1"/>
      <c r="BU348" s="1"/>
      <c r="BV348" s="69"/>
      <c r="BW348" s="1"/>
      <c r="BX348" s="1"/>
      <c r="BY348" s="1"/>
      <c r="BZ348" s="1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10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10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10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10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10"/>
      <c r="HG348" s="9"/>
      <c r="HH348" s="9"/>
    </row>
    <row r="349" spans="1:216" s="2" customFormat="1" ht="17.149999999999999" customHeight="1">
      <c r="A349" s="45" t="s">
        <v>329</v>
      </c>
      <c r="B349" s="63">
        <v>771</v>
      </c>
      <c r="C349" s="63">
        <v>735</v>
      </c>
      <c r="D349" s="4">
        <f t="shared" si="100"/>
        <v>0.953307392996109</v>
      </c>
      <c r="E349" s="11">
        <v>5</v>
      </c>
      <c r="F349" s="5" t="s">
        <v>360</v>
      </c>
      <c r="G349" s="5" t="s">
        <v>360</v>
      </c>
      <c r="H349" s="5" t="s">
        <v>360</v>
      </c>
      <c r="I349" s="5" t="s">
        <v>360</v>
      </c>
      <c r="J349" s="5" t="s">
        <v>360</v>
      </c>
      <c r="K349" s="5" t="s">
        <v>360</v>
      </c>
      <c r="L349" s="5" t="s">
        <v>360</v>
      </c>
      <c r="M349" s="5" t="s">
        <v>360</v>
      </c>
      <c r="N349" s="35">
        <v>1569.2</v>
      </c>
      <c r="O349" s="35">
        <v>1237.7</v>
      </c>
      <c r="P349" s="4">
        <f t="shared" si="101"/>
        <v>0.78874585776191686</v>
      </c>
      <c r="Q349" s="11">
        <v>20</v>
      </c>
      <c r="R349" s="5" t="s">
        <v>360</v>
      </c>
      <c r="S349" s="5" t="s">
        <v>360</v>
      </c>
      <c r="T349" s="5" t="s">
        <v>360</v>
      </c>
      <c r="U349" s="5" t="s">
        <v>360</v>
      </c>
      <c r="V349" s="5" t="s">
        <v>360</v>
      </c>
      <c r="W349" s="5" t="s">
        <v>360</v>
      </c>
      <c r="X349" s="35">
        <v>5498</v>
      </c>
      <c r="Y349" s="35">
        <v>5606.2</v>
      </c>
      <c r="Z349" s="4">
        <f t="shared" si="102"/>
        <v>1.0196798835940342</v>
      </c>
      <c r="AA349" s="5">
        <v>5</v>
      </c>
      <c r="AB349" s="86">
        <v>176</v>
      </c>
      <c r="AC349" s="86">
        <v>186</v>
      </c>
      <c r="AD349" s="4">
        <f t="shared" si="103"/>
        <v>1.0568181818181819</v>
      </c>
      <c r="AE349" s="5">
        <v>20</v>
      </c>
      <c r="AF349" s="5" t="s">
        <v>360</v>
      </c>
      <c r="AG349" s="5" t="s">
        <v>360</v>
      </c>
      <c r="AH349" s="5" t="s">
        <v>360</v>
      </c>
      <c r="AI349" s="5" t="s">
        <v>360</v>
      </c>
      <c r="AJ349" s="5" t="s">
        <v>360</v>
      </c>
      <c r="AK349" s="5" t="s">
        <v>360</v>
      </c>
      <c r="AL349" s="5" t="s">
        <v>360</v>
      </c>
      <c r="AM349" s="5" t="s">
        <v>360</v>
      </c>
      <c r="AN349" s="5" t="s">
        <v>360</v>
      </c>
      <c r="AO349" s="5" t="s">
        <v>360</v>
      </c>
      <c r="AP349" s="5" t="s">
        <v>360</v>
      </c>
      <c r="AQ349" s="5" t="s">
        <v>360</v>
      </c>
      <c r="AR349" s="43">
        <f t="shared" si="112"/>
        <v>0.93552434349105384</v>
      </c>
      <c r="AS349" s="44">
        <v>1167</v>
      </c>
      <c r="AT349" s="35">
        <f t="shared" si="104"/>
        <v>954.81818181818187</v>
      </c>
      <c r="AU349" s="35">
        <f t="shared" si="105"/>
        <v>893.3</v>
      </c>
      <c r="AV349" s="35">
        <f t="shared" si="106"/>
        <v>-61.518181818181915</v>
      </c>
      <c r="AW349" s="35">
        <v>65.7</v>
      </c>
      <c r="AX349" s="35">
        <v>131.6</v>
      </c>
      <c r="AY349" s="35">
        <v>170.6</v>
      </c>
      <c r="AZ349" s="35">
        <v>79.2</v>
      </c>
      <c r="BA349" s="35">
        <v>62.2</v>
      </c>
      <c r="BB349" s="35">
        <v>116.3</v>
      </c>
      <c r="BC349" s="35">
        <v>72.8</v>
      </c>
      <c r="BD349" s="35">
        <v>59.5</v>
      </c>
      <c r="BE349" s="35"/>
      <c r="BF349" s="35">
        <f t="shared" si="107"/>
        <v>135.4</v>
      </c>
      <c r="BG349" s="35">
        <v>0</v>
      </c>
      <c r="BH349" s="35">
        <f t="shared" si="99"/>
        <v>135.4</v>
      </c>
      <c r="BI349" s="79"/>
      <c r="BJ349" s="35">
        <f t="shared" si="108"/>
        <v>135.4</v>
      </c>
      <c r="BK349" s="35"/>
      <c r="BL349" s="35">
        <f t="shared" si="109"/>
        <v>135.4</v>
      </c>
      <c r="BM349" s="79"/>
      <c r="BN349" s="79"/>
      <c r="BO349" s="79"/>
      <c r="BP349" s="79"/>
      <c r="BQ349" s="35">
        <f t="shared" si="110"/>
        <v>135.4</v>
      </c>
      <c r="BR349" s="35">
        <v>126.4</v>
      </c>
      <c r="BS349" s="35">
        <f t="shared" si="111"/>
        <v>9</v>
      </c>
      <c r="BT349" s="1"/>
      <c r="BU349" s="1"/>
      <c r="BV349" s="69"/>
      <c r="BW349" s="1"/>
      <c r="BX349" s="1"/>
      <c r="BY349" s="1"/>
      <c r="BZ349" s="1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10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10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10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10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10"/>
      <c r="HG349" s="9"/>
      <c r="HH349" s="9"/>
    </row>
    <row r="350" spans="1:216" s="2" customFormat="1" ht="17.149999999999999" customHeight="1">
      <c r="A350" s="45" t="s">
        <v>330</v>
      </c>
      <c r="B350" s="63">
        <v>0</v>
      </c>
      <c r="C350" s="63">
        <v>0</v>
      </c>
      <c r="D350" s="4">
        <f t="shared" si="100"/>
        <v>0</v>
      </c>
      <c r="E350" s="11">
        <v>0</v>
      </c>
      <c r="F350" s="5" t="s">
        <v>360</v>
      </c>
      <c r="G350" s="5" t="s">
        <v>360</v>
      </c>
      <c r="H350" s="5" t="s">
        <v>360</v>
      </c>
      <c r="I350" s="5" t="s">
        <v>360</v>
      </c>
      <c r="J350" s="5" t="s">
        <v>360</v>
      </c>
      <c r="K350" s="5" t="s">
        <v>360</v>
      </c>
      <c r="L350" s="5" t="s">
        <v>360</v>
      </c>
      <c r="M350" s="5" t="s">
        <v>360</v>
      </c>
      <c r="N350" s="35">
        <v>743.7</v>
      </c>
      <c r="O350" s="35">
        <v>448.3</v>
      </c>
      <c r="P350" s="4">
        <f t="shared" si="101"/>
        <v>0.60279682667742363</v>
      </c>
      <c r="Q350" s="11">
        <v>20</v>
      </c>
      <c r="R350" s="5" t="s">
        <v>360</v>
      </c>
      <c r="S350" s="5" t="s">
        <v>360</v>
      </c>
      <c r="T350" s="5" t="s">
        <v>360</v>
      </c>
      <c r="U350" s="5" t="s">
        <v>360</v>
      </c>
      <c r="V350" s="5" t="s">
        <v>360</v>
      </c>
      <c r="W350" s="5" t="s">
        <v>360</v>
      </c>
      <c r="X350" s="35">
        <v>9163</v>
      </c>
      <c r="Y350" s="35">
        <v>7089.7</v>
      </c>
      <c r="Z350" s="4">
        <f t="shared" si="102"/>
        <v>0.77373131070610057</v>
      </c>
      <c r="AA350" s="5">
        <v>5</v>
      </c>
      <c r="AB350" s="86">
        <v>407</v>
      </c>
      <c r="AC350" s="86">
        <v>407</v>
      </c>
      <c r="AD350" s="4">
        <f t="shared" si="103"/>
        <v>1</v>
      </c>
      <c r="AE350" s="5">
        <v>20</v>
      </c>
      <c r="AF350" s="5" t="s">
        <v>360</v>
      </c>
      <c r="AG350" s="5" t="s">
        <v>360</v>
      </c>
      <c r="AH350" s="5" t="s">
        <v>360</v>
      </c>
      <c r="AI350" s="5" t="s">
        <v>360</v>
      </c>
      <c r="AJ350" s="5" t="s">
        <v>360</v>
      </c>
      <c r="AK350" s="5" t="s">
        <v>360</v>
      </c>
      <c r="AL350" s="5" t="s">
        <v>360</v>
      </c>
      <c r="AM350" s="5" t="s">
        <v>360</v>
      </c>
      <c r="AN350" s="5" t="s">
        <v>360</v>
      </c>
      <c r="AO350" s="5" t="s">
        <v>360</v>
      </c>
      <c r="AP350" s="5" t="s">
        <v>360</v>
      </c>
      <c r="AQ350" s="5" t="s">
        <v>360</v>
      </c>
      <c r="AR350" s="43">
        <f t="shared" si="112"/>
        <v>0.79832429082397727</v>
      </c>
      <c r="AS350" s="44">
        <v>1291</v>
      </c>
      <c r="AT350" s="35">
        <f t="shared" si="104"/>
        <v>1056.2727272727273</v>
      </c>
      <c r="AU350" s="35">
        <f t="shared" si="105"/>
        <v>843.2</v>
      </c>
      <c r="AV350" s="35">
        <f t="shared" si="106"/>
        <v>-213.07272727272721</v>
      </c>
      <c r="AW350" s="35">
        <v>53.4</v>
      </c>
      <c r="AX350" s="35">
        <v>133.80000000000001</v>
      </c>
      <c r="AY350" s="35">
        <v>107.3</v>
      </c>
      <c r="AZ350" s="35">
        <v>74.3</v>
      </c>
      <c r="BA350" s="35">
        <v>41</v>
      </c>
      <c r="BB350" s="35">
        <v>158.80000000000001</v>
      </c>
      <c r="BC350" s="35">
        <v>72.2</v>
      </c>
      <c r="BD350" s="35">
        <v>141</v>
      </c>
      <c r="BE350" s="35"/>
      <c r="BF350" s="35">
        <f t="shared" si="107"/>
        <v>61.4</v>
      </c>
      <c r="BG350" s="35">
        <v>0</v>
      </c>
      <c r="BH350" s="35">
        <f t="shared" ref="BH350:BH378" si="113">ROUND(BF350+BG350,1)</f>
        <v>61.4</v>
      </c>
      <c r="BI350" s="79"/>
      <c r="BJ350" s="35">
        <f t="shared" si="108"/>
        <v>61.4</v>
      </c>
      <c r="BK350" s="35"/>
      <c r="BL350" s="35">
        <f t="shared" si="109"/>
        <v>61.4</v>
      </c>
      <c r="BM350" s="79"/>
      <c r="BN350" s="79"/>
      <c r="BO350" s="79"/>
      <c r="BP350" s="79"/>
      <c r="BQ350" s="35">
        <f t="shared" si="110"/>
        <v>61.4</v>
      </c>
      <c r="BR350" s="35">
        <v>64.7</v>
      </c>
      <c r="BS350" s="35">
        <f t="shared" si="111"/>
        <v>-3.3</v>
      </c>
      <c r="BT350" s="1"/>
      <c r="BU350" s="1"/>
      <c r="BV350" s="69"/>
      <c r="BW350" s="1"/>
      <c r="BX350" s="1"/>
      <c r="BY350" s="1"/>
      <c r="BZ350" s="1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10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10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10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10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10"/>
      <c r="HG350" s="9"/>
      <c r="HH350" s="9"/>
    </row>
    <row r="351" spans="1:216" s="2" customFormat="1" ht="17.149999999999999" customHeight="1">
      <c r="A351" s="45" t="s">
        <v>331</v>
      </c>
      <c r="B351" s="63">
        <v>405</v>
      </c>
      <c r="C351" s="63">
        <v>379.6</v>
      </c>
      <c r="D351" s="4">
        <f t="shared" si="100"/>
        <v>0.93728395061728398</v>
      </c>
      <c r="E351" s="11">
        <v>5</v>
      </c>
      <c r="F351" s="5" t="s">
        <v>360</v>
      </c>
      <c r="G351" s="5" t="s">
        <v>360</v>
      </c>
      <c r="H351" s="5" t="s">
        <v>360</v>
      </c>
      <c r="I351" s="5" t="s">
        <v>360</v>
      </c>
      <c r="J351" s="5" t="s">
        <v>360</v>
      </c>
      <c r="K351" s="5" t="s">
        <v>360</v>
      </c>
      <c r="L351" s="5" t="s">
        <v>360</v>
      </c>
      <c r="M351" s="5" t="s">
        <v>360</v>
      </c>
      <c r="N351" s="35">
        <v>345.7</v>
      </c>
      <c r="O351" s="35">
        <v>276.39999999999998</v>
      </c>
      <c r="P351" s="4">
        <f t="shared" si="101"/>
        <v>0.79953717095747756</v>
      </c>
      <c r="Q351" s="11">
        <v>20</v>
      </c>
      <c r="R351" s="5" t="s">
        <v>360</v>
      </c>
      <c r="S351" s="5" t="s">
        <v>360</v>
      </c>
      <c r="T351" s="5" t="s">
        <v>360</v>
      </c>
      <c r="U351" s="5" t="s">
        <v>360</v>
      </c>
      <c r="V351" s="5" t="s">
        <v>360</v>
      </c>
      <c r="W351" s="5" t="s">
        <v>360</v>
      </c>
      <c r="X351" s="35">
        <v>5375</v>
      </c>
      <c r="Y351" s="35">
        <v>2606.5</v>
      </c>
      <c r="Z351" s="4">
        <f t="shared" si="102"/>
        <v>0.48493023255813955</v>
      </c>
      <c r="AA351" s="5">
        <v>5</v>
      </c>
      <c r="AB351" s="86">
        <v>207</v>
      </c>
      <c r="AC351" s="86">
        <v>207</v>
      </c>
      <c r="AD351" s="4">
        <f t="shared" si="103"/>
        <v>1</v>
      </c>
      <c r="AE351" s="5">
        <v>20</v>
      </c>
      <c r="AF351" s="5" t="s">
        <v>360</v>
      </c>
      <c r="AG351" s="5" t="s">
        <v>360</v>
      </c>
      <c r="AH351" s="5" t="s">
        <v>360</v>
      </c>
      <c r="AI351" s="5" t="s">
        <v>360</v>
      </c>
      <c r="AJ351" s="5" t="s">
        <v>360</v>
      </c>
      <c r="AK351" s="5" t="s">
        <v>360</v>
      </c>
      <c r="AL351" s="5" t="s">
        <v>360</v>
      </c>
      <c r="AM351" s="5" t="s">
        <v>360</v>
      </c>
      <c r="AN351" s="5" t="s">
        <v>360</v>
      </c>
      <c r="AO351" s="5" t="s">
        <v>360</v>
      </c>
      <c r="AP351" s="5" t="s">
        <v>360</v>
      </c>
      <c r="AQ351" s="5" t="s">
        <v>360</v>
      </c>
      <c r="AR351" s="43">
        <f t="shared" si="112"/>
        <v>0.86203628670053345</v>
      </c>
      <c r="AS351" s="44">
        <v>671</v>
      </c>
      <c r="AT351" s="35">
        <f t="shared" si="104"/>
        <v>549</v>
      </c>
      <c r="AU351" s="35">
        <f t="shared" si="105"/>
        <v>473.3</v>
      </c>
      <c r="AV351" s="35">
        <f t="shared" si="106"/>
        <v>-75.699999999999989</v>
      </c>
      <c r="AW351" s="35">
        <v>59.1</v>
      </c>
      <c r="AX351" s="35">
        <v>43.6</v>
      </c>
      <c r="AY351" s="35">
        <v>73.5</v>
      </c>
      <c r="AZ351" s="35">
        <v>32.1</v>
      </c>
      <c r="BA351" s="35">
        <v>12.6</v>
      </c>
      <c r="BB351" s="35">
        <v>79.8</v>
      </c>
      <c r="BC351" s="35">
        <v>21</v>
      </c>
      <c r="BD351" s="35">
        <v>38.5</v>
      </c>
      <c r="BE351" s="35"/>
      <c r="BF351" s="35">
        <f t="shared" si="107"/>
        <v>113.1</v>
      </c>
      <c r="BG351" s="35">
        <v>0</v>
      </c>
      <c r="BH351" s="35">
        <f t="shared" si="113"/>
        <v>113.1</v>
      </c>
      <c r="BI351" s="79"/>
      <c r="BJ351" s="35">
        <f t="shared" si="108"/>
        <v>113.1</v>
      </c>
      <c r="BK351" s="35"/>
      <c r="BL351" s="35">
        <f t="shared" si="109"/>
        <v>113.1</v>
      </c>
      <c r="BM351" s="79"/>
      <c r="BN351" s="79"/>
      <c r="BO351" s="79"/>
      <c r="BP351" s="79"/>
      <c r="BQ351" s="35">
        <f t="shared" si="110"/>
        <v>113.1</v>
      </c>
      <c r="BR351" s="35">
        <v>136.1</v>
      </c>
      <c r="BS351" s="35">
        <f t="shared" si="111"/>
        <v>-23</v>
      </c>
      <c r="BT351" s="1"/>
      <c r="BU351" s="1"/>
      <c r="BV351" s="69"/>
      <c r="BW351" s="1"/>
      <c r="BX351" s="1"/>
      <c r="BY351" s="1"/>
      <c r="BZ351" s="1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10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10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10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10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10"/>
      <c r="HG351" s="9"/>
      <c r="HH351" s="9"/>
    </row>
    <row r="352" spans="1:216" s="2" customFormat="1" ht="17.149999999999999" customHeight="1">
      <c r="A352" s="45" t="s">
        <v>332</v>
      </c>
      <c r="B352" s="63">
        <v>240059</v>
      </c>
      <c r="C352" s="63">
        <v>285047.3</v>
      </c>
      <c r="D352" s="4">
        <f t="shared" si="100"/>
        <v>1.1874051795600247</v>
      </c>
      <c r="E352" s="11">
        <v>5</v>
      </c>
      <c r="F352" s="5" t="s">
        <v>360</v>
      </c>
      <c r="G352" s="5" t="s">
        <v>360</v>
      </c>
      <c r="H352" s="5" t="s">
        <v>360</v>
      </c>
      <c r="I352" s="5" t="s">
        <v>360</v>
      </c>
      <c r="J352" s="5" t="s">
        <v>360</v>
      </c>
      <c r="K352" s="5" t="s">
        <v>360</v>
      </c>
      <c r="L352" s="5" t="s">
        <v>360</v>
      </c>
      <c r="M352" s="5" t="s">
        <v>360</v>
      </c>
      <c r="N352" s="35">
        <v>7309.5</v>
      </c>
      <c r="O352" s="35">
        <v>6065.9</v>
      </c>
      <c r="P352" s="4">
        <f t="shared" si="101"/>
        <v>0.82986524386072913</v>
      </c>
      <c r="Q352" s="11">
        <v>20</v>
      </c>
      <c r="R352" s="5" t="s">
        <v>360</v>
      </c>
      <c r="S352" s="5" t="s">
        <v>360</v>
      </c>
      <c r="T352" s="5" t="s">
        <v>360</v>
      </c>
      <c r="U352" s="5" t="s">
        <v>360</v>
      </c>
      <c r="V352" s="5" t="s">
        <v>360</v>
      </c>
      <c r="W352" s="5" t="s">
        <v>360</v>
      </c>
      <c r="X352" s="35">
        <v>336817</v>
      </c>
      <c r="Y352" s="35">
        <v>394808.5</v>
      </c>
      <c r="Z352" s="4">
        <f t="shared" si="102"/>
        <v>1.1721750980502765</v>
      </c>
      <c r="AA352" s="5">
        <v>5</v>
      </c>
      <c r="AB352" s="86">
        <v>310</v>
      </c>
      <c r="AC352" s="86">
        <v>310</v>
      </c>
      <c r="AD352" s="4">
        <f t="shared" si="103"/>
        <v>1</v>
      </c>
      <c r="AE352" s="5">
        <v>20</v>
      </c>
      <c r="AF352" s="5" t="s">
        <v>360</v>
      </c>
      <c r="AG352" s="5" t="s">
        <v>360</v>
      </c>
      <c r="AH352" s="5" t="s">
        <v>360</v>
      </c>
      <c r="AI352" s="5" t="s">
        <v>360</v>
      </c>
      <c r="AJ352" s="5" t="s">
        <v>360</v>
      </c>
      <c r="AK352" s="5" t="s">
        <v>360</v>
      </c>
      <c r="AL352" s="5" t="s">
        <v>360</v>
      </c>
      <c r="AM352" s="5" t="s">
        <v>360</v>
      </c>
      <c r="AN352" s="5" t="s">
        <v>360</v>
      </c>
      <c r="AO352" s="5" t="s">
        <v>360</v>
      </c>
      <c r="AP352" s="5" t="s">
        <v>360</v>
      </c>
      <c r="AQ352" s="5" t="s">
        <v>360</v>
      </c>
      <c r="AR352" s="43">
        <f t="shared" si="112"/>
        <v>0.96790412530532177</v>
      </c>
      <c r="AS352" s="44">
        <v>1923</v>
      </c>
      <c r="AT352" s="35">
        <f t="shared" si="104"/>
        <v>1573.3636363636363</v>
      </c>
      <c r="AU352" s="35">
        <f t="shared" si="105"/>
        <v>1522.9</v>
      </c>
      <c r="AV352" s="35">
        <f t="shared" si="106"/>
        <v>-50.463636363636169</v>
      </c>
      <c r="AW352" s="35">
        <v>190.5</v>
      </c>
      <c r="AX352" s="35">
        <v>210.2</v>
      </c>
      <c r="AY352" s="35">
        <v>140.1</v>
      </c>
      <c r="AZ352" s="35">
        <v>163.9</v>
      </c>
      <c r="BA352" s="35">
        <v>176.1</v>
      </c>
      <c r="BB352" s="35">
        <v>129</v>
      </c>
      <c r="BC352" s="35">
        <v>155.1</v>
      </c>
      <c r="BD352" s="35">
        <v>165.5</v>
      </c>
      <c r="BE352" s="35"/>
      <c r="BF352" s="35">
        <f t="shared" si="107"/>
        <v>192.5</v>
      </c>
      <c r="BG352" s="35">
        <v>0</v>
      </c>
      <c r="BH352" s="35">
        <f t="shared" si="113"/>
        <v>192.5</v>
      </c>
      <c r="BI352" s="79"/>
      <c r="BJ352" s="35">
        <f t="shared" si="108"/>
        <v>192.5</v>
      </c>
      <c r="BK352" s="35"/>
      <c r="BL352" s="35">
        <f t="shared" si="109"/>
        <v>192.5</v>
      </c>
      <c r="BM352" s="79"/>
      <c r="BN352" s="79"/>
      <c r="BO352" s="79"/>
      <c r="BP352" s="79"/>
      <c r="BQ352" s="35">
        <f t="shared" si="110"/>
        <v>192.5</v>
      </c>
      <c r="BR352" s="35">
        <v>156.80000000000001</v>
      </c>
      <c r="BS352" s="35">
        <f t="shared" si="111"/>
        <v>35.700000000000003</v>
      </c>
      <c r="BT352" s="1"/>
      <c r="BU352" s="1"/>
      <c r="BV352" s="69"/>
      <c r="BW352" s="1"/>
      <c r="BX352" s="1"/>
      <c r="BY352" s="1"/>
      <c r="BZ352" s="1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10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10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10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10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10"/>
      <c r="HG352" s="9"/>
      <c r="HH352" s="9"/>
    </row>
    <row r="353" spans="1:78" s="2" customFormat="1" ht="17.149999999999999" customHeight="1">
      <c r="A353" s="45" t="s">
        <v>333</v>
      </c>
      <c r="B353" s="63">
        <v>320</v>
      </c>
      <c r="C353" s="63">
        <v>270.39999999999998</v>
      </c>
      <c r="D353" s="4">
        <f t="shared" si="100"/>
        <v>0.84499999999999997</v>
      </c>
      <c r="E353" s="11">
        <v>5</v>
      </c>
      <c r="F353" s="5" t="s">
        <v>360</v>
      </c>
      <c r="G353" s="5" t="s">
        <v>360</v>
      </c>
      <c r="H353" s="5" t="s">
        <v>360</v>
      </c>
      <c r="I353" s="5" t="s">
        <v>360</v>
      </c>
      <c r="J353" s="5" t="s">
        <v>360</v>
      </c>
      <c r="K353" s="5" t="s">
        <v>360</v>
      </c>
      <c r="L353" s="5" t="s">
        <v>360</v>
      </c>
      <c r="M353" s="5" t="s">
        <v>360</v>
      </c>
      <c r="N353" s="35">
        <v>392.4</v>
      </c>
      <c r="O353" s="35">
        <v>242.7</v>
      </c>
      <c r="P353" s="4">
        <f t="shared" si="101"/>
        <v>0.61850152905198774</v>
      </c>
      <c r="Q353" s="11">
        <v>20</v>
      </c>
      <c r="R353" s="5" t="s">
        <v>360</v>
      </c>
      <c r="S353" s="5" t="s">
        <v>360</v>
      </c>
      <c r="T353" s="5" t="s">
        <v>360</v>
      </c>
      <c r="U353" s="5" t="s">
        <v>360</v>
      </c>
      <c r="V353" s="5" t="s">
        <v>360</v>
      </c>
      <c r="W353" s="5" t="s">
        <v>360</v>
      </c>
      <c r="X353" s="35">
        <v>2280</v>
      </c>
      <c r="Y353" s="35">
        <v>2446.6</v>
      </c>
      <c r="Z353" s="4">
        <f t="shared" si="102"/>
        <v>1.0730701754385965</v>
      </c>
      <c r="AA353" s="5">
        <v>5</v>
      </c>
      <c r="AB353" s="86">
        <v>545</v>
      </c>
      <c r="AC353" s="86">
        <v>560</v>
      </c>
      <c r="AD353" s="4">
        <f t="shared" si="103"/>
        <v>1.0275229357798166</v>
      </c>
      <c r="AE353" s="5">
        <v>20</v>
      </c>
      <c r="AF353" s="5" t="s">
        <v>360</v>
      </c>
      <c r="AG353" s="5" t="s">
        <v>360</v>
      </c>
      <c r="AH353" s="5" t="s">
        <v>360</v>
      </c>
      <c r="AI353" s="5" t="s">
        <v>360</v>
      </c>
      <c r="AJ353" s="5" t="s">
        <v>360</v>
      </c>
      <c r="AK353" s="5" t="s">
        <v>360</v>
      </c>
      <c r="AL353" s="5" t="s">
        <v>360</v>
      </c>
      <c r="AM353" s="5" t="s">
        <v>360</v>
      </c>
      <c r="AN353" s="5" t="s">
        <v>360</v>
      </c>
      <c r="AO353" s="5" t="s">
        <v>360</v>
      </c>
      <c r="AP353" s="5" t="s">
        <v>360</v>
      </c>
      <c r="AQ353" s="5" t="s">
        <v>360</v>
      </c>
      <c r="AR353" s="43">
        <f t="shared" si="112"/>
        <v>0.85021680347658135</v>
      </c>
      <c r="AS353" s="44">
        <v>630</v>
      </c>
      <c r="AT353" s="35">
        <f t="shared" si="104"/>
        <v>515.4545454545455</v>
      </c>
      <c r="AU353" s="35">
        <f t="shared" si="105"/>
        <v>438.2</v>
      </c>
      <c r="AV353" s="35">
        <f t="shared" si="106"/>
        <v>-77.254545454545507</v>
      </c>
      <c r="AW353" s="35">
        <v>38.9</v>
      </c>
      <c r="AX353" s="35">
        <v>31.2</v>
      </c>
      <c r="AY353" s="35">
        <v>112</v>
      </c>
      <c r="AZ353" s="35">
        <v>21.8</v>
      </c>
      <c r="BA353" s="35">
        <v>35.4</v>
      </c>
      <c r="BB353" s="35">
        <v>54</v>
      </c>
      <c r="BC353" s="35">
        <v>35.9</v>
      </c>
      <c r="BD353" s="35">
        <v>31.4</v>
      </c>
      <c r="BE353" s="35"/>
      <c r="BF353" s="35">
        <f t="shared" si="107"/>
        <v>77.599999999999994</v>
      </c>
      <c r="BG353" s="35">
        <v>0</v>
      </c>
      <c r="BH353" s="35">
        <f t="shared" si="113"/>
        <v>77.599999999999994</v>
      </c>
      <c r="BI353" s="79"/>
      <c r="BJ353" s="35">
        <f t="shared" si="108"/>
        <v>77.599999999999994</v>
      </c>
      <c r="BK353" s="35"/>
      <c r="BL353" s="35">
        <f t="shared" si="109"/>
        <v>77.599999999999994</v>
      </c>
      <c r="BM353" s="79"/>
      <c r="BN353" s="79"/>
      <c r="BO353" s="79"/>
      <c r="BP353" s="79"/>
      <c r="BQ353" s="35">
        <f t="shared" si="110"/>
        <v>77.599999999999994</v>
      </c>
      <c r="BR353" s="35">
        <v>64.900000000000006</v>
      </c>
      <c r="BS353" s="35">
        <f t="shared" si="111"/>
        <v>12.7</v>
      </c>
      <c r="BT353" s="1"/>
      <c r="BU353" s="1"/>
      <c r="BV353" s="69"/>
      <c r="BW353" s="1"/>
      <c r="BX353" s="1"/>
      <c r="BY353" s="1"/>
      <c r="BZ353" s="1"/>
    </row>
    <row r="354" spans="1:78" s="2" customFormat="1" ht="17.149999999999999" customHeight="1">
      <c r="A354" s="45" t="s">
        <v>334</v>
      </c>
      <c r="B354" s="63">
        <v>275</v>
      </c>
      <c r="C354" s="63">
        <v>215</v>
      </c>
      <c r="D354" s="4">
        <f t="shared" si="100"/>
        <v>0.78181818181818186</v>
      </c>
      <c r="E354" s="11">
        <v>5</v>
      </c>
      <c r="F354" s="5" t="s">
        <v>360</v>
      </c>
      <c r="G354" s="5" t="s">
        <v>360</v>
      </c>
      <c r="H354" s="5" t="s">
        <v>360</v>
      </c>
      <c r="I354" s="5" t="s">
        <v>360</v>
      </c>
      <c r="J354" s="5" t="s">
        <v>360</v>
      </c>
      <c r="K354" s="5" t="s">
        <v>360</v>
      </c>
      <c r="L354" s="5" t="s">
        <v>360</v>
      </c>
      <c r="M354" s="5" t="s">
        <v>360</v>
      </c>
      <c r="N354" s="35">
        <v>908.4</v>
      </c>
      <c r="O354" s="35">
        <v>510.3</v>
      </c>
      <c r="P354" s="4">
        <f t="shared" si="101"/>
        <v>0.56175693527080584</v>
      </c>
      <c r="Q354" s="11">
        <v>20</v>
      </c>
      <c r="R354" s="5" t="s">
        <v>360</v>
      </c>
      <c r="S354" s="5" t="s">
        <v>360</v>
      </c>
      <c r="T354" s="5" t="s">
        <v>360</v>
      </c>
      <c r="U354" s="5" t="s">
        <v>360</v>
      </c>
      <c r="V354" s="5" t="s">
        <v>360</v>
      </c>
      <c r="W354" s="5" t="s">
        <v>360</v>
      </c>
      <c r="X354" s="35">
        <v>14131</v>
      </c>
      <c r="Y354" s="35">
        <v>15205.5</v>
      </c>
      <c r="Z354" s="4">
        <f t="shared" si="102"/>
        <v>1.0760384969216616</v>
      </c>
      <c r="AA354" s="5">
        <v>5</v>
      </c>
      <c r="AB354" s="86">
        <v>355</v>
      </c>
      <c r="AC354" s="86">
        <v>355</v>
      </c>
      <c r="AD354" s="4">
        <f t="shared" si="103"/>
        <v>1</v>
      </c>
      <c r="AE354" s="5">
        <v>20</v>
      </c>
      <c r="AF354" s="5" t="s">
        <v>360</v>
      </c>
      <c r="AG354" s="5" t="s">
        <v>360</v>
      </c>
      <c r="AH354" s="5" t="s">
        <v>360</v>
      </c>
      <c r="AI354" s="5" t="s">
        <v>360</v>
      </c>
      <c r="AJ354" s="5" t="s">
        <v>360</v>
      </c>
      <c r="AK354" s="5" t="s">
        <v>360</v>
      </c>
      <c r="AL354" s="5" t="s">
        <v>360</v>
      </c>
      <c r="AM354" s="5" t="s">
        <v>360</v>
      </c>
      <c r="AN354" s="5" t="s">
        <v>360</v>
      </c>
      <c r="AO354" s="5" t="s">
        <v>360</v>
      </c>
      <c r="AP354" s="5" t="s">
        <v>360</v>
      </c>
      <c r="AQ354" s="5" t="s">
        <v>360</v>
      </c>
      <c r="AR354" s="43">
        <f t="shared" si="112"/>
        <v>0.81048844198230663</v>
      </c>
      <c r="AS354" s="44">
        <v>1316</v>
      </c>
      <c r="AT354" s="35">
        <f t="shared" si="104"/>
        <v>1076.7272727272727</v>
      </c>
      <c r="AU354" s="35">
        <f t="shared" si="105"/>
        <v>872.7</v>
      </c>
      <c r="AV354" s="35">
        <f t="shared" si="106"/>
        <v>-204.0272727272727</v>
      </c>
      <c r="AW354" s="35">
        <v>84.2</v>
      </c>
      <c r="AX354" s="35">
        <v>118.2</v>
      </c>
      <c r="AY354" s="35">
        <v>163.5</v>
      </c>
      <c r="AZ354" s="35">
        <v>137.69999999999999</v>
      </c>
      <c r="BA354" s="35">
        <v>79.5</v>
      </c>
      <c r="BB354" s="35">
        <v>19.100000000000001</v>
      </c>
      <c r="BC354" s="35">
        <v>77</v>
      </c>
      <c r="BD354" s="35">
        <v>34.9</v>
      </c>
      <c r="BE354" s="35"/>
      <c r="BF354" s="35">
        <f t="shared" si="107"/>
        <v>158.6</v>
      </c>
      <c r="BG354" s="35">
        <v>0</v>
      </c>
      <c r="BH354" s="35">
        <f t="shared" si="113"/>
        <v>158.6</v>
      </c>
      <c r="BI354" s="79"/>
      <c r="BJ354" s="35">
        <f t="shared" si="108"/>
        <v>158.6</v>
      </c>
      <c r="BK354" s="35"/>
      <c r="BL354" s="35">
        <f t="shared" si="109"/>
        <v>158.6</v>
      </c>
      <c r="BM354" s="79"/>
      <c r="BN354" s="79"/>
      <c r="BO354" s="79"/>
      <c r="BP354" s="79"/>
      <c r="BQ354" s="35">
        <f t="shared" si="110"/>
        <v>158.6</v>
      </c>
      <c r="BR354" s="35">
        <v>126.8</v>
      </c>
      <c r="BS354" s="35">
        <f t="shared" si="111"/>
        <v>31.8</v>
      </c>
      <c r="BT354" s="1"/>
      <c r="BU354" s="1"/>
      <c r="BV354" s="69"/>
      <c r="BW354" s="1"/>
      <c r="BX354" s="1"/>
      <c r="BY354" s="1"/>
      <c r="BZ354" s="1"/>
    </row>
    <row r="355" spans="1:78" s="2" customFormat="1" ht="17.149999999999999" customHeight="1">
      <c r="A355" s="18" t="s">
        <v>335</v>
      </c>
      <c r="B355" s="59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87"/>
      <c r="AC355" s="87"/>
      <c r="AD355" s="11"/>
      <c r="AE355" s="11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35"/>
      <c r="BL355" s="35"/>
      <c r="BM355" s="79"/>
      <c r="BN355" s="79"/>
      <c r="BO355" s="79"/>
      <c r="BP355" s="79"/>
      <c r="BQ355" s="35"/>
      <c r="BR355" s="35"/>
      <c r="BS355" s="35"/>
      <c r="BT355" s="1"/>
      <c r="BU355" s="1"/>
      <c r="BV355" s="69"/>
      <c r="BW355" s="1"/>
      <c r="BX355" s="1"/>
      <c r="BY355" s="1"/>
      <c r="BZ355" s="1"/>
    </row>
    <row r="356" spans="1:78" s="2" customFormat="1" ht="17.149999999999999" customHeight="1">
      <c r="A356" s="45" t="s">
        <v>336</v>
      </c>
      <c r="B356" s="63">
        <v>368</v>
      </c>
      <c r="C356" s="63">
        <v>376.9</v>
      </c>
      <c r="D356" s="4">
        <f t="shared" si="100"/>
        <v>1.0241847826086956</v>
      </c>
      <c r="E356" s="11">
        <v>5</v>
      </c>
      <c r="F356" s="5" t="s">
        <v>360</v>
      </c>
      <c r="G356" s="5" t="s">
        <v>360</v>
      </c>
      <c r="H356" s="5" t="s">
        <v>360</v>
      </c>
      <c r="I356" s="5" t="s">
        <v>360</v>
      </c>
      <c r="J356" s="5" t="s">
        <v>360</v>
      </c>
      <c r="K356" s="5" t="s">
        <v>360</v>
      </c>
      <c r="L356" s="5" t="s">
        <v>360</v>
      </c>
      <c r="M356" s="5" t="s">
        <v>360</v>
      </c>
      <c r="N356" s="35">
        <v>301.10000000000002</v>
      </c>
      <c r="O356" s="35">
        <v>156.80000000000001</v>
      </c>
      <c r="P356" s="4">
        <f t="shared" si="101"/>
        <v>0.52075722351378284</v>
      </c>
      <c r="Q356" s="11">
        <v>20</v>
      </c>
      <c r="R356" s="5" t="s">
        <v>360</v>
      </c>
      <c r="S356" s="5" t="s">
        <v>360</v>
      </c>
      <c r="T356" s="5" t="s">
        <v>360</v>
      </c>
      <c r="U356" s="5" t="s">
        <v>360</v>
      </c>
      <c r="V356" s="5" t="s">
        <v>360</v>
      </c>
      <c r="W356" s="5" t="s">
        <v>360</v>
      </c>
      <c r="X356" s="35">
        <v>2489.5</v>
      </c>
      <c r="Y356" s="35">
        <v>2557.5</v>
      </c>
      <c r="Z356" s="4">
        <f t="shared" si="102"/>
        <v>1.0273147218316931</v>
      </c>
      <c r="AA356" s="5">
        <v>5</v>
      </c>
      <c r="AB356" s="86">
        <v>120</v>
      </c>
      <c r="AC356" s="86">
        <v>121</v>
      </c>
      <c r="AD356" s="4">
        <f t="shared" si="103"/>
        <v>1.0083333333333333</v>
      </c>
      <c r="AE356" s="5">
        <v>20</v>
      </c>
      <c r="AF356" s="5" t="s">
        <v>360</v>
      </c>
      <c r="AG356" s="5" t="s">
        <v>360</v>
      </c>
      <c r="AH356" s="5" t="s">
        <v>360</v>
      </c>
      <c r="AI356" s="5" t="s">
        <v>360</v>
      </c>
      <c r="AJ356" s="5" t="s">
        <v>360</v>
      </c>
      <c r="AK356" s="5" t="s">
        <v>360</v>
      </c>
      <c r="AL356" s="5" t="s">
        <v>360</v>
      </c>
      <c r="AM356" s="5" t="s">
        <v>360</v>
      </c>
      <c r="AN356" s="5" t="s">
        <v>360</v>
      </c>
      <c r="AO356" s="5" t="s">
        <v>360</v>
      </c>
      <c r="AP356" s="5" t="s">
        <v>360</v>
      </c>
      <c r="AQ356" s="5" t="s">
        <v>360</v>
      </c>
      <c r="AR356" s="43">
        <f t="shared" si="112"/>
        <v>0.81678617318288527</v>
      </c>
      <c r="AS356" s="44">
        <v>822</v>
      </c>
      <c r="AT356" s="35">
        <f t="shared" si="104"/>
        <v>672.54545454545462</v>
      </c>
      <c r="AU356" s="35">
        <f t="shared" si="105"/>
        <v>549.29999999999995</v>
      </c>
      <c r="AV356" s="35">
        <f t="shared" si="106"/>
        <v>-123.24545454545466</v>
      </c>
      <c r="AW356" s="35">
        <v>54.5</v>
      </c>
      <c r="AX356" s="35">
        <v>67.099999999999994</v>
      </c>
      <c r="AY356" s="35">
        <v>123.2</v>
      </c>
      <c r="AZ356" s="35">
        <v>43.8</v>
      </c>
      <c r="BA356" s="35">
        <v>93</v>
      </c>
      <c r="BB356" s="35">
        <v>23.7</v>
      </c>
      <c r="BC356" s="35">
        <v>29.4</v>
      </c>
      <c r="BD356" s="35">
        <v>32.5</v>
      </c>
      <c r="BE356" s="35"/>
      <c r="BF356" s="35">
        <f t="shared" si="107"/>
        <v>82.1</v>
      </c>
      <c r="BG356" s="35">
        <v>0</v>
      </c>
      <c r="BH356" s="35">
        <f t="shared" si="113"/>
        <v>82.1</v>
      </c>
      <c r="BI356" s="79"/>
      <c r="BJ356" s="35">
        <f t="shared" si="108"/>
        <v>82.1</v>
      </c>
      <c r="BK356" s="35"/>
      <c r="BL356" s="35">
        <f t="shared" si="109"/>
        <v>82.1</v>
      </c>
      <c r="BM356" s="79"/>
      <c r="BN356" s="79"/>
      <c r="BO356" s="79"/>
      <c r="BP356" s="79"/>
      <c r="BQ356" s="35">
        <f t="shared" si="110"/>
        <v>82.1</v>
      </c>
      <c r="BR356" s="35">
        <v>66.400000000000006</v>
      </c>
      <c r="BS356" s="35">
        <f t="shared" si="111"/>
        <v>15.7</v>
      </c>
      <c r="BT356" s="1"/>
      <c r="BU356" s="1"/>
      <c r="BV356" s="69"/>
      <c r="BW356" s="1"/>
      <c r="BX356" s="1"/>
      <c r="BY356" s="1"/>
      <c r="BZ356" s="1"/>
    </row>
    <row r="357" spans="1:78" s="2" customFormat="1" ht="17.149999999999999" customHeight="1">
      <c r="A357" s="45" t="s">
        <v>51</v>
      </c>
      <c r="B357" s="63">
        <v>250</v>
      </c>
      <c r="C357" s="63">
        <v>259.2</v>
      </c>
      <c r="D357" s="4">
        <f t="shared" si="100"/>
        <v>1.0367999999999999</v>
      </c>
      <c r="E357" s="11">
        <v>5</v>
      </c>
      <c r="F357" s="5" t="s">
        <v>360</v>
      </c>
      <c r="G357" s="5" t="s">
        <v>360</v>
      </c>
      <c r="H357" s="5" t="s">
        <v>360</v>
      </c>
      <c r="I357" s="5" t="s">
        <v>360</v>
      </c>
      <c r="J357" s="5" t="s">
        <v>360</v>
      </c>
      <c r="K357" s="5" t="s">
        <v>360</v>
      </c>
      <c r="L357" s="5" t="s">
        <v>360</v>
      </c>
      <c r="M357" s="5" t="s">
        <v>360</v>
      </c>
      <c r="N357" s="35">
        <v>698.8</v>
      </c>
      <c r="O357" s="35">
        <v>443.7</v>
      </c>
      <c r="P357" s="4">
        <f t="shared" si="101"/>
        <v>0.63494562106468233</v>
      </c>
      <c r="Q357" s="11">
        <v>20</v>
      </c>
      <c r="R357" s="5" t="s">
        <v>360</v>
      </c>
      <c r="S357" s="5" t="s">
        <v>360</v>
      </c>
      <c r="T357" s="5" t="s">
        <v>360</v>
      </c>
      <c r="U357" s="5" t="s">
        <v>360</v>
      </c>
      <c r="V357" s="5" t="s">
        <v>360</v>
      </c>
      <c r="W357" s="5" t="s">
        <v>360</v>
      </c>
      <c r="X357" s="35">
        <v>6401.5</v>
      </c>
      <c r="Y357" s="35">
        <v>6569.1</v>
      </c>
      <c r="Z357" s="4">
        <f t="shared" si="102"/>
        <v>1.0261813637428727</v>
      </c>
      <c r="AA357" s="5">
        <v>5</v>
      </c>
      <c r="AB357" s="86">
        <v>258</v>
      </c>
      <c r="AC357" s="86">
        <v>258</v>
      </c>
      <c r="AD357" s="4">
        <f t="shared" si="103"/>
        <v>1</v>
      </c>
      <c r="AE357" s="5">
        <v>20</v>
      </c>
      <c r="AF357" s="5" t="s">
        <v>360</v>
      </c>
      <c r="AG357" s="5" t="s">
        <v>360</v>
      </c>
      <c r="AH357" s="5" t="s">
        <v>360</v>
      </c>
      <c r="AI357" s="5" t="s">
        <v>360</v>
      </c>
      <c r="AJ357" s="5" t="s">
        <v>360</v>
      </c>
      <c r="AK357" s="5" t="s">
        <v>360</v>
      </c>
      <c r="AL357" s="5" t="s">
        <v>360</v>
      </c>
      <c r="AM357" s="5" t="s">
        <v>360</v>
      </c>
      <c r="AN357" s="5" t="s">
        <v>360</v>
      </c>
      <c r="AO357" s="5" t="s">
        <v>360</v>
      </c>
      <c r="AP357" s="5" t="s">
        <v>360</v>
      </c>
      <c r="AQ357" s="5" t="s">
        <v>360</v>
      </c>
      <c r="AR357" s="43">
        <f t="shared" si="112"/>
        <v>0.86027638480016022</v>
      </c>
      <c r="AS357" s="44">
        <v>2927</v>
      </c>
      <c r="AT357" s="35">
        <f t="shared" si="104"/>
        <v>2394.8181818181815</v>
      </c>
      <c r="AU357" s="35">
        <f t="shared" si="105"/>
        <v>2060.1999999999998</v>
      </c>
      <c r="AV357" s="35">
        <f t="shared" si="106"/>
        <v>-334.61818181818171</v>
      </c>
      <c r="AW357" s="35">
        <v>177.8</v>
      </c>
      <c r="AX357" s="35">
        <v>267.10000000000002</v>
      </c>
      <c r="AY357" s="35">
        <v>300.7</v>
      </c>
      <c r="AZ357" s="35">
        <v>191.2</v>
      </c>
      <c r="BA357" s="35">
        <v>190.6</v>
      </c>
      <c r="BB357" s="35">
        <v>260.60000000000002</v>
      </c>
      <c r="BC357" s="35">
        <v>247</v>
      </c>
      <c r="BD357" s="35">
        <v>115.8</v>
      </c>
      <c r="BE357" s="35"/>
      <c r="BF357" s="35">
        <f t="shared" si="107"/>
        <v>309.39999999999998</v>
      </c>
      <c r="BG357" s="35">
        <v>0</v>
      </c>
      <c r="BH357" s="35">
        <f t="shared" si="113"/>
        <v>309.39999999999998</v>
      </c>
      <c r="BI357" s="79"/>
      <c r="BJ357" s="35">
        <f t="shared" si="108"/>
        <v>309.39999999999998</v>
      </c>
      <c r="BK357" s="35"/>
      <c r="BL357" s="35">
        <f t="shared" si="109"/>
        <v>309.39999999999998</v>
      </c>
      <c r="BM357" s="79"/>
      <c r="BN357" s="79"/>
      <c r="BO357" s="79"/>
      <c r="BP357" s="79"/>
      <c r="BQ357" s="35">
        <f t="shared" si="110"/>
        <v>309.39999999999998</v>
      </c>
      <c r="BR357" s="35">
        <v>265.3</v>
      </c>
      <c r="BS357" s="35">
        <f t="shared" si="111"/>
        <v>44.1</v>
      </c>
      <c r="BT357" s="1"/>
      <c r="BU357" s="1"/>
      <c r="BV357" s="69"/>
      <c r="BW357" s="1"/>
      <c r="BX357" s="1"/>
      <c r="BY357" s="1"/>
      <c r="BZ357" s="1"/>
    </row>
    <row r="358" spans="1:78" s="2" customFormat="1" ht="16.7" customHeight="1">
      <c r="A358" s="45" t="s">
        <v>337</v>
      </c>
      <c r="B358" s="63">
        <v>847</v>
      </c>
      <c r="C358" s="63">
        <v>847.8</v>
      </c>
      <c r="D358" s="4">
        <f t="shared" si="100"/>
        <v>1.0009445100354191</v>
      </c>
      <c r="E358" s="11">
        <v>5</v>
      </c>
      <c r="F358" s="5" t="s">
        <v>360</v>
      </c>
      <c r="G358" s="5" t="s">
        <v>360</v>
      </c>
      <c r="H358" s="5" t="s">
        <v>360</v>
      </c>
      <c r="I358" s="5" t="s">
        <v>360</v>
      </c>
      <c r="J358" s="5" t="s">
        <v>360</v>
      </c>
      <c r="K358" s="5" t="s">
        <v>360</v>
      </c>
      <c r="L358" s="5" t="s">
        <v>360</v>
      </c>
      <c r="M358" s="5" t="s">
        <v>360</v>
      </c>
      <c r="N358" s="35">
        <v>577.4</v>
      </c>
      <c r="O358" s="35">
        <v>317.89999999999998</v>
      </c>
      <c r="P358" s="4">
        <f t="shared" si="101"/>
        <v>0.55057152753723582</v>
      </c>
      <c r="Q358" s="11">
        <v>20</v>
      </c>
      <c r="R358" s="5" t="s">
        <v>360</v>
      </c>
      <c r="S358" s="5" t="s">
        <v>360</v>
      </c>
      <c r="T358" s="5" t="s">
        <v>360</v>
      </c>
      <c r="U358" s="5" t="s">
        <v>360</v>
      </c>
      <c r="V358" s="5" t="s">
        <v>360</v>
      </c>
      <c r="W358" s="5" t="s">
        <v>360</v>
      </c>
      <c r="X358" s="35">
        <v>10206.9</v>
      </c>
      <c r="Y358" s="35">
        <v>11837.9</v>
      </c>
      <c r="Z358" s="4">
        <f t="shared" si="102"/>
        <v>1.1597938649345052</v>
      </c>
      <c r="AA358" s="5">
        <v>5</v>
      </c>
      <c r="AB358" s="86">
        <v>220</v>
      </c>
      <c r="AC358" s="86">
        <v>220</v>
      </c>
      <c r="AD358" s="4">
        <f t="shared" si="103"/>
        <v>1</v>
      </c>
      <c r="AE358" s="5">
        <v>20</v>
      </c>
      <c r="AF358" s="5" t="s">
        <v>360</v>
      </c>
      <c r="AG358" s="5" t="s">
        <v>360</v>
      </c>
      <c r="AH358" s="5" t="s">
        <v>360</v>
      </c>
      <c r="AI358" s="5" t="s">
        <v>360</v>
      </c>
      <c r="AJ358" s="5" t="s">
        <v>360</v>
      </c>
      <c r="AK358" s="5" t="s">
        <v>360</v>
      </c>
      <c r="AL358" s="5" t="s">
        <v>360</v>
      </c>
      <c r="AM358" s="5" t="s">
        <v>360</v>
      </c>
      <c r="AN358" s="5" t="s">
        <v>360</v>
      </c>
      <c r="AO358" s="5" t="s">
        <v>360</v>
      </c>
      <c r="AP358" s="5" t="s">
        <v>360</v>
      </c>
      <c r="AQ358" s="5" t="s">
        <v>360</v>
      </c>
      <c r="AR358" s="43">
        <f t="shared" si="112"/>
        <v>0.83630244851188673</v>
      </c>
      <c r="AS358" s="44">
        <v>931</v>
      </c>
      <c r="AT358" s="35">
        <f t="shared" si="104"/>
        <v>761.72727272727275</v>
      </c>
      <c r="AU358" s="35">
        <f t="shared" si="105"/>
        <v>637</v>
      </c>
      <c r="AV358" s="35">
        <f t="shared" si="106"/>
        <v>-124.72727272727275</v>
      </c>
      <c r="AW358" s="35">
        <v>89</v>
      </c>
      <c r="AX358" s="35">
        <v>80</v>
      </c>
      <c r="AY358" s="35">
        <v>77.900000000000006</v>
      </c>
      <c r="AZ358" s="35">
        <v>96.8</v>
      </c>
      <c r="BA358" s="35">
        <v>63.5</v>
      </c>
      <c r="BB358" s="35">
        <v>34.200000000000003</v>
      </c>
      <c r="BC358" s="35">
        <v>55.7</v>
      </c>
      <c r="BD358" s="35">
        <v>38.799999999999997</v>
      </c>
      <c r="BE358" s="35"/>
      <c r="BF358" s="35">
        <f t="shared" si="107"/>
        <v>101.1</v>
      </c>
      <c r="BG358" s="35">
        <v>0</v>
      </c>
      <c r="BH358" s="35">
        <f t="shared" si="113"/>
        <v>101.1</v>
      </c>
      <c r="BI358" s="79"/>
      <c r="BJ358" s="35">
        <f t="shared" si="108"/>
        <v>101.1</v>
      </c>
      <c r="BK358" s="35"/>
      <c r="BL358" s="35">
        <f t="shared" si="109"/>
        <v>101.1</v>
      </c>
      <c r="BM358" s="79"/>
      <c r="BN358" s="79"/>
      <c r="BO358" s="79"/>
      <c r="BP358" s="79"/>
      <c r="BQ358" s="35">
        <f t="shared" si="110"/>
        <v>101.1</v>
      </c>
      <c r="BR358" s="35">
        <v>73.8</v>
      </c>
      <c r="BS358" s="35">
        <f t="shared" si="111"/>
        <v>27.3</v>
      </c>
      <c r="BT358" s="1"/>
      <c r="BU358" s="1"/>
      <c r="BV358" s="69"/>
      <c r="BW358" s="1"/>
      <c r="BX358" s="1"/>
      <c r="BY358" s="1"/>
      <c r="BZ358" s="1"/>
    </row>
    <row r="359" spans="1:78" s="2" customFormat="1" ht="17.149999999999999" customHeight="1">
      <c r="A359" s="45" t="s">
        <v>338</v>
      </c>
      <c r="B359" s="63">
        <v>29882</v>
      </c>
      <c r="C359" s="63">
        <v>32781.300000000003</v>
      </c>
      <c r="D359" s="4">
        <f t="shared" si="100"/>
        <v>1.0970249648617898</v>
      </c>
      <c r="E359" s="11">
        <v>5</v>
      </c>
      <c r="F359" s="5" t="s">
        <v>360</v>
      </c>
      <c r="G359" s="5" t="s">
        <v>360</v>
      </c>
      <c r="H359" s="5" t="s">
        <v>360</v>
      </c>
      <c r="I359" s="5" t="s">
        <v>360</v>
      </c>
      <c r="J359" s="5" t="s">
        <v>360</v>
      </c>
      <c r="K359" s="5" t="s">
        <v>360</v>
      </c>
      <c r="L359" s="5" t="s">
        <v>360</v>
      </c>
      <c r="M359" s="5" t="s">
        <v>360</v>
      </c>
      <c r="N359" s="35">
        <v>1084.9000000000001</v>
      </c>
      <c r="O359" s="35">
        <v>1049.0999999999999</v>
      </c>
      <c r="P359" s="4">
        <f t="shared" si="101"/>
        <v>0.96700156696469708</v>
      </c>
      <c r="Q359" s="11">
        <v>20</v>
      </c>
      <c r="R359" s="5" t="s">
        <v>360</v>
      </c>
      <c r="S359" s="5" t="s">
        <v>360</v>
      </c>
      <c r="T359" s="5" t="s">
        <v>360</v>
      </c>
      <c r="U359" s="5" t="s">
        <v>360</v>
      </c>
      <c r="V359" s="5" t="s">
        <v>360</v>
      </c>
      <c r="W359" s="5" t="s">
        <v>360</v>
      </c>
      <c r="X359" s="35">
        <v>4979</v>
      </c>
      <c r="Y359" s="35">
        <v>5168.7</v>
      </c>
      <c r="Z359" s="4">
        <f t="shared" si="102"/>
        <v>1.0381000200843542</v>
      </c>
      <c r="AA359" s="5">
        <v>5</v>
      </c>
      <c r="AB359" s="86">
        <v>1069</v>
      </c>
      <c r="AC359" s="86">
        <v>1069</v>
      </c>
      <c r="AD359" s="4">
        <f t="shared" si="103"/>
        <v>1</v>
      </c>
      <c r="AE359" s="5">
        <v>20</v>
      </c>
      <c r="AF359" s="5" t="s">
        <v>360</v>
      </c>
      <c r="AG359" s="5" t="s">
        <v>360</v>
      </c>
      <c r="AH359" s="5" t="s">
        <v>360</v>
      </c>
      <c r="AI359" s="5" t="s">
        <v>360</v>
      </c>
      <c r="AJ359" s="5" t="s">
        <v>360</v>
      </c>
      <c r="AK359" s="5" t="s">
        <v>360</v>
      </c>
      <c r="AL359" s="5" t="s">
        <v>360</v>
      </c>
      <c r="AM359" s="5" t="s">
        <v>360</v>
      </c>
      <c r="AN359" s="5" t="s">
        <v>360</v>
      </c>
      <c r="AO359" s="5" t="s">
        <v>360</v>
      </c>
      <c r="AP359" s="5" t="s">
        <v>360</v>
      </c>
      <c r="AQ359" s="5" t="s">
        <v>360</v>
      </c>
      <c r="AR359" s="43">
        <f t="shared" si="112"/>
        <v>1.0003131252804933</v>
      </c>
      <c r="AS359" s="44">
        <v>1462</v>
      </c>
      <c r="AT359" s="35">
        <f t="shared" si="104"/>
        <v>1196.1818181818182</v>
      </c>
      <c r="AU359" s="35">
        <f t="shared" si="105"/>
        <v>1196.5999999999999</v>
      </c>
      <c r="AV359" s="35">
        <f t="shared" si="106"/>
        <v>0.41818181818166522</v>
      </c>
      <c r="AW359" s="35">
        <v>81.2</v>
      </c>
      <c r="AX359" s="35">
        <v>156.4</v>
      </c>
      <c r="AY359" s="35">
        <v>174.5</v>
      </c>
      <c r="AZ359" s="35">
        <v>130.9</v>
      </c>
      <c r="BA359" s="35">
        <v>138.30000000000001</v>
      </c>
      <c r="BB359" s="35">
        <v>60.9</v>
      </c>
      <c r="BC359" s="35">
        <v>100.8</v>
      </c>
      <c r="BD359" s="35">
        <v>165.9</v>
      </c>
      <c r="BE359" s="35"/>
      <c r="BF359" s="35">
        <f t="shared" si="107"/>
        <v>187.7</v>
      </c>
      <c r="BG359" s="35">
        <v>0</v>
      </c>
      <c r="BH359" s="35">
        <f t="shared" si="113"/>
        <v>187.7</v>
      </c>
      <c r="BI359" s="79"/>
      <c r="BJ359" s="35">
        <f t="shared" si="108"/>
        <v>187.7</v>
      </c>
      <c r="BK359" s="35"/>
      <c r="BL359" s="35">
        <f t="shared" si="109"/>
        <v>187.7</v>
      </c>
      <c r="BM359" s="79"/>
      <c r="BN359" s="79"/>
      <c r="BO359" s="79"/>
      <c r="BP359" s="79"/>
      <c r="BQ359" s="35">
        <f t="shared" si="110"/>
        <v>187.7</v>
      </c>
      <c r="BR359" s="35">
        <v>182.6</v>
      </c>
      <c r="BS359" s="35">
        <f t="shared" si="111"/>
        <v>5.0999999999999996</v>
      </c>
      <c r="BT359" s="1"/>
      <c r="BU359" s="1"/>
      <c r="BV359" s="69"/>
      <c r="BW359" s="1"/>
      <c r="BX359" s="1"/>
      <c r="BY359" s="1"/>
      <c r="BZ359" s="1"/>
    </row>
    <row r="360" spans="1:78" s="2" customFormat="1" ht="17.149999999999999" customHeight="1">
      <c r="A360" s="45" t="s">
        <v>339</v>
      </c>
      <c r="B360" s="63">
        <v>330796</v>
      </c>
      <c r="C360" s="63">
        <v>335796</v>
      </c>
      <c r="D360" s="4">
        <f t="shared" si="100"/>
        <v>1.0151150558047861</v>
      </c>
      <c r="E360" s="11">
        <v>5</v>
      </c>
      <c r="F360" s="5" t="s">
        <v>360</v>
      </c>
      <c r="G360" s="5" t="s">
        <v>360</v>
      </c>
      <c r="H360" s="5" t="s">
        <v>360</v>
      </c>
      <c r="I360" s="5" t="s">
        <v>360</v>
      </c>
      <c r="J360" s="5" t="s">
        <v>360</v>
      </c>
      <c r="K360" s="5" t="s">
        <v>360</v>
      </c>
      <c r="L360" s="5" t="s">
        <v>360</v>
      </c>
      <c r="M360" s="5" t="s">
        <v>360</v>
      </c>
      <c r="N360" s="35">
        <v>902.3</v>
      </c>
      <c r="O360" s="35">
        <v>551.6</v>
      </c>
      <c r="P360" s="4">
        <f t="shared" si="101"/>
        <v>0.6113266097750194</v>
      </c>
      <c r="Q360" s="11">
        <v>20</v>
      </c>
      <c r="R360" s="5" t="s">
        <v>360</v>
      </c>
      <c r="S360" s="5" t="s">
        <v>360</v>
      </c>
      <c r="T360" s="5" t="s">
        <v>360</v>
      </c>
      <c r="U360" s="5" t="s">
        <v>360</v>
      </c>
      <c r="V360" s="5" t="s">
        <v>360</v>
      </c>
      <c r="W360" s="5" t="s">
        <v>360</v>
      </c>
      <c r="X360" s="35">
        <v>10171.4</v>
      </c>
      <c r="Y360" s="35">
        <v>10439.299999999999</v>
      </c>
      <c r="Z360" s="4">
        <f t="shared" si="102"/>
        <v>1.0263385571307784</v>
      </c>
      <c r="AA360" s="5">
        <v>5</v>
      </c>
      <c r="AB360" s="86">
        <v>41</v>
      </c>
      <c r="AC360" s="86">
        <v>42</v>
      </c>
      <c r="AD360" s="4">
        <f t="shared" si="103"/>
        <v>1.024390243902439</v>
      </c>
      <c r="AE360" s="5">
        <v>20</v>
      </c>
      <c r="AF360" s="5" t="s">
        <v>360</v>
      </c>
      <c r="AG360" s="5" t="s">
        <v>360</v>
      </c>
      <c r="AH360" s="5" t="s">
        <v>360</v>
      </c>
      <c r="AI360" s="5" t="s">
        <v>360</v>
      </c>
      <c r="AJ360" s="5" t="s">
        <v>360</v>
      </c>
      <c r="AK360" s="5" t="s">
        <v>360</v>
      </c>
      <c r="AL360" s="5" t="s">
        <v>360</v>
      </c>
      <c r="AM360" s="5" t="s">
        <v>360</v>
      </c>
      <c r="AN360" s="5" t="s">
        <v>360</v>
      </c>
      <c r="AO360" s="5" t="s">
        <v>360</v>
      </c>
      <c r="AP360" s="5" t="s">
        <v>360</v>
      </c>
      <c r="AQ360" s="5" t="s">
        <v>360</v>
      </c>
      <c r="AR360" s="43">
        <f t="shared" si="112"/>
        <v>0.85843210276453985</v>
      </c>
      <c r="AS360" s="44">
        <v>655</v>
      </c>
      <c r="AT360" s="35">
        <f t="shared" si="104"/>
        <v>535.90909090909088</v>
      </c>
      <c r="AU360" s="35">
        <f t="shared" si="105"/>
        <v>460</v>
      </c>
      <c r="AV360" s="35">
        <f t="shared" si="106"/>
        <v>-75.909090909090878</v>
      </c>
      <c r="AW360" s="35">
        <v>37.9</v>
      </c>
      <c r="AX360" s="35">
        <v>52.2</v>
      </c>
      <c r="AY360" s="35">
        <v>68.2</v>
      </c>
      <c r="AZ360" s="35">
        <v>39.9</v>
      </c>
      <c r="BA360" s="35">
        <v>48.2</v>
      </c>
      <c r="BB360" s="35">
        <v>56.1</v>
      </c>
      <c r="BC360" s="35">
        <v>46.6</v>
      </c>
      <c r="BD360" s="35">
        <v>42.3</v>
      </c>
      <c r="BE360" s="35">
        <v>0.1</v>
      </c>
      <c r="BF360" s="35">
        <f t="shared" si="107"/>
        <v>68.5</v>
      </c>
      <c r="BG360" s="35">
        <v>0</v>
      </c>
      <c r="BH360" s="35">
        <f t="shared" si="113"/>
        <v>68.5</v>
      </c>
      <c r="BI360" s="79"/>
      <c r="BJ360" s="35">
        <f t="shared" si="108"/>
        <v>68.5</v>
      </c>
      <c r="BK360" s="35"/>
      <c r="BL360" s="35">
        <f t="shared" si="109"/>
        <v>68.5</v>
      </c>
      <c r="BM360" s="79"/>
      <c r="BN360" s="79"/>
      <c r="BO360" s="79"/>
      <c r="BP360" s="79"/>
      <c r="BQ360" s="35">
        <f t="shared" si="110"/>
        <v>68.5</v>
      </c>
      <c r="BR360" s="35">
        <v>58.5</v>
      </c>
      <c r="BS360" s="35">
        <f t="shared" si="111"/>
        <v>10</v>
      </c>
      <c r="BT360" s="1"/>
      <c r="BU360" s="1"/>
      <c r="BV360" s="69"/>
      <c r="BW360" s="1"/>
      <c r="BX360" s="1"/>
      <c r="BY360" s="1"/>
      <c r="BZ360" s="1"/>
    </row>
    <row r="361" spans="1:78" s="2" customFormat="1" ht="17.149999999999999" customHeight="1">
      <c r="A361" s="45" t="s">
        <v>340</v>
      </c>
      <c r="B361" s="63">
        <v>394</v>
      </c>
      <c r="C361" s="63">
        <v>410</v>
      </c>
      <c r="D361" s="4">
        <f t="shared" si="100"/>
        <v>1.0406091370558375</v>
      </c>
      <c r="E361" s="11">
        <v>5</v>
      </c>
      <c r="F361" s="5" t="s">
        <v>360</v>
      </c>
      <c r="G361" s="5" t="s">
        <v>360</v>
      </c>
      <c r="H361" s="5" t="s">
        <v>360</v>
      </c>
      <c r="I361" s="5" t="s">
        <v>360</v>
      </c>
      <c r="J361" s="5" t="s">
        <v>360</v>
      </c>
      <c r="K361" s="5" t="s">
        <v>360</v>
      </c>
      <c r="L361" s="5" t="s">
        <v>360</v>
      </c>
      <c r="M361" s="5" t="s">
        <v>360</v>
      </c>
      <c r="N361" s="35">
        <v>2859.6</v>
      </c>
      <c r="O361" s="35">
        <v>3157.8</v>
      </c>
      <c r="P361" s="4">
        <f t="shared" si="101"/>
        <v>1.104280318925724</v>
      </c>
      <c r="Q361" s="11">
        <v>20</v>
      </c>
      <c r="R361" s="5" t="s">
        <v>360</v>
      </c>
      <c r="S361" s="5" t="s">
        <v>360</v>
      </c>
      <c r="T361" s="5" t="s">
        <v>360</v>
      </c>
      <c r="U361" s="5" t="s">
        <v>360</v>
      </c>
      <c r="V361" s="5" t="s">
        <v>360</v>
      </c>
      <c r="W361" s="5" t="s">
        <v>360</v>
      </c>
      <c r="X361" s="35">
        <v>3556.4</v>
      </c>
      <c r="Y361" s="35">
        <v>3866</v>
      </c>
      <c r="Z361" s="4">
        <f t="shared" si="102"/>
        <v>1.0870543245979081</v>
      </c>
      <c r="AA361" s="5">
        <v>5</v>
      </c>
      <c r="AB361" s="86">
        <v>719</v>
      </c>
      <c r="AC361" s="86">
        <v>719</v>
      </c>
      <c r="AD361" s="4">
        <f t="shared" si="103"/>
        <v>1</v>
      </c>
      <c r="AE361" s="5">
        <v>20</v>
      </c>
      <c r="AF361" s="5" t="s">
        <v>360</v>
      </c>
      <c r="AG361" s="5" t="s">
        <v>360</v>
      </c>
      <c r="AH361" s="5" t="s">
        <v>360</v>
      </c>
      <c r="AI361" s="5" t="s">
        <v>360</v>
      </c>
      <c r="AJ361" s="5" t="s">
        <v>360</v>
      </c>
      <c r="AK361" s="5" t="s">
        <v>360</v>
      </c>
      <c r="AL361" s="5" t="s">
        <v>360</v>
      </c>
      <c r="AM361" s="5" t="s">
        <v>360</v>
      </c>
      <c r="AN361" s="5" t="s">
        <v>360</v>
      </c>
      <c r="AO361" s="5" t="s">
        <v>360</v>
      </c>
      <c r="AP361" s="5" t="s">
        <v>360</v>
      </c>
      <c r="AQ361" s="5" t="s">
        <v>360</v>
      </c>
      <c r="AR361" s="43">
        <f t="shared" si="112"/>
        <v>1.0544784737356643</v>
      </c>
      <c r="AS361" s="44">
        <v>1071</v>
      </c>
      <c r="AT361" s="35">
        <f t="shared" si="104"/>
        <v>876.27272727272725</v>
      </c>
      <c r="AU361" s="35">
        <f t="shared" si="105"/>
        <v>924</v>
      </c>
      <c r="AV361" s="35">
        <f t="shared" si="106"/>
        <v>47.727272727272748</v>
      </c>
      <c r="AW361" s="35">
        <v>32.9</v>
      </c>
      <c r="AX361" s="35">
        <v>116</v>
      </c>
      <c r="AY361" s="35">
        <v>177.6</v>
      </c>
      <c r="AZ361" s="35">
        <v>21.6</v>
      </c>
      <c r="BA361" s="35">
        <v>22.7</v>
      </c>
      <c r="BB361" s="35">
        <v>269.39999999999998</v>
      </c>
      <c r="BC361" s="35">
        <v>77.3</v>
      </c>
      <c r="BD361" s="35">
        <v>45.5</v>
      </c>
      <c r="BE361" s="35"/>
      <c r="BF361" s="35">
        <f t="shared" si="107"/>
        <v>161</v>
      </c>
      <c r="BG361" s="35">
        <v>0</v>
      </c>
      <c r="BH361" s="35">
        <f t="shared" si="113"/>
        <v>161</v>
      </c>
      <c r="BI361" s="79"/>
      <c r="BJ361" s="35">
        <f t="shared" si="108"/>
        <v>161</v>
      </c>
      <c r="BK361" s="35"/>
      <c r="BL361" s="35">
        <f t="shared" si="109"/>
        <v>161</v>
      </c>
      <c r="BM361" s="79"/>
      <c r="BN361" s="79"/>
      <c r="BO361" s="79"/>
      <c r="BP361" s="79"/>
      <c r="BQ361" s="35">
        <f t="shared" si="110"/>
        <v>161</v>
      </c>
      <c r="BR361" s="35">
        <v>157.80000000000001</v>
      </c>
      <c r="BS361" s="35">
        <f t="shared" si="111"/>
        <v>3.2</v>
      </c>
      <c r="BT361" s="1"/>
      <c r="BU361" s="1"/>
      <c r="BV361" s="69"/>
      <c r="BW361" s="1"/>
      <c r="BX361" s="1"/>
      <c r="BY361" s="1"/>
      <c r="BZ361" s="1"/>
    </row>
    <row r="362" spans="1:78" s="2" customFormat="1" ht="17.149999999999999" customHeight="1">
      <c r="A362" s="45" t="s">
        <v>341</v>
      </c>
      <c r="B362" s="63">
        <v>253</v>
      </c>
      <c r="C362" s="63">
        <v>262.89999999999998</v>
      </c>
      <c r="D362" s="4">
        <f t="shared" si="100"/>
        <v>1.0391304347826087</v>
      </c>
      <c r="E362" s="11">
        <v>5</v>
      </c>
      <c r="F362" s="5" t="s">
        <v>360</v>
      </c>
      <c r="G362" s="5" t="s">
        <v>360</v>
      </c>
      <c r="H362" s="5" t="s">
        <v>360</v>
      </c>
      <c r="I362" s="5" t="s">
        <v>360</v>
      </c>
      <c r="J362" s="5" t="s">
        <v>360</v>
      </c>
      <c r="K362" s="5" t="s">
        <v>360</v>
      </c>
      <c r="L362" s="5" t="s">
        <v>360</v>
      </c>
      <c r="M362" s="5" t="s">
        <v>360</v>
      </c>
      <c r="N362" s="35">
        <v>1145.5</v>
      </c>
      <c r="O362" s="35">
        <v>1087.9000000000001</v>
      </c>
      <c r="P362" s="4">
        <f t="shared" si="101"/>
        <v>0.94971628109995643</v>
      </c>
      <c r="Q362" s="11">
        <v>20</v>
      </c>
      <c r="R362" s="5" t="s">
        <v>360</v>
      </c>
      <c r="S362" s="5" t="s">
        <v>360</v>
      </c>
      <c r="T362" s="5" t="s">
        <v>360</v>
      </c>
      <c r="U362" s="5" t="s">
        <v>360</v>
      </c>
      <c r="V362" s="5" t="s">
        <v>360</v>
      </c>
      <c r="W362" s="5" t="s">
        <v>360</v>
      </c>
      <c r="X362" s="35">
        <v>4979</v>
      </c>
      <c r="Y362" s="35">
        <v>5124.3</v>
      </c>
      <c r="Z362" s="4">
        <f t="shared" si="102"/>
        <v>1.0291825667804781</v>
      </c>
      <c r="AA362" s="5">
        <v>5</v>
      </c>
      <c r="AB362" s="86">
        <v>110</v>
      </c>
      <c r="AC362" s="86">
        <v>110</v>
      </c>
      <c r="AD362" s="4">
        <f t="shared" si="103"/>
        <v>1</v>
      </c>
      <c r="AE362" s="5">
        <v>20</v>
      </c>
      <c r="AF362" s="5" t="s">
        <v>360</v>
      </c>
      <c r="AG362" s="5" t="s">
        <v>360</v>
      </c>
      <c r="AH362" s="5" t="s">
        <v>360</v>
      </c>
      <c r="AI362" s="5" t="s">
        <v>360</v>
      </c>
      <c r="AJ362" s="5" t="s">
        <v>360</v>
      </c>
      <c r="AK362" s="5" t="s">
        <v>360</v>
      </c>
      <c r="AL362" s="5" t="s">
        <v>360</v>
      </c>
      <c r="AM362" s="5" t="s">
        <v>360</v>
      </c>
      <c r="AN362" s="5" t="s">
        <v>360</v>
      </c>
      <c r="AO362" s="5" t="s">
        <v>360</v>
      </c>
      <c r="AP362" s="5" t="s">
        <v>360</v>
      </c>
      <c r="AQ362" s="5" t="s">
        <v>360</v>
      </c>
      <c r="AR362" s="43">
        <f t="shared" si="112"/>
        <v>0.9867178125962911</v>
      </c>
      <c r="AS362" s="44">
        <v>1395</v>
      </c>
      <c r="AT362" s="35">
        <f t="shared" si="104"/>
        <v>1141.3636363636363</v>
      </c>
      <c r="AU362" s="35">
        <f t="shared" si="105"/>
        <v>1126.2</v>
      </c>
      <c r="AV362" s="35">
        <f t="shared" si="106"/>
        <v>-15.163636363636215</v>
      </c>
      <c r="AW362" s="35">
        <v>142.80000000000001</v>
      </c>
      <c r="AX362" s="35">
        <v>82.8</v>
      </c>
      <c r="AY362" s="35">
        <v>126.6</v>
      </c>
      <c r="AZ362" s="35">
        <v>134.6</v>
      </c>
      <c r="BA362" s="35">
        <v>97.7</v>
      </c>
      <c r="BB362" s="35">
        <v>85.2</v>
      </c>
      <c r="BC362" s="35">
        <v>172.2</v>
      </c>
      <c r="BD362" s="35">
        <v>140.69999999999999</v>
      </c>
      <c r="BE362" s="35"/>
      <c r="BF362" s="35">
        <f t="shared" si="107"/>
        <v>143.6</v>
      </c>
      <c r="BG362" s="35">
        <v>0</v>
      </c>
      <c r="BH362" s="35">
        <f t="shared" si="113"/>
        <v>143.6</v>
      </c>
      <c r="BI362" s="79"/>
      <c r="BJ362" s="35">
        <f t="shared" si="108"/>
        <v>143.6</v>
      </c>
      <c r="BK362" s="35"/>
      <c r="BL362" s="35">
        <f t="shared" si="109"/>
        <v>143.6</v>
      </c>
      <c r="BM362" s="79"/>
      <c r="BN362" s="79"/>
      <c r="BO362" s="79"/>
      <c r="BP362" s="79"/>
      <c r="BQ362" s="35">
        <f t="shared" si="110"/>
        <v>143.6</v>
      </c>
      <c r="BR362" s="35">
        <v>138.19999999999999</v>
      </c>
      <c r="BS362" s="35">
        <f t="shared" si="111"/>
        <v>5.4</v>
      </c>
      <c r="BT362" s="1"/>
      <c r="BU362" s="1"/>
      <c r="BV362" s="69"/>
      <c r="BW362" s="1"/>
      <c r="BX362" s="1"/>
      <c r="BY362" s="1"/>
      <c r="BZ362" s="1"/>
    </row>
    <row r="363" spans="1:78" s="2" customFormat="1" ht="17.149999999999999" customHeight="1">
      <c r="A363" s="45" t="s">
        <v>342</v>
      </c>
      <c r="B363" s="63">
        <v>446</v>
      </c>
      <c r="C363" s="63">
        <v>448.1</v>
      </c>
      <c r="D363" s="4">
        <f t="shared" si="100"/>
        <v>1.0047085201793722</v>
      </c>
      <c r="E363" s="11">
        <v>5</v>
      </c>
      <c r="F363" s="5" t="s">
        <v>360</v>
      </c>
      <c r="G363" s="5" t="s">
        <v>360</v>
      </c>
      <c r="H363" s="5" t="s">
        <v>360</v>
      </c>
      <c r="I363" s="5" t="s">
        <v>360</v>
      </c>
      <c r="J363" s="5" t="s">
        <v>360</v>
      </c>
      <c r="K363" s="5" t="s">
        <v>360</v>
      </c>
      <c r="L363" s="5" t="s">
        <v>360</v>
      </c>
      <c r="M363" s="5" t="s">
        <v>360</v>
      </c>
      <c r="N363" s="35">
        <v>699.4</v>
      </c>
      <c r="O363" s="35">
        <v>734.7</v>
      </c>
      <c r="P363" s="4">
        <f t="shared" si="101"/>
        <v>1.0504718329997143</v>
      </c>
      <c r="Q363" s="11">
        <v>20</v>
      </c>
      <c r="R363" s="5" t="s">
        <v>360</v>
      </c>
      <c r="S363" s="5" t="s">
        <v>360</v>
      </c>
      <c r="T363" s="5" t="s">
        <v>360</v>
      </c>
      <c r="U363" s="5" t="s">
        <v>360</v>
      </c>
      <c r="V363" s="5" t="s">
        <v>360</v>
      </c>
      <c r="W363" s="5" t="s">
        <v>360</v>
      </c>
      <c r="X363" s="35">
        <v>6401.5</v>
      </c>
      <c r="Y363" s="35">
        <v>6565</v>
      </c>
      <c r="Z363" s="4">
        <f t="shared" si="102"/>
        <v>1.0255408888541748</v>
      </c>
      <c r="AA363" s="5">
        <v>5</v>
      </c>
      <c r="AB363" s="86">
        <v>205</v>
      </c>
      <c r="AC363" s="86">
        <v>205</v>
      </c>
      <c r="AD363" s="4">
        <f t="shared" si="103"/>
        <v>1</v>
      </c>
      <c r="AE363" s="5">
        <v>20</v>
      </c>
      <c r="AF363" s="5" t="s">
        <v>360</v>
      </c>
      <c r="AG363" s="5" t="s">
        <v>360</v>
      </c>
      <c r="AH363" s="5" t="s">
        <v>360</v>
      </c>
      <c r="AI363" s="5" t="s">
        <v>360</v>
      </c>
      <c r="AJ363" s="5" t="s">
        <v>360</v>
      </c>
      <c r="AK363" s="5" t="s">
        <v>360</v>
      </c>
      <c r="AL363" s="5" t="s">
        <v>360</v>
      </c>
      <c r="AM363" s="5" t="s">
        <v>360</v>
      </c>
      <c r="AN363" s="5" t="s">
        <v>360</v>
      </c>
      <c r="AO363" s="5" t="s">
        <v>360</v>
      </c>
      <c r="AP363" s="5" t="s">
        <v>360</v>
      </c>
      <c r="AQ363" s="5" t="s">
        <v>360</v>
      </c>
      <c r="AR363" s="43">
        <f t="shared" si="112"/>
        <v>1.0232136741032405</v>
      </c>
      <c r="AS363" s="44">
        <v>1309</v>
      </c>
      <c r="AT363" s="35">
        <f t="shared" si="104"/>
        <v>1071</v>
      </c>
      <c r="AU363" s="35">
        <f t="shared" si="105"/>
        <v>1095.9000000000001</v>
      </c>
      <c r="AV363" s="35">
        <f t="shared" si="106"/>
        <v>24.900000000000091</v>
      </c>
      <c r="AW363" s="35">
        <v>82.8</v>
      </c>
      <c r="AX363" s="35">
        <v>57.8</v>
      </c>
      <c r="AY363" s="35">
        <v>188.1</v>
      </c>
      <c r="AZ363" s="35">
        <v>152.80000000000001</v>
      </c>
      <c r="BA363" s="35">
        <v>61.4</v>
      </c>
      <c r="BB363" s="35">
        <v>244.2</v>
      </c>
      <c r="BC363" s="35">
        <v>82.4</v>
      </c>
      <c r="BD363" s="35">
        <v>54.1</v>
      </c>
      <c r="BE363" s="35"/>
      <c r="BF363" s="35">
        <f t="shared" si="107"/>
        <v>172.3</v>
      </c>
      <c r="BG363" s="35">
        <v>0</v>
      </c>
      <c r="BH363" s="35">
        <f t="shared" si="113"/>
        <v>172.3</v>
      </c>
      <c r="BI363" s="79"/>
      <c r="BJ363" s="35">
        <f t="shared" si="108"/>
        <v>172.3</v>
      </c>
      <c r="BK363" s="35"/>
      <c r="BL363" s="35">
        <f t="shared" si="109"/>
        <v>172.3</v>
      </c>
      <c r="BM363" s="79"/>
      <c r="BN363" s="79"/>
      <c r="BO363" s="79"/>
      <c r="BP363" s="79"/>
      <c r="BQ363" s="35">
        <f t="shared" si="110"/>
        <v>172.3</v>
      </c>
      <c r="BR363" s="35">
        <v>172</v>
      </c>
      <c r="BS363" s="35">
        <f t="shared" si="111"/>
        <v>0.3</v>
      </c>
      <c r="BT363" s="1"/>
      <c r="BU363" s="1"/>
      <c r="BV363" s="69"/>
      <c r="BW363" s="1"/>
      <c r="BX363" s="1"/>
      <c r="BY363" s="1"/>
      <c r="BZ363" s="1"/>
    </row>
    <row r="364" spans="1:78" s="2" customFormat="1" ht="17.149999999999999" customHeight="1">
      <c r="A364" s="45" t="s">
        <v>343</v>
      </c>
      <c r="B364" s="63">
        <v>93</v>
      </c>
      <c r="C364" s="63">
        <v>95.6</v>
      </c>
      <c r="D364" s="4">
        <f t="shared" si="100"/>
        <v>1.0279569892473117</v>
      </c>
      <c r="E364" s="11">
        <v>5</v>
      </c>
      <c r="F364" s="5" t="s">
        <v>360</v>
      </c>
      <c r="G364" s="5" t="s">
        <v>360</v>
      </c>
      <c r="H364" s="5" t="s">
        <v>360</v>
      </c>
      <c r="I364" s="5" t="s">
        <v>360</v>
      </c>
      <c r="J364" s="5" t="s">
        <v>360</v>
      </c>
      <c r="K364" s="5" t="s">
        <v>360</v>
      </c>
      <c r="L364" s="5" t="s">
        <v>360</v>
      </c>
      <c r="M364" s="5" t="s">
        <v>360</v>
      </c>
      <c r="N364" s="35">
        <v>307.89999999999998</v>
      </c>
      <c r="O364" s="35">
        <v>233.3</v>
      </c>
      <c r="P364" s="4">
        <f t="shared" si="101"/>
        <v>0.75771354335823327</v>
      </c>
      <c r="Q364" s="11">
        <v>20</v>
      </c>
      <c r="R364" s="5" t="s">
        <v>360</v>
      </c>
      <c r="S364" s="5" t="s">
        <v>360</v>
      </c>
      <c r="T364" s="5" t="s">
        <v>360</v>
      </c>
      <c r="U364" s="5" t="s">
        <v>360</v>
      </c>
      <c r="V364" s="5" t="s">
        <v>360</v>
      </c>
      <c r="W364" s="5" t="s">
        <v>360</v>
      </c>
      <c r="X364" s="35">
        <v>2845.2</v>
      </c>
      <c r="Y364" s="35">
        <v>2863.3</v>
      </c>
      <c r="Z364" s="4">
        <f t="shared" si="102"/>
        <v>1.0063615914522706</v>
      </c>
      <c r="AA364" s="5">
        <v>5</v>
      </c>
      <c r="AB364" s="86">
        <v>185</v>
      </c>
      <c r="AC364" s="86">
        <v>185</v>
      </c>
      <c r="AD364" s="4">
        <f t="shared" si="103"/>
        <v>1</v>
      </c>
      <c r="AE364" s="5">
        <v>20</v>
      </c>
      <c r="AF364" s="5" t="s">
        <v>360</v>
      </c>
      <c r="AG364" s="5" t="s">
        <v>360</v>
      </c>
      <c r="AH364" s="5" t="s">
        <v>360</v>
      </c>
      <c r="AI364" s="5" t="s">
        <v>360</v>
      </c>
      <c r="AJ364" s="5" t="s">
        <v>360</v>
      </c>
      <c r="AK364" s="5" t="s">
        <v>360</v>
      </c>
      <c r="AL364" s="5" t="s">
        <v>360</v>
      </c>
      <c r="AM364" s="5" t="s">
        <v>360</v>
      </c>
      <c r="AN364" s="5" t="s">
        <v>360</v>
      </c>
      <c r="AO364" s="5" t="s">
        <v>360</v>
      </c>
      <c r="AP364" s="5" t="s">
        <v>360</v>
      </c>
      <c r="AQ364" s="5" t="s">
        <v>360</v>
      </c>
      <c r="AR364" s="43">
        <f t="shared" si="112"/>
        <v>0.90651727541325156</v>
      </c>
      <c r="AS364" s="44">
        <v>885</v>
      </c>
      <c r="AT364" s="35">
        <f t="shared" si="104"/>
        <v>724.09090909090912</v>
      </c>
      <c r="AU364" s="35">
        <f t="shared" si="105"/>
        <v>656.4</v>
      </c>
      <c r="AV364" s="35">
        <f t="shared" si="106"/>
        <v>-67.690909090909145</v>
      </c>
      <c r="AW364" s="35">
        <v>77.8</v>
      </c>
      <c r="AX364" s="35">
        <v>96.4</v>
      </c>
      <c r="AY364" s="35">
        <v>90.4</v>
      </c>
      <c r="AZ364" s="35">
        <v>90</v>
      </c>
      <c r="BA364" s="35">
        <v>64.099999999999994</v>
      </c>
      <c r="BB364" s="35">
        <v>48.8</v>
      </c>
      <c r="BC364" s="35">
        <v>38.9</v>
      </c>
      <c r="BD364" s="35">
        <v>32</v>
      </c>
      <c r="BE364" s="35"/>
      <c r="BF364" s="35">
        <f t="shared" si="107"/>
        <v>118</v>
      </c>
      <c r="BG364" s="35">
        <v>0</v>
      </c>
      <c r="BH364" s="35">
        <f t="shared" si="113"/>
        <v>118</v>
      </c>
      <c r="BI364" s="79"/>
      <c r="BJ364" s="35">
        <f t="shared" si="108"/>
        <v>118</v>
      </c>
      <c r="BK364" s="35"/>
      <c r="BL364" s="35">
        <f t="shared" si="109"/>
        <v>118</v>
      </c>
      <c r="BM364" s="79"/>
      <c r="BN364" s="79"/>
      <c r="BO364" s="79"/>
      <c r="BP364" s="79"/>
      <c r="BQ364" s="35">
        <f t="shared" si="110"/>
        <v>118</v>
      </c>
      <c r="BR364" s="35">
        <v>110</v>
      </c>
      <c r="BS364" s="35">
        <f t="shared" si="111"/>
        <v>8</v>
      </c>
      <c r="BT364" s="1"/>
      <c r="BU364" s="1"/>
      <c r="BV364" s="69"/>
      <c r="BW364" s="1"/>
      <c r="BX364" s="1"/>
      <c r="BY364" s="1"/>
      <c r="BZ364" s="1"/>
    </row>
    <row r="365" spans="1:78" s="2" customFormat="1" ht="17.149999999999999" customHeight="1">
      <c r="A365" s="45" t="s">
        <v>344</v>
      </c>
      <c r="B365" s="63">
        <v>80211</v>
      </c>
      <c r="C365" s="63">
        <v>81763.8</v>
      </c>
      <c r="D365" s="4">
        <f t="shared" si="100"/>
        <v>1.0193589407936567</v>
      </c>
      <c r="E365" s="11">
        <v>5</v>
      </c>
      <c r="F365" s="5" t="s">
        <v>360</v>
      </c>
      <c r="G365" s="5" t="s">
        <v>360</v>
      </c>
      <c r="H365" s="5" t="s">
        <v>360</v>
      </c>
      <c r="I365" s="5" t="s">
        <v>360</v>
      </c>
      <c r="J365" s="5" t="s">
        <v>360</v>
      </c>
      <c r="K365" s="5" t="s">
        <v>360</v>
      </c>
      <c r="L365" s="5" t="s">
        <v>360</v>
      </c>
      <c r="M365" s="5" t="s">
        <v>360</v>
      </c>
      <c r="N365" s="35">
        <v>5747.4</v>
      </c>
      <c r="O365" s="35">
        <v>5724.5</v>
      </c>
      <c r="P365" s="4">
        <f t="shared" si="101"/>
        <v>0.99601558965793235</v>
      </c>
      <c r="Q365" s="11">
        <v>20</v>
      </c>
      <c r="R365" s="5" t="s">
        <v>360</v>
      </c>
      <c r="S365" s="5" t="s">
        <v>360</v>
      </c>
      <c r="T365" s="5" t="s">
        <v>360</v>
      </c>
      <c r="U365" s="5" t="s">
        <v>360</v>
      </c>
      <c r="V365" s="5" t="s">
        <v>360</v>
      </c>
      <c r="W365" s="5" t="s">
        <v>360</v>
      </c>
      <c r="X365" s="35">
        <v>513055.8</v>
      </c>
      <c r="Y365" s="35">
        <v>510200.9</v>
      </c>
      <c r="Z365" s="4">
        <f t="shared" si="102"/>
        <v>0.99443549804914011</v>
      </c>
      <c r="AA365" s="5">
        <v>5</v>
      </c>
      <c r="AB365" s="86">
        <v>73</v>
      </c>
      <c r="AC365" s="86">
        <v>73</v>
      </c>
      <c r="AD365" s="4">
        <f t="shared" si="103"/>
        <v>1</v>
      </c>
      <c r="AE365" s="5">
        <v>20</v>
      </c>
      <c r="AF365" s="5" t="s">
        <v>360</v>
      </c>
      <c r="AG365" s="5" t="s">
        <v>360</v>
      </c>
      <c r="AH365" s="5" t="s">
        <v>360</v>
      </c>
      <c r="AI365" s="5" t="s">
        <v>360</v>
      </c>
      <c r="AJ365" s="5" t="s">
        <v>360</v>
      </c>
      <c r="AK365" s="5" t="s">
        <v>360</v>
      </c>
      <c r="AL365" s="5" t="s">
        <v>360</v>
      </c>
      <c r="AM365" s="5" t="s">
        <v>360</v>
      </c>
      <c r="AN365" s="5" t="s">
        <v>360</v>
      </c>
      <c r="AO365" s="5" t="s">
        <v>360</v>
      </c>
      <c r="AP365" s="5" t="s">
        <v>360</v>
      </c>
      <c r="AQ365" s="5" t="s">
        <v>360</v>
      </c>
      <c r="AR365" s="43">
        <f t="shared" si="112"/>
        <v>0.99978567974745258</v>
      </c>
      <c r="AS365" s="44">
        <v>1691</v>
      </c>
      <c r="AT365" s="35">
        <f t="shared" si="104"/>
        <v>1383.5454545454545</v>
      </c>
      <c r="AU365" s="35">
        <f t="shared" si="105"/>
        <v>1383.2</v>
      </c>
      <c r="AV365" s="35">
        <f t="shared" si="106"/>
        <v>-0.34545454545445864</v>
      </c>
      <c r="AW365" s="35">
        <v>163.6</v>
      </c>
      <c r="AX365" s="35">
        <v>140.6</v>
      </c>
      <c r="AY365" s="35">
        <v>158.4</v>
      </c>
      <c r="AZ365" s="35">
        <v>101.7</v>
      </c>
      <c r="BA365" s="35">
        <v>182.4</v>
      </c>
      <c r="BB365" s="35">
        <v>166.6</v>
      </c>
      <c r="BC365" s="35">
        <v>157.80000000000001</v>
      </c>
      <c r="BD365" s="35">
        <v>159.9</v>
      </c>
      <c r="BE365" s="35"/>
      <c r="BF365" s="35">
        <f t="shared" si="107"/>
        <v>152.19999999999999</v>
      </c>
      <c r="BG365" s="35">
        <v>0</v>
      </c>
      <c r="BH365" s="35">
        <f t="shared" si="113"/>
        <v>152.19999999999999</v>
      </c>
      <c r="BI365" s="79"/>
      <c r="BJ365" s="35">
        <f t="shared" si="108"/>
        <v>152.19999999999999</v>
      </c>
      <c r="BK365" s="35"/>
      <c r="BL365" s="35">
        <f t="shared" si="109"/>
        <v>152.19999999999999</v>
      </c>
      <c r="BM365" s="79"/>
      <c r="BN365" s="79"/>
      <c r="BO365" s="79"/>
      <c r="BP365" s="79"/>
      <c r="BQ365" s="35">
        <f t="shared" si="110"/>
        <v>152.19999999999999</v>
      </c>
      <c r="BR365" s="35">
        <v>153.1</v>
      </c>
      <c r="BS365" s="35">
        <f t="shared" si="111"/>
        <v>-0.9</v>
      </c>
      <c r="BT365" s="1"/>
      <c r="BU365" s="1"/>
      <c r="BV365" s="69"/>
      <c r="BW365" s="1"/>
      <c r="BX365" s="1"/>
      <c r="BY365" s="1"/>
      <c r="BZ365" s="1"/>
    </row>
    <row r="366" spans="1:78" s="2" customFormat="1" ht="17.149999999999999" customHeight="1">
      <c r="A366" s="18" t="s">
        <v>345</v>
      </c>
      <c r="B366" s="59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87"/>
      <c r="AC366" s="87"/>
      <c r="AD366" s="11"/>
      <c r="AE366" s="11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35"/>
      <c r="BL366" s="35"/>
      <c r="BM366" s="79"/>
      <c r="BN366" s="79"/>
      <c r="BO366" s="79"/>
      <c r="BP366" s="79"/>
      <c r="BQ366" s="35"/>
      <c r="BR366" s="35"/>
      <c r="BS366" s="35"/>
      <c r="BT366" s="1"/>
      <c r="BU366" s="1"/>
      <c r="BV366" s="69"/>
      <c r="BW366" s="1"/>
      <c r="BX366" s="1"/>
      <c r="BY366" s="1"/>
      <c r="BZ366" s="1"/>
    </row>
    <row r="367" spans="1:78" s="2" customFormat="1" ht="17.149999999999999" customHeight="1">
      <c r="A367" s="14" t="s">
        <v>346</v>
      </c>
      <c r="B367" s="63">
        <v>9225</v>
      </c>
      <c r="C367" s="63">
        <v>9015</v>
      </c>
      <c r="D367" s="4">
        <f t="shared" si="100"/>
        <v>0.97723577235772363</v>
      </c>
      <c r="E367" s="11">
        <v>5</v>
      </c>
      <c r="F367" s="5" t="s">
        <v>360</v>
      </c>
      <c r="G367" s="5" t="s">
        <v>360</v>
      </c>
      <c r="H367" s="5" t="s">
        <v>360</v>
      </c>
      <c r="I367" s="5" t="s">
        <v>360</v>
      </c>
      <c r="J367" s="5" t="s">
        <v>360</v>
      </c>
      <c r="K367" s="5" t="s">
        <v>360</v>
      </c>
      <c r="L367" s="5" t="s">
        <v>360</v>
      </c>
      <c r="M367" s="5" t="s">
        <v>360</v>
      </c>
      <c r="N367" s="35">
        <v>720.4</v>
      </c>
      <c r="O367" s="35">
        <v>529.70000000000005</v>
      </c>
      <c r="P367" s="4">
        <f t="shared" si="101"/>
        <v>0.73528595224875082</v>
      </c>
      <c r="Q367" s="11">
        <v>20</v>
      </c>
      <c r="R367" s="5" t="s">
        <v>360</v>
      </c>
      <c r="S367" s="5" t="s">
        <v>360</v>
      </c>
      <c r="T367" s="5" t="s">
        <v>360</v>
      </c>
      <c r="U367" s="5" t="s">
        <v>360</v>
      </c>
      <c r="V367" s="5" t="s">
        <v>360</v>
      </c>
      <c r="W367" s="5" t="s">
        <v>360</v>
      </c>
      <c r="X367" s="35">
        <v>6750</v>
      </c>
      <c r="Y367" s="35">
        <v>6854.9</v>
      </c>
      <c r="Z367" s="4">
        <f t="shared" si="102"/>
        <v>1.0155407407407406</v>
      </c>
      <c r="AA367" s="5">
        <v>5</v>
      </c>
      <c r="AB367" s="86">
        <v>1021</v>
      </c>
      <c r="AC367" s="86">
        <v>1046</v>
      </c>
      <c r="AD367" s="4">
        <f t="shared" si="103"/>
        <v>1.0244857982370226</v>
      </c>
      <c r="AE367" s="5">
        <v>20</v>
      </c>
      <c r="AF367" s="5" t="s">
        <v>360</v>
      </c>
      <c r="AG367" s="5" t="s">
        <v>360</v>
      </c>
      <c r="AH367" s="5" t="s">
        <v>360</v>
      </c>
      <c r="AI367" s="5" t="s">
        <v>360</v>
      </c>
      <c r="AJ367" s="5" t="s">
        <v>360</v>
      </c>
      <c r="AK367" s="5" t="s">
        <v>360</v>
      </c>
      <c r="AL367" s="5" t="s">
        <v>360</v>
      </c>
      <c r="AM367" s="5" t="s">
        <v>360</v>
      </c>
      <c r="AN367" s="5" t="s">
        <v>360</v>
      </c>
      <c r="AO367" s="5" t="s">
        <v>360</v>
      </c>
      <c r="AP367" s="5" t="s">
        <v>360</v>
      </c>
      <c r="AQ367" s="5" t="s">
        <v>360</v>
      </c>
      <c r="AR367" s="43">
        <f t="shared" si="112"/>
        <v>0.90318635150415583</v>
      </c>
      <c r="AS367" s="44">
        <v>1910</v>
      </c>
      <c r="AT367" s="35">
        <f t="shared" si="104"/>
        <v>1562.7272727272725</v>
      </c>
      <c r="AU367" s="35">
        <f t="shared" si="105"/>
        <v>1411.4</v>
      </c>
      <c r="AV367" s="35">
        <f t="shared" si="106"/>
        <v>-151.32727272727243</v>
      </c>
      <c r="AW367" s="35">
        <v>180.4</v>
      </c>
      <c r="AX367" s="35">
        <v>199.3</v>
      </c>
      <c r="AY367" s="35">
        <v>70.5</v>
      </c>
      <c r="AZ367" s="35">
        <v>210.9</v>
      </c>
      <c r="BA367" s="35">
        <v>113.8</v>
      </c>
      <c r="BB367" s="35">
        <v>173.9</v>
      </c>
      <c r="BC367" s="35">
        <v>206.2</v>
      </c>
      <c r="BD367" s="35">
        <v>142.19999999999999</v>
      </c>
      <c r="BE367" s="35"/>
      <c r="BF367" s="35">
        <f t="shared" si="107"/>
        <v>114.2</v>
      </c>
      <c r="BG367" s="35">
        <v>0</v>
      </c>
      <c r="BH367" s="35">
        <f t="shared" si="113"/>
        <v>114.2</v>
      </c>
      <c r="BI367" s="79"/>
      <c r="BJ367" s="35">
        <f t="shared" si="108"/>
        <v>114.2</v>
      </c>
      <c r="BK367" s="35"/>
      <c r="BL367" s="35">
        <f t="shared" si="109"/>
        <v>114.2</v>
      </c>
      <c r="BM367" s="79"/>
      <c r="BN367" s="79"/>
      <c r="BO367" s="79"/>
      <c r="BP367" s="79"/>
      <c r="BQ367" s="35">
        <f t="shared" si="110"/>
        <v>114.2</v>
      </c>
      <c r="BR367" s="35">
        <v>94.7</v>
      </c>
      <c r="BS367" s="35">
        <f t="shared" si="111"/>
        <v>19.5</v>
      </c>
      <c r="BT367" s="1"/>
      <c r="BU367" s="1"/>
      <c r="BV367" s="69"/>
      <c r="BW367" s="1"/>
      <c r="BX367" s="1"/>
      <c r="BY367" s="1"/>
      <c r="BZ367" s="1"/>
    </row>
    <row r="368" spans="1:78" s="2" customFormat="1" ht="17.149999999999999" customHeight="1">
      <c r="A368" s="14" t="s">
        <v>347</v>
      </c>
      <c r="B368" s="63">
        <v>0</v>
      </c>
      <c r="C368" s="63">
        <v>0</v>
      </c>
      <c r="D368" s="4">
        <f t="shared" si="100"/>
        <v>0</v>
      </c>
      <c r="E368" s="11">
        <v>0</v>
      </c>
      <c r="F368" s="5" t="s">
        <v>360</v>
      </c>
      <c r="G368" s="5" t="s">
        <v>360</v>
      </c>
      <c r="H368" s="5" t="s">
        <v>360</v>
      </c>
      <c r="I368" s="5" t="s">
        <v>360</v>
      </c>
      <c r="J368" s="5" t="s">
        <v>360</v>
      </c>
      <c r="K368" s="5" t="s">
        <v>360</v>
      </c>
      <c r="L368" s="5" t="s">
        <v>360</v>
      </c>
      <c r="M368" s="5" t="s">
        <v>360</v>
      </c>
      <c r="N368" s="35">
        <v>691.7</v>
      </c>
      <c r="O368" s="35">
        <v>580.9</v>
      </c>
      <c r="P368" s="4">
        <f t="shared" si="101"/>
        <v>0.8398149486771721</v>
      </c>
      <c r="Q368" s="11">
        <v>20</v>
      </c>
      <c r="R368" s="5" t="s">
        <v>360</v>
      </c>
      <c r="S368" s="5" t="s">
        <v>360</v>
      </c>
      <c r="T368" s="5" t="s">
        <v>360</v>
      </c>
      <c r="U368" s="5" t="s">
        <v>360</v>
      </c>
      <c r="V368" s="5" t="s">
        <v>360</v>
      </c>
      <c r="W368" s="5" t="s">
        <v>360</v>
      </c>
      <c r="X368" s="35">
        <v>8700</v>
      </c>
      <c r="Y368" s="35">
        <v>9294</v>
      </c>
      <c r="Z368" s="4">
        <f t="shared" si="102"/>
        <v>1.0682758620689654</v>
      </c>
      <c r="AA368" s="5">
        <v>5</v>
      </c>
      <c r="AB368" s="86">
        <v>79</v>
      </c>
      <c r="AC368" s="86">
        <v>85</v>
      </c>
      <c r="AD368" s="4">
        <f t="shared" si="103"/>
        <v>1.0759493670886076</v>
      </c>
      <c r="AE368" s="5">
        <v>20</v>
      </c>
      <c r="AF368" s="5" t="s">
        <v>360</v>
      </c>
      <c r="AG368" s="5" t="s">
        <v>360</v>
      </c>
      <c r="AH368" s="5" t="s">
        <v>360</v>
      </c>
      <c r="AI368" s="5" t="s">
        <v>360</v>
      </c>
      <c r="AJ368" s="5" t="s">
        <v>360</v>
      </c>
      <c r="AK368" s="5" t="s">
        <v>360</v>
      </c>
      <c r="AL368" s="5" t="s">
        <v>360</v>
      </c>
      <c r="AM368" s="5" t="s">
        <v>360</v>
      </c>
      <c r="AN368" s="5" t="s">
        <v>360</v>
      </c>
      <c r="AO368" s="5" t="s">
        <v>360</v>
      </c>
      <c r="AP368" s="5" t="s">
        <v>360</v>
      </c>
      <c r="AQ368" s="5" t="s">
        <v>360</v>
      </c>
      <c r="AR368" s="43">
        <f t="shared" si="112"/>
        <v>0.97014812501467607</v>
      </c>
      <c r="AS368" s="44">
        <v>1537</v>
      </c>
      <c r="AT368" s="35">
        <f t="shared" si="104"/>
        <v>1257.5454545454545</v>
      </c>
      <c r="AU368" s="35">
        <f t="shared" si="105"/>
        <v>1220</v>
      </c>
      <c r="AV368" s="35">
        <f t="shared" si="106"/>
        <v>-37.545454545454504</v>
      </c>
      <c r="AW368" s="35">
        <v>135.69999999999999</v>
      </c>
      <c r="AX368" s="35">
        <v>101.1</v>
      </c>
      <c r="AY368" s="35">
        <v>197.4</v>
      </c>
      <c r="AZ368" s="35">
        <v>142.80000000000001</v>
      </c>
      <c r="BA368" s="35">
        <v>168.9</v>
      </c>
      <c r="BB368" s="35">
        <v>124.1</v>
      </c>
      <c r="BC368" s="35">
        <v>165.3</v>
      </c>
      <c r="BD368" s="35">
        <v>57.4</v>
      </c>
      <c r="BE368" s="35"/>
      <c r="BF368" s="35">
        <f t="shared" si="107"/>
        <v>127.3</v>
      </c>
      <c r="BG368" s="35">
        <v>0</v>
      </c>
      <c r="BH368" s="35">
        <f t="shared" si="113"/>
        <v>127.3</v>
      </c>
      <c r="BI368" s="79"/>
      <c r="BJ368" s="35">
        <f t="shared" si="108"/>
        <v>127.3</v>
      </c>
      <c r="BK368" s="35"/>
      <c r="BL368" s="35">
        <f t="shared" si="109"/>
        <v>127.3</v>
      </c>
      <c r="BM368" s="79"/>
      <c r="BN368" s="79"/>
      <c r="BO368" s="79"/>
      <c r="BP368" s="79"/>
      <c r="BQ368" s="35">
        <f t="shared" si="110"/>
        <v>127.3</v>
      </c>
      <c r="BR368" s="35">
        <v>111.9</v>
      </c>
      <c r="BS368" s="35">
        <f t="shared" si="111"/>
        <v>15.4</v>
      </c>
      <c r="BT368" s="1"/>
      <c r="BU368" s="1"/>
      <c r="BV368" s="69"/>
      <c r="BW368" s="1"/>
      <c r="BX368" s="1"/>
      <c r="BY368" s="1"/>
      <c r="BZ368" s="1"/>
    </row>
    <row r="369" spans="1:78" s="2" customFormat="1" ht="17.149999999999999" customHeight="1">
      <c r="A369" s="45" t="s">
        <v>348</v>
      </c>
      <c r="B369" s="63">
        <v>10710</v>
      </c>
      <c r="C369" s="63">
        <v>11493</v>
      </c>
      <c r="D369" s="4">
        <f t="shared" si="100"/>
        <v>1.073109243697479</v>
      </c>
      <c r="E369" s="11">
        <v>5</v>
      </c>
      <c r="F369" s="5" t="s">
        <v>360</v>
      </c>
      <c r="G369" s="5" t="s">
        <v>360</v>
      </c>
      <c r="H369" s="5" t="s">
        <v>360</v>
      </c>
      <c r="I369" s="5" t="s">
        <v>360</v>
      </c>
      <c r="J369" s="5" t="s">
        <v>360</v>
      </c>
      <c r="K369" s="5" t="s">
        <v>360</v>
      </c>
      <c r="L369" s="5" t="s">
        <v>360</v>
      </c>
      <c r="M369" s="5" t="s">
        <v>360</v>
      </c>
      <c r="N369" s="35">
        <v>14486.6</v>
      </c>
      <c r="O369" s="35">
        <v>8551</v>
      </c>
      <c r="P369" s="4">
        <f t="shared" si="101"/>
        <v>0.59026962848425435</v>
      </c>
      <c r="Q369" s="11">
        <v>20</v>
      </c>
      <c r="R369" s="5" t="s">
        <v>360</v>
      </c>
      <c r="S369" s="5" t="s">
        <v>360</v>
      </c>
      <c r="T369" s="5" t="s">
        <v>360</v>
      </c>
      <c r="U369" s="5" t="s">
        <v>360</v>
      </c>
      <c r="V369" s="5" t="s">
        <v>360</v>
      </c>
      <c r="W369" s="5" t="s">
        <v>360</v>
      </c>
      <c r="X369" s="35">
        <v>63900</v>
      </c>
      <c r="Y369" s="35">
        <v>60120.3</v>
      </c>
      <c r="Z369" s="4">
        <f t="shared" si="102"/>
        <v>0.94084976525821595</v>
      </c>
      <c r="AA369" s="5">
        <v>5</v>
      </c>
      <c r="AB369" s="86">
        <v>17</v>
      </c>
      <c r="AC369" s="86">
        <v>17</v>
      </c>
      <c r="AD369" s="4">
        <f t="shared" si="103"/>
        <v>1</v>
      </c>
      <c r="AE369" s="5">
        <v>20</v>
      </c>
      <c r="AF369" s="5" t="s">
        <v>360</v>
      </c>
      <c r="AG369" s="5" t="s">
        <v>360</v>
      </c>
      <c r="AH369" s="5" t="s">
        <v>360</v>
      </c>
      <c r="AI369" s="5" t="s">
        <v>360</v>
      </c>
      <c r="AJ369" s="5" t="s">
        <v>360</v>
      </c>
      <c r="AK369" s="5" t="s">
        <v>360</v>
      </c>
      <c r="AL369" s="5" t="s">
        <v>360</v>
      </c>
      <c r="AM369" s="5" t="s">
        <v>360</v>
      </c>
      <c r="AN369" s="5" t="s">
        <v>360</v>
      </c>
      <c r="AO369" s="5" t="s">
        <v>360</v>
      </c>
      <c r="AP369" s="5" t="s">
        <v>360</v>
      </c>
      <c r="AQ369" s="5" t="s">
        <v>360</v>
      </c>
      <c r="AR369" s="43">
        <f t="shared" si="112"/>
        <v>0.83750375228927121</v>
      </c>
      <c r="AS369" s="44">
        <v>16</v>
      </c>
      <c r="AT369" s="35">
        <f t="shared" si="104"/>
        <v>13.090909090909092</v>
      </c>
      <c r="AU369" s="35">
        <f t="shared" si="105"/>
        <v>11</v>
      </c>
      <c r="AV369" s="35">
        <f t="shared" si="106"/>
        <v>-2.0909090909090917</v>
      </c>
      <c r="AW369" s="35">
        <v>1.9</v>
      </c>
      <c r="AX369" s="35">
        <v>0.4</v>
      </c>
      <c r="AY369" s="35">
        <v>0</v>
      </c>
      <c r="AZ369" s="35">
        <v>0.3</v>
      </c>
      <c r="BA369" s="35">
        <v>0</v>
      </c>
      <c r="BB369" s="35">
        <v>0.8</v>
      </c>
      <c r="BC369" s="35">
        <v>0.2</v>
      </c>
      <c r="BD369" s="35">
        <v>0.3</v>
      </c>
      <c r="BE369" s="35">
        <v>6.7</v>
      </c>
      <c r="BF369" s="35">
        <f t="shared" si="107"/>
        <v>0.4</v>
      </c>
      <c r="BG369" s="35">
        <v>0</v>
      </c>
      <c r="BH369" s="35">
        <f t="shared" si="113"/>
        <v>0.4</v>
      </c>
      <c r="BI369" s="79"/>
      <c r="BJ369" s="35">
        <f t="shared" si="108"/>
        <v>0.4</v>
      </c>
      <c r="BK369" s="35"/>
      <c r="BL369" s="35">
        <f t="shared" si="109"/>
        <v>0.4</v>
      </c>
      <c r="BM369" s="79"/>
      <c r="BN369" s="79"/>
      <c r="BO369" s="79"/>
      <c r="BP369" s="79"/>
      <c r="BQ369" s="35">
        <f t="shared" si="110"/>
        <v>0.4</v>
      </c>
      <c r="BR369" s="35">
        <v>0.2</v>
      </c>
      <c r="BS369" s="35">
        <f t="shared" si="111"/>
        <v>0.2</v>
      </c>
      <c r="BT369" s="1"/>
      <c r="BU369" s="1"/>
      <c r="BV369" s="69"/>
      <c r="BW369" s="1"/>
      <c r="BX369" s="1"/>
      <c r="BY369" s="1"/>
      <c r="BZ369" s="1"/>
    </row>
    <row r="370" spans="1:78" s="2" customFormat="1" ht="17.149999999999999" customHeight="1">
      <c r="A370" s="14" t="s">
        <v>349</v>
      </c>
      <c r="B370" s="63">
        <v>0</v>
      </c>
      <c r="C370" s="63">
        <v>0</v>
      </c>
      <c r="D370" s="4">
        <f t="shared" si="100"/>
        <v>0</v>
      </c>
      <c r="E370" s="11">
        <v>0</v>
      </c>
      <c r="F370" s="5" t="s">
        <v>360</v>
      </c>
      <c r="G370" s="5" t="s">
        <v>360</v>
      </c>
      <c r="H370" s="5" t="s">
        <v>360</v>
      </c>
      <c r="I370" s="5" t="s">
        <v>360</v>
      </c>
      <c r="J370" s="5" t="s">
        <v>360</v>
      </c>
      <c r="K370" s="5" t="s">
        <v>360</v>
      </c>
      <c r="L370" s="5" t="s">
        <v>360</v>
      </c>
      <c r="M370" s="5" t="s">
        <v>360</v>
      </c>
      <c r="N370" s="35">
        <v>348.1</v>
      </c>
      <c r="O370" s="35">
        <v>177</v>
      </c>
      <c r="P370" s="4">
        <f t="shared" si="101"/>
        <v>0.50847457627118642</v>
      </c>
      <c r="Q370" s="11">
        <v>20</v>
      </c>
      <c r="R370" s="5" t="s">
        <v>360</v>
      </c>
      <c r="S370" s="5" t="s">
        <v>360</v>
      </c>
      <c r="T370" s="5" t="s">
        <v>360</v>
      </c>
      <c r="U370" s="5" t="s">
        <v>360</v>
      </c>
      <c r="V370" s="5" t="s">
        <v>360</v>
      </c>
      <c r="W370" s="5" t="s">
        <v>360</v>
      </c>
      <c r="X370" s="35">
        <v>16900</v>
      </c>
      <c r="Y370" s="35">
        <v>15405.6</v>
      </c>
      <c r="Z370" s="4">
        <f t="shared" si="102"/>
        <v>0.91157396449704142</v>
      </c>
      <c r="AA370" s="5">
        <v>5</v>
      </c>
      <c r="AB370" s="86">
        <v>84</v>
      </c>
      <c r="AC370" s="86">
        <v>89</v>
      </c>
      <c r="AD370" s="4">
        <f t="shared" si="103"/>
        <v>1.0595238095238095</v>
      </c>
      <c r="AE370" s="5">
        <v>20</v>
      </c>
      <c r="AF370" s="5" t="s">
        <v>360</v>
      </c>
      <c r="AG370" s="5" t="s">
        <v>360</v>
      </c>
      <c r="AH370" s="5" t="s">
        <v>360</v>
      </c>
      <c r="AI370" s="5" t="s">
        <v>360</v>
      </c>
      <c r="AJ370" s="5" t="s">
        <v>360</v>
      </c>
      <c r="AK370" s="5" t="s">
        <v>360</v>
      </c>
      <c r="AL370" s="5" t="s">
        <v>360</v>
      </c>
      <c r="AM370" s="5" t="s">
        <v>360</v>
      </c>
      <c r="AN370" s="5" t="s">
        <v>360</v>
      </c>
      <c r="AO370" s="5" t="s">
        <v>360</v>
      </c>
      <c r="AP370" s="5" t="s">
        <v>360</v>
      </c>
      <c r="AQ370" s="5" t="s">
        <v>360</v>
      </c>
      <c r="AR370" s="43">
        <f t="shared" si="112"/>
        <v>0.79817416751966952</v>
      </c>
      <c r="AS370" s="44">
        <v>1011</v>
      </c>
      <c r="AT370" s="35">
        <f t="shared" si="104"/>
        <v>827.18181818181813</v>
      </c>
      <c r="AU370" s="35">
        <f t="shared" si="105"/>
        <v>660.2</v>
      </c>
      <c r="AV370" s="35">
        <f t="shared" si="106"/>
        <v>-166.98181818181808</v>
      </c>
      <c r="AW370" s="35">
        <v>98.2</v>
      </c>
      <c r="AX370" s="35">
        <v>81.400000000000006</v>
      </c>
      <c r="AY370" s="35">
        <v>113.5</v>
      </c>
      <c r="AZ370" s="35">
        <v>83.5</v>
      </c>
      <c r="BA370" s="35">
        <v>98.7</v>
      </c>
      <c r="BB370" s="35">
        <v>88.8</v>
      </c>
      <c r="BC370" s="35">
        <v>69.8</v>
      </c>
      <c r="BD370" s="35">
        <v>73.8</v>
      </c>
      <c r="BE370" s="35"/>
      <c r="BF370" s="35">
        <f t="shared" si="107"/>
        <v>-47.5</v>
      </c>
      <c r="BG370" s="35">
        <v>0</v>
      </c>
      <c r="BH370" s="35">
        <f t="shared" si="113"/>
        <v>-47.5</v>
      </c>
      <c r="BI370" s="79"/>
      <c r="BJ370" s="35">
        <f t="shared" si="108"/>
        <v>0</v>
      </c>
      <c r="BK370" s="35"/>
      <c r="BL370" s="35">
        <f t="shared" si="109"/>
        <v>0</v>
      </c>
      <c r="BM370" s="79"/>
      <c r="BN370" s="79"/>
      <c r="BO370" s="79"/>
      <c r="BP370" s="79"/>
      <c r="BQ370" s="35">
        <f t="shared" si="110"/>
        <v>0</v>
      </c>
      <c r="BR370" s="35">
        <v>0</v>
      </c>
      <c r="BS370" s="35">
        <f t="shared" si="111"/>
        <v>0</v>
      </c>
      <c r="BT370" s="1"/>
      <c r="BU370" s="1"/>
      <c r="BV370" s="69"/>
      <c r="BW370" s="1"/>
      <c r="BX370" s="1"/>
      <c r="BY370" s="1"/>
      <c r="BZ370" s="1"/>
    </row>
    <row r="371" spans="1:78" s="2" customFormat="1" ht="17.149999999999999" customHeight="1">
      <c r="A371" s="14" t="s">
        <v>350</v>
      </c>
      <c r="B371" s="63">
        <v>26540</v>
      </c>
      <c r="C371" s="63">
        <v>29131.7</v>
      </c>
      <c r="D371" s="4">
        <f t="shared" si="100"/>
        <v>1.0976525998492841</v>
      </c>
      <c r="E371" s="11">
        <v>5</v>
      </c>
      <c r="F371" s="5" t="s">
        <v>360</v>
      </c>
      <c r="G371" s="5" t="s">
        <v>360</v>
      </c>
      <c r="H371" s="5" t="s">
        <v>360</v>
      </c>
      <c r="I371" s="5" t="s">
        <v>360</v>
      </c>
      <c r="J371" s="5" t="s">
        <v>360</v>
      </c>
      <c r="K371" s="5" t="s">
        <v>360</v>
      </c>
      <c r="L371" s="5" t="s">
        <v>360</v>
      </c>
      <c r="M371" s="5" t="s">
        <v>360</v>
      </c>
      <c r="N371" s="35">
        <v>2837.7</v>
      </c>
      <c r="O371" s="35">
        <v>2617.9</v>
      </c>
      <c r="P371" s="4">
        <f t="shared" si="101"/>
        <v>0.92254290446488363</v>
      </c>
      <c r="Q371" s="11">
        <v>20</v>
      </c>
      <c r="R371" s="5" t="s">
        <v>360</v>
      </c>
      <c r="S371" s="5" t="s">
        <v>360</v>
      </c>
      <c r="T371" s="5" t="s">
        <v>360</v>
      </c>
      <c r="U371" s="5" t="s">
        <v>360</v>
      </c>
      <c r="V371" s="5" t="s">
        <v>360</v>
      </c>
      <c r="W371" s="5" t="s">
        <v>360</v>
      </c>
      <c r="X371" s="35">
        <v>17000</v>
      </c>
      <c r="Y371" s="35">
        <v>22184.2</v>
      </c>
      <c r="Z371" s="4">
        <f t="shared" si="102"/>
        <v>1.210495294117647</v>
      </c>
      <c r="AA371" s="5">
        <v>5</v>
      </c>
      <c r="AB371" s="86">
        <v>130</v>
      </c>
      <c r="AC371" s="86">
        <v>143</v>
      </c>
      <c r="AD371" s="4">
        <f t="shared" si="103"/>
        <v>1.1000000000000001</v>
      </c>
      <c r="AE371" s="5">
        <v>20</v>
      </c>
      <c r="AF371" s="5" t="s">
        <v>360</v>
      </c>
      <c r="AG371" s="5" t="s">
        <v>360</v>
      </c>
      <c r="AH371" s="5" t="s">
        <v>360</v>
      </c>
      <c r="AI371" s="5" t="s">
        <v>360</v>
      </c>
      <c r="AJ371" s="5" t="s">
        <v>360</v>
      </c>
      <c r="AK371" s="5" t="s">
        <v>360</v>
      </c>
      <c r="AL371" s="5" t="s">
        <v>360</v>
      </c>
      <c r="AM371" s="5" t="s">
        <v>360</v>
      </c>
      <c r="AN371" s="5" t="s">
        <v>360</v>
      </c>
      <c r="AO371" s="5" t="s">
        <v>360</v>
      </c>
      <c r="AP371" s="5" t="s">
        <v>360</v>
      </c>
      <c r="AQ371" s="5" t="s">
        <v>360</v>
      </c>
      <c r="AR371" s="43">
        <f t="shared" si="112"/>
        <v>1.0398319511826466</v>
      </c>
      <c r="AS371" s="44">
        <v>2626</v>
      </c>
      <c r="AT371" s="35">
        <f t="shared" si="104"/>
        <v>2148.5454545454545</v>
      </c>
      <c r="AU371" s="35">
        <f t="shared" si="105"/>
        <v>2234.1</v>
      </c>
      <c r="AV371" s="35">
        <f t="shared" si="106"/>
        <v>85.554545454545405</v>
      </c>
      <c r="AW371" s="35">
        <v>219.5</v>
      </c>
      <c r="AX371" s="35">
        <v>289.2</v>
      </c>
      <c r="AY371" s="35">
        <v>320.39999999999998</v>
      </c>
      <c r="AZ371" s="35">
        <v>185.1</v>
      </c>
      <c r="BA371" s="35">
        <v>190.7</v>
      </c>
      <c r="BB371" s="35">
        <v>439.1</v>
      </c>
      <c r="BC371" s="35">
        <v>147.9</v>
      </c>
      <c r="BD371" s="35">
        <v>296.3</v>
      </c>
      <c r="BE371" s="35"/>
      <c r="BF371" s="35">
        <f t="shared" si="107"/>
        <v>145.9</v>
      </c>
      <c r="BG371" s="35">
        <v>0</v>
      </c>
      <c r="BH371" s="35">
        <f t="shared" si="113"/>
        <v>145.9</v>
      </c>
      <c r="BI371" s="79"/>
      <c r="BJ371" s="35">
        <f t="shared" si="108"/>
        <v>145.9</v>
      </c>
      <c r="BK371" s="35"/>
      <c r="BL371" s="35">
        <f t="shared" si="109"/>
        <v>145.9</v>
      </c>
      <c r="BM371" s="79"/>
      <c r="BN371" s="79"/>
      <c r="BO371" s="79"/>
      <c r="BP371" s="79"/>
      <c r="BQ371" s="35">
        <f t="shared" si="110"/>
        <v>145.9</v>
      </c>
      <c r="BR371" s="35">
        <v>105.2</v>
      </c>
      <c r="BS371" s="35">
        <f t="shared" si="111"/>
        <v>40.700000000000003</v>
      </c>
      <c r="BT371" s="1"/>
      <c r="BU371" s="1"/>
      <c r="BV371" s="69"/>
      <c r="BW371" s="1"/>
      <c r="BX371" s="1"/>
      <c r="BY371" s="1"/>
      <c r="BZ371" s="1"/>
    </row>
    <row r="372" spans="1:78" s="2" customFormat="1" ht="17.149999999999999" customHeight="1">
      <c r="A372" s="14" t="s">
        <v>351</v>
      </c>
      <c r="B372" s="63">
        <v>540</v>
      </c>
      <c r="C372" s="63">
        <v>544.5</v>
      </c>
      <c r="D372" s="4">
        <f t="shared" si="100"/>
        <v>1.0083333333333333</v>
      </c>
      <c r="E372" s="11">
        <v>5</v>
      </c>
      <c r="F372" s="5" t="s">
        <v>360</v>
      </c>
      <c r="G372" s="5" t="s">
        <v>360</v>
      </c>
      <c r="H372" s="5" t="s">
        <v>360</v>
      </c>
      <c r="I372" s="5" t="s">
        <v>360</v>
      </c>
      <c r="J372" s="5" t="s">
        <v>360</v>
      </c>
      <c r="K372" s="5" t="s">
        <v>360</v>
      </c>
      <c r="L372" s="5" t="s">
        <v>360</v>
      </c>
      <c r="M372" s="5" t="s">
        <v>360</v>
      </c>
      <c r="N372" s="35">
        <v>649.70000000000005</v>
      </c>
      <c r="O372" s="35">
        <v>745.6</v>
      </c>
      <c r="P372" s="4">
        <f t="shared" si="101"/>
        <v>1.147606587655841</v>
      </c>
      <c r="Q372" s="11">
        <v>20</v>
      </c>
      <c r="R372" s="5" t="s">
        <v>360</v>
      </c>
      <c r="S372" s="5" t="s">
        <v>360</v>
      </c>
      <c r="T372" s="5" t="s">
        <v>360</v>
      </c>
      <c r="U372" s="5" t="s">
        <v>360</v>
      </c>
      <c r="V372" s="5" t="s">
        <v>360</v>
      </c>
      <c r="W372" s="5" t="s">
        <v>360</v>
      </c>
      <c r="X372" s="35">
        <v>16000</v>
      </c>
      <c r="Y372" s="35">
        <v>13489.6</v>
      </c>
      <c r="Z372" s="4">
        <f t="shared" si="102"/>
        <v>0.84310000000000007</v>
      </c>
      <c r="AA372" s="5">
        <v>5</v>
      </c>
      <c r="AB372" s="86">
        <v>257</v>
      </c>
      <c r="AC372" s="86">
        <v>257</v>
      </c>
      <c r="AD372" s="4">
        <f t="shared" si="103"/>
        <v>1</v>
      </c>
      <c r="AE372" s="5">
        <v>20</v>
      </c>
      <c r="AF372" s="5" t="s">
        <v>360</v>
      </c>
      <c r="AG372" s="5" t="s">
        <v>360</v>
      </c>
      <c r="AH372" s="5" t="s">
        <v>360</v>
      </c>
      <c r="AI372" s="5" t="s">
        <v>360</v>
      </c>
      <c r="AJ372" s="5" t="s">
        <v>360</v>
      </c>
      <c r="AK372" s="5" t="s">
        <v>360</v>
      </c>
      <c r="AL372" s="5" t="s">
        <v>360</v>
      </c>
      <c r="AM372" s="5" t="s">
        <v>360</v>
      </c>
      <c r="AN372" s="5" t="s">
        <v>360</v>
      </c>
      <c r="AO372" s="5" t="s">
        <v>360</v>
      </c>
      <c r="AP372" s="5" t="s">
        <v>360</v>
      </c>
      <c r="AQ372" s="5" t="s">
        <v>360</v>
      </c>
      <c r="AR372" s="43">
        <f t="shared" si="112"/>
        <v>1.0441859683956698</v>
      </c>
      <c r="AS372" s="44">
        <v>2608</v>
      </c>
      <c r="AT372" s="35">
        <f t="shared" si="104"/>
        <v>2133.818181818182</v>
      </c>
      <c r="AU372" s="35">
        <f t="shared" si="105"/>
        <v>2228.1</v>
      </c>
      <c r="AV372" s="35">
        <f t="shared" si="106"/>
        <v>94.281818181817926</v>
      </c>
      <c r="AW372" s="35">
        <v>276.89999999999998</v>
      </c>
      <c r="AX372" s="35">
        <v>256.39999999999998</v>
      </c>
      <c r="AY372" s="35">
        <v>224.4</v>
      </c>
      <c r="AZ372" s="35">
        <v>253.7</v>
      </c>
      <c r="BA372" s="35">
        <v>166.7</v>
      </c>
      <c r="BB372" s="35">
        <v>405.4</v>
      </c>
      <c r="BC372" s="35">
        <v>205.6</v>
      </c>
      <c r="BD372" s="35">
        <v>254.1</v>
      </c>
      <c r="BE372" s="35">
        <v>2</v>
      </c>
      <c r="BF372" s="35">
        <f t="shared" si="107"/>
        <v>182.9</v>
      </c>
      <c r="BG372" s="35">
        <v>0</v>
      </c>
      <c r="BH372" s="35">
        <f t="shared" si="113"/>
        <v>182.9</v>
      </c>
      <c r="BI372" s="79"/>
      <c r="BJ372" s="35">
        <f t="shared" si="108"/>
        <v>182.9</v>
      </c>
      <c r="BK372" s="35"/>
      <c r="BL372" s="35">
        <f t="shared" si="109"/>
        <v>182.9</v>
      </c>
      <c r="BM372" s="79"/>
      <c r="BN372" s="79"/>
      <c r="BO372" s="79"/>
      <c r="BP372" s="79"/>
      <c r="BQ372" s="35">
        <f t="shared" si="110"/>
        <v>182.9</v>
      </c>
      <c r="BR372" s="35">
        <v>230.6</v>
      </c>
      <c r="BS372" s="35">
        <f t="shared" si="111"/>
        <v>-47.7</v>
      </c>
      <c r="BT372" s="1"/>
      <c r="BU372" s="1"/>
      <c r="BV372" s="69"/>
      <c r="BW372" s="1"/>
      <c r="BX372" s="1"/>
      <c r="BY372" s="1"/>
      <c r="BZ372" s="1"/>
    </row>
    <row r="373" spans="1:78" s="2" customFormat="1" ht="17.149999999999999" customHeight="1">
      <c r="A373" s="14" t="s">
        <v>352</v>
      </c>
      <c r="B373" s="63">
        <v>0</v>
      </c>
      <c r="C373" s="63">
        <v>0</v>
      </c>
      <c r="D373" s="4">
        <f t="shared" si="100"/>
        <v>0</v>
      </c>
      <c r="E373" s="11">
        <v>0</v>
      </c>
      <c r="F373" s="5" t="s">
        <v>360</v>
      </c>
      <c r="G373" s="5" t="s">
        <v>360</v>
      </c>
      <c r="H373" s="5" t="s">
        <v>360</v>
      </c>
      <c r="I373" s="5" t="s">
        <v>360</v>
      </c>
      <c r="J373" s="5" t="s">
        <v>360</v>
      </c>
      <c r="K373" s="5" t="s">
        <v>360</v>
      </c>
      <c r="L373" s="5" t="s">
        <v>360</v>
      </c>
      <c r="M373" s="5" t="s">
        <v>360</v>
      </c>
      <c r="N373" s="35">
        <v>910.6</v>
      </c>
      <c r="O373" s="35">
        <v>540.79999999999995</v>
      </c>
      <c r="P373" s="4">
        <f t="shared" si="101"/>
        <v>0.59389413573468042</v>
      </c>
      <c r="Q373" s="11">
        <v>20</v>
      </c>
      <c r="R373" s="5" t="s">
        <v>360</v>
      </c>
      <c r="S373" s="5" t="s">
        <v>360</v>
      </c>
      <c r="T373" s="5" t="s">
        <v>360</v>
      </c>
      <c r="U373" s="5" t="s">
        <v>360</v>
      </c>
      <c r="V373" s="5" t="s">
        <v>360</v>
      </c>
      <c r="W373" s="5" t="s">
        <v>360</v>
      </c>
      <c r="X373" s="35">
        <v>13850</v>
      </c>
      <c r="Y373" s="35">
        <v>14102.7</v>
      </c>
      <c r="Z373" s="4">
        <f t="shared" si="102"/>
        <v>1.0182454873646209</v>
      </c>
      <c r="AA373" s="5">
        <v>5</v>
      </c>
      <c r="AB373" s="86">
        <v>52</v>
      </c>
      <c r="AC373" s="86">
        <v>52</v>
      </c>
      <c r="AD373" s="4">
        <f t="shared" si="103"/>
        <v>1</v>
      </c>
      <c r="AE373" s="5">
        <v>20</v>
      </c>
      <c r="AF373" s="5" t="s">
        <v>360</v>
      </c>
      <c r="AG373" s="5" t="s">
        <v>360</v>
      </c>
      <c r="AH373" s="5" t="s">
        <v>360</v>
      </c>
      <c r="AI373" s="5" t="s">
        <v>360</v>
      </c>
      <c r="AJ373" s="5" t="s">
        <v>360</v>
      </c>
      <c r="AK373" s="5" t="s">
        <v>360</v>
      </c>
      <c r="AL373" s="5" t="s">
        <v>360</v>
      </c>
      <c r="AM373" s="5" t="s">
        <v>360</v>
      </c>
      <c r="AN373" s="5" t="s">
        <v>360</v>
      </c>
      <c r="AO373" s="5" t="s">
        <v>360</v>
      </c>
      <c r="AP373" s="5" t="s">
        <v>360</v>
      </c>
      <c r="AQ373" s="5" t="s">
        <v>360</v>
      </c>
      <c r="AR373" s="43">
        <f t="shared" si="112"/>
        <v>0.82153578114481596</v>
      </c>
      <c r="AS373" s="44">
        <v>1031</v>
      </c>
      <c r="AT373" s="35">
        <f t="shared" si="104"/>
        <v>843.54545454545462</v>
      </c>
      <c r="AU373" s="35">
        <f t="shared" si="105"/>
        <v>693</v>
      </c>
      <c r="AV373" s="35">
        <f t="shared" si="106"/>
        <v>-150.54545454545462</v>
      </c>
      <c r="AW373" s="35">
        <v>114.5</v>
      </c>
      <c r="AX373" s="35">
        <v>108.3</v>
      </c>
      <c r="AY373" s="35">
        <v>67.7</v>
      </c>
      <c r="AZ373" s="35">
        <v>76.8</v>
      </c>
      <c r="BA373" s="35">
        <v>56.4</v>
      </c>
      <c r="BB373" s="35">
        <v>0</v>
      </c>
      <c r="BC373" s="35">
        <v>47.5</v>
      </c>
      <c r="BD373" s="35">
        <v>113.3</v>
      </c>
      <c r="BE373" s="35"/>
      <c r="BF373" s="35">
        <f t="shared" si="107"/>
        <v>108.5</v>
      </c>
      <c r="BG373" s="35">
        <v>0</v>
      </c>
      <c r="BH373" s="35">
        <f t="shared" si="113"/>
        <v>108.5</v>
      </c>
      <c r="BI373" s="79"/>
      <c r="BJ373" s="35">
        <f t="shared" si="108"/>
        <v>108.5</v>
      </c>
      <c r="BK373" s="35"/>
      <c r="BL373" s="35">
        <f t="shared" si="109"/>
        <v>108.5</v>
      </c>
      <c r="BM373" s="79"/>
      <c r="BN373" s="79"/>
      <c r="BO373" s="79"/>
      <c r="BP373" s="79"/>
      <c r="BQ373" s="35">
        <f t="shared" si="110"/>
        <v>108.5</v>
      </c>
      <c r="BR373" s="35">
        <v>87.8</v>
      </c>
      <c r="BS373" s="35">
        <f t="shared" si="111"/>
        <v>20.7</v>
      </c>
      <c r="BT373" s="1"/>
      <c r="BU373" s="1"/>
      <c r="BV373" s="69"/>
      <c r="BW373" s="1"/>
      <c r="BX373" s="1"/>
      <c r="BY373" s="1"/>
      <c r="BZ373" s="1"/>
    </row>
    <row r="374" spans="1:78" s="2" customFormat="1" ht="17.149999999999999" customHeight="1">
      <c r="A374" s="14" t="s">
        <v>353</v>
      </c>
      <c r="B374" s="63">
        <v>0</v>
      </c>
      <c r="C374" s="63">
        <v>0</v>
      </c>
      <c r="D374" s="4">
        <f t="shared" si="100"/>
        <v>0</v>
      </c>
      <c r="E374" s="11">
        <v>0</v>
      </c>
      <c r="F374" s="5" t="s">
        <v>360</v>
      </c>
      <c r="G374" s="5" t="s">
        <v>360</v>
      </c>
      <c r="H374" s="5" t="s">
        <v>360</v>
      </c>
      <c r="I374" s="5" t="s">
        <v>360</v>
      </c>
      <c r="J374" s="5" t="s">
        <v>360</v>
      </c>
      <c r="K374" s="5" t="s">
        <v>360</v>
      </c>
      <c r="L374" s="5" t="s">
        <v>360</v>
      </c>
      <c r="M374" s="5" t="s">
        <v>360</v>
      </c>
      <c r="N374" s="35">
        <v>505.1</v>
      </c>
      <c r="O374" s="35">
        <v>228</v>
      </c>
      <c r="P374" s="4">
        <f t="shared" si="101"/>
        <v>0.45139576321520491</v>
      </c>
      <c r="Q374" s="11">
        <v>20</v>
      </c>
      <c r="R374" s="5" t="s">
        <v>360</v>
      </c>
      <c r="S374" s="5" t="s">
        <v>360</v>
      </c>
      <c r="T374" s="5" t="s">
        <v>360</v>
      </c>
      <c r="U374" s="5" t="s">
        <v>360</v>
      </c>
      <c r="V374" s="5" t="s">
        <v>360</v>
      </c>
      <c r="W374" s="5" t="s">
        <v>360</v>
      </c>
      <c r="X374" s="35">
        <v>1850</v>
      </c>
      <c r="Y374" s="35">
        <v>1474.8</v>
      </c>
      <c r="Z374" s="4">
        <f t="shared" si="102"/>
        <v>0.79718918918918913</v>
      </c>
      <c r="AA374" s="5">
        <v>5</v>
      </c>
      <c r="AB374" s="86">
        <v>56</v>
      </c>
      <c r="AC374" s="86">
        <v>58</v>
      </c>
      <c r="AD374" s="4">
        <f t="shared" si="103"/>
        <v>1.0357142857142858</v>
      </c>
      <c r="AE374" s="5">
        <v>20</v>
      </c>
      <c r="AF374" s="5" t="s">
        <v>360</v>
      </c>
      <c r="AG374" s="5" t="s">
        <v>360</v>
      </c>
      <c r="AH374" s="5" t="s">
        <v>360</v>
      </c>
      <c r="AI374" s="5" t="s">
        <v>360</v>
      </c>
      <c r="AJ374" s="5" t="s">
        <v>360</v>
      </c>
      <c r="AK374" s="5" t="s">
        <v>360</v>
      </c>
      <c r="AL374" s="5" t="s">
        <v>360</v>
      </c>
      <c r="AM374" s="5" t="s">
        <v>360</v>
      </c>
      <c r="AN374" s="5" t="s">
        <v>360</v>
      </c>
      <c r="AO374" s="5" t="s">
        <v>360</v>
      </c>
      <c r="AP374" s="5" t="s">
        <v>360</v>
      </c>
      <c r="AQ374" s="5" t="s">
        <v>360</v>
      </c>
      <c r="AR374" s="43">
        <f t="shared" si="112"/>
        <v>0.74951437610079474</v>
      </c>
      <c r="AS374" s="44">
        <v>1336</v>
      </c>
      <c r="AT374" s="35">
        <f t="shared" si="104"/>
        <v>1093.090909090909</v>
      </c>
      <c r="AU374" s="35">
        <f t="shared" si="105"/>
        <v>819.3</v>
      </c>
      <c r="AV374" s="35">
        <f t="shared" si="106"/>
        <v>-273.79090909090905</v>
      </c>
      <c r="AW374" s="35">
        <v>126.9</v>
      </c>
      <c r="AX374" s="35">
        <v>26</v>
      </c>
      <c r="AY374" s="35">
        <v>100.3</v>
      </c>
      <c r="AZ374" s="35">
        <v>103.2</v>
      </c>
      <c r="BA374" s="35">
        <v>118.2</v>
      </c>
      <c r="BB374" s="35">
        <v>169.8</v>
      </c>
      <c r="BC374" s="35">
        <v>18.5</v>
      </c>
      <c r="BD374" s="35">
        <v>133.19999999999999</v>
      </c>
      <c r="BE374" s="35"/>
      <c r="BF374" s="35">
        <f t="shared" si="107"/>
        <v>23.2</v>
      </c>
      <c r="BG374" s="35">
        <v>0</v>
      </c>
      <c r="BH374" s="35">
        <f t="shared" si="113"/>
        <v>23.2</v>
      </c>
      <c r="BI374" s="79"/>
      <c r="BJ374" s="35">
        <f t="shared" si="108"/>
        <v>23.2</v>
      </c>
      <c r="BK374" s="35"/>
      <c r="BL374" s="35">
        <f t="shared" si="109"/>
        <v>23.2</v>
      </c>
      <c r="BM374" s="79"/>
      <c r="BN374" s="79"/>
      <c r="BO374" s="79"/>
      <c r="BP374" s="79"/>
      <c r="BQ374" s="35">
        <f t="shared" si="110"/>
        <v>23.2</v>
      </c>
      <c r="BR374" s="35">
        <v>16.7</v>
      </c>
      <c r="BS374" s="35">
        <f t="shared" si="111"/>
        <v>6.5</v>
      </c>
      <c r="BT374" s="1"/>
      <c r="BU374" s="1"/>
      <c r="BV374" s="69"/>
      <c r="BW374" s="1"/>
      <c r="BX374" s="1"/>
      <c r="BY374" s="1"/>
      <c r="BZ374" s="1"/>
    </row>
    <row r="375" spans="1:78" s="2" customFormat="1" ht="17.149999999999999" customHeight="1">
      <c r="A375" s="14" t="s">
        <v>354</v>
      </c>
      <c r="B375" s="63">
        <v>0</v>
      </c>
      <c r="C375" s="63">
        <v>0</v>
      </c>
      <c r="D375" s="4">
        <f t="shared" si="100"/>
        <v>0</v>
      </c>
      <c r="E375" s="11">
        <v>0</v>
      </c>
      <c r="F375" s="5" t="s">
        <v>360</v>
      </c>
      <c r="G375" s="5" t="s">
        <v>360</v>
      </c>
      <c r="H375" s="5" t="s">
        <v>360</v>
      </c>
      <c r="I375" s="5" t="s">
        <v>360</v>
      </c>
      <c r="J375" s="5" t="s">
        <v>360</v>
      </c>
      <c r="K375" s="5" t="s">
        <v>360</v>
      </c>
      <c r="L375" s="5" t="s">
        <v>360</v>
      </c>
      <c r="M375" s="5" t="s">
        <v>360</v>
      </c>
      <c r="N375" s="35">
        <v>500.5</v>
      </c>
      <c r="O375" s="35">
        <v>103.7</v>
      </c>
      <c r="P375" s="4">
        <f t="shared" si="101"/>
        <v>0.20719280719280719</v>
      </c>
      <c r="Q375" s="11">
        <v>20</v>
      </c>
      <c r="R375" s="5" t="s">
        <v>360</v>
      </c>
      <c r="S375" s="5" t="s">
        <v>360</v>
      </c>
      <c r="T375" s="5" t="s">
        <v>360</v>
      </c>
      <c r="U375" s="5" t="s">
        <v>360</v>
      </c>
      <c r="V375" s="5" t="s">
        <v>360</v>
      </c>
      <c r="W375" s="5" t="s">
        <v>360</v>
      </c>
      <c r="X375" s="35">
        <v>19200</v>
      </c>
      <c r="Y375" s="35">
        <v>15575.5</v>
      </c>
      <c r="Z375" s="4">
        <f t="shared" si="102"/>
        <v>0.81122395833333338</v>
      </c>
      <c r="AA375" s="5">
        <v>5</v>
      </c>
      <c r="AB375" s="86">
        <v>97</v>
      </c>
      <c r="AC375" s="86">
        <v>100</v>
      </c>
      <c r="AD375" s="4">
        <f t="shared" si="103"/>
        <v>1.0309278350515463</v>
      </c>
      <c r="AE375" s="5">
        <v>20</v>
      </c>
      <c r="AF375" s="5" t="s">
        <v>360</v>
      </c>
      <c r="AG375" s="5" t="s">
        <v>360</v>
      </c>
      <c r="AH375" s="5" t="s">
        <v>360</v>
      </c>
      <c r="AI375" s="5" t="s">
        <v>360</v>
      </c>
      <c r="AJ375" s="5" t="s">
        <v>360</v>
      </c>
      <c r="AK375" s="5" t="s">
        <v>360</v>
      </c>
      <c r="AL375" s="5" t="s">
        <v>360</v>
      </c>
      <c r="AM375" s="5" t="s">
        <v>360</v>
      </c>
      <c r="AN375" s="5" t="s">
        <v>360</v>
      </c>
      <c r="AO375" s="5" t="s">
        <v>360</v>
      </c>
      <c r="AP375" s="5" t="s">
        <v>360</v>
      </c>
      <c r="AQ375" s="5" t="s">
        <v>360</v>
      </c>
      <c r="AR375" s="43">
        <f t="shared" si="112"/>
        <v>0.64041183636786081</v>
      </c>
      <c r="AS375" s="44">
        <v>1987</v>
      </c>
      <c r="AT375" s="35">
        <f t="shared" si="104"/>
        <v>1625.7272727272725</v>
      </c>
      <c r="AU375" s="35">
        <f t="shared" si="105"/>
        <v>1041.0999999999999</v>
      </c>
      <c r="AV375" s="35">
        <f t="shared" si="106"/>
        <v>-584.62727272727261</v>
      </c>
      <c r="AW375" s="35">
        <v>45.3</v>
      </c>
      <c r="AX375" s="35">
        <v>222</v>
      </c>
      <c r="AY375" s="35">
        <v>322.89999999999998</v>
      </c>
      <c r="AZ375" s="35">
        <v>209.4</v>
      </c>
      <c r="BA375" s="35">
        <v>169.4</v>
      </c>
      <c r="BB375" s="35">
        <v>21</v>
      </c>
      <c r="BC375" s="35">
        <v>0</v>
      </c>
      <c r="BD375" s="35">
        <v>189.5</v>
      </c>
      <c r="BE375" s="35"/>
      <c r="BF375" s="35">
        <f t="shared" si="107"/>
        <v>-138.4</v>
      </c>
      <c r="BG375" s="35">
        <v>0</v>
      </c>
      <c r="BH375" s="35">
        <f t="shared" si="113"/>
        <v>-138.4</v>
      </c>
      <c r="BI375" s="79"/>
      <c r="BJ375" s="35">
        <f t="shared" si="108"/>
        <v>0</v>
      </c>
      <c r="BK375" s="35"/>
      <c r="BL375" s="35">
        <f t="shared" si="109"/>
        <v>0</v>
      </c>
      <c r="BM375" s="79"/>
      <c r="BN375" s="79"/>
      <c r="BO375" s="79"/>
      <c r="BP375" s="79"/>
      <c r="BQ375" s="35">
        <f t="shared" si="110"/>
        <v>0</v>
      </c>
      <c r="BR375" s="35">
        <v>0</v>
      </c>
      <c r="BS375" s="35">
        <f t="shared" si="111"/>
        <v>0</v>
      </c>
      <c r="BT375" s="1"/>
      <c r="BU375" s="1"/>
      <c r="BV375" s="69"/>
      <c r="BW375" s="1"/>
      <c r="BX375" s="1"/>
      <c r="BY375" s="1"/>
      <c r="BZ375" s="1"/>
    </row>
    <row r="376" spans="1:78" s="2" customFormat="1" ht="17.149999999999999" customHeight="1">
      <c r="A376" s="14" t="s">
        <v>355</v>
      </c>
      <c r="B376" s="63">
        <v>0</v>
      </c>
      <c r="C376" s="63">
        <v>0</v>
      </c>
      <c r="D376" s="4">
        <f t="shared" si="100"/>
        <v>0</v>
      </c>
      <c r="E376" s="11">
        <v>0</v>
      </c>
      <c r="F376" s="5" t="s">
        <v>360</v>
      </c>
      <c r="G376" s="5" t="s">
        <v>360</v>
      </c>
      <c r="H376" s="5" t="s">
        <v>360</v>
      </c>
      <c r="I376" s="5" t="s">
        <v>360</v>
      </c>
      <c r="J376" s="5" t="s">
        <v>360</v>
      </c>
      <c r="K376" s="5" t="s">
        <v>360</v>
      </c>
      <c r="L376" s="5" t="s">
        <v>360</v>
      </c>
      <c r="M376" s="5" t="s">
        <v>360</v>
      </c>
      <c r="N376" s="35">
        <v>480.8</v>
      </c>
      <c r="O376" s="35">
        <v>208.6</v>
      </c>
      <c r="P376" s="4">
        <f t="shared" si="101"/>
        <v>0.43386023294509152</v>
      </c>
      <c r="Q376" s="11">
        <v>20</v>
      </c>
      <c r="R376" s="5" t="s">
        <v>360</v>
      </c>
      <c r="S376" s="5" t="s">
        <v>360</v>
      </c>
      <c r="T376" s="5" t="s">
        <v>360</v>
      </c>
      <c r="U376" s="5" t="s">
        <v>360</v>
      </c>
      <c r="V376" s="5" t="s">
        <v>360</v>
      </c>
      <c r="W376" s="5" t="s">
        <v>360</v>
      </c>
      <c r="X376" s="35">
        <v>4700</v>
      </c>
      <c r="Y376" s="35">
        <v>3343.9</v>
      </c>
      <c r="Z376" s="4">
        <f t="shared" si="102"/>
        <v>0.71146808510638304</v>
      </c>
      <c r="AA376" s="5">
        <v>5</v>
      </c>
      <c r="AB376" s="86">
        <v>310</v>
      </c>
      <c r="AC376" s="86">
        <v>310</v>
      </c>
      <c r="AD376" s="4">
        <f t="shared" si="103"/>
        <v>1</v>
      </c>
      <c r="AE376" s="5">
        <v>20</v>
      </c>
      <c r="AF376" s="5" t="s">
        <v>360</v>
      </c>
      <c r="AG376" s="5" t="s">
        <v>360</v>
      </c>
      <c r="AH376" s="5" t="s">
        <v>360</v>
      </c>
      <c r="AI376" s="5" t="s">
        <v>360</v>
      </c>
      <c r="AJ376" s="5" t="s">
        <v>360</v>
      </c>
      <c r="AK376" s="5" t="s">
        <v>360</v>
      </c>
      <c r="AL376" s="5" t="s">
        <v>360</v>
      </c>
      <c r="AM376" s="5" t="s">
        <v>360</v>
      </c>
      <c r="AN376" s="5" t="s">
        <v>360</v>
      </c>
      <c r="AO376" s="5" t="s">
        <v>360</v>
      </c>
      <c r="AP376" s="5" t="s">
        <v>360</v>
      </c>
      <c r="AQ376" s="5" t="s">
        <v>360</v>
      </c>
      <c r="AR376" s="43">
        <f t="shared" si="112"/>
        <v>0.71632322409852778</v>
      </c>
      <c r="AS376" s="44">
        <v>1685</v>
      </c>
      <c r="AT376" s="35">
        <f t="shared" si="104"/>
        <v>1378.6363636363637</v>
      </c>
      <c r="AU376" s="35">
        <f t="shared" si="105"/>
        <v>987.5</v>
      </c>
      <c r="AV376" s="35">
        <f t="shared" si="106"/>
        <v>-391.13636363636374</v>
      </c>
      <c r="AW376" s="35">
        <v>190</v>
      </c>
      <c r="AX376" s="35">
        <v>21.2</v>
      </c>
      <c r="AY376" s="35">
        <v>148.6</v>
      </c>
      <c r="AZ376" s="35">
        <v>137.80000000000001</v>
      </c>
      <c r="BA376" s="35">
        <v>185.9</v>
      </c>
      <c r="BB376" s="35">
        <v>35.1</v>
      </c>
      <c r="BC376" s="35">
        <v>140.30000000000001</v>
      </c>
      <c r="BD376" s="35">
        <v>67.099999999999994</v>
      </c>
      <c r="BE376" s="35"/>
      <c r="BF376" s="35">
        <f t="shared" si="107"/>
        <v>61.5</v>
      </c>
      <c r="BG376" s="35">
        <v>0</v>
      </c>
      <c r="BH376" s="35">
        <f t="shared" si="113"/>
        <v>61.5</v>
      </c>
      <c r="BI376" s="79"/>
      <c r="BJ376" s="35">
        <f t="shared" si="108"/>
        <v>61.5</v>
      </c>
      <c r="BK376" s="35"/>
      <c r="BL376" s="35">
        <f t="shared" si="109"/>
        <v>61.5</v>
      </c>
      <c r="BM376" s="79"/>
      <c r="BN376" s="79"/>
      <c r="BO376" s="79"/>
      <c r="BP376" s="79"/>
      <c r="BQ376" s="35">
        <f t="shared" si="110"/>
        <v>61.5</v>
      </c>
      <c r="BR376" s="35">
        <v>62.4</v>
      </c>
      <c r="BS376" s="35">
        <f t="shared" si="111"/>
        <v>-0.9</v>
      </c>
      <c r="BT376" s="1"/>
      <c r="BU376" s="1"/>
      <c r="BV376" s="69"/>
      <c r="BW376" s="1"/>
      <c r="BX376" s="1"/>
      <c r="BY376" s="1"/>
      <c r="BZ376" s="1"/>
    </row>
    <row r="377" spans="1:78" s="2" customFormat="1" ht="17.149999999999999" customHeight="1">
      <c r="A377" s="14" t="s">
        <v>356</v>
      </c>
      <c r="B377" s="63">
        <v>11100</v>
      </c>
      <c r="C377" s="63">
        <v>11047</v>
      </c>
      <c r="D377" s="4">
        <f t="shared" ref="D377:D378" si="114">IF(E377=0,0,IF(B377=0,1,IF(C377&lt;0,0,IF(C377/B377&gt;1.2,IF((C377/B377-1.2)*0.1+1.2&gt;1.3,1.3,(C377/B377-1.2)*0.1+1.2),C377/B377))))</f>
        <v>0.99522522522522527</v>
      </c>
      <c r="E377" s="11">
        <v>5</v>
      </c>
      <c r="F377" s="5" t="s">
        <v>360</v>
      </c>
      <c r="G377" s="5" t="s">
        <v>360</v>
      </c>
      <c r="H377" s="5" t="s">
        <v>360</v>
      </c>
      <c r="I377" s="5" t="s">
        <v>360</v>
      </c>
      <c r="J377" s="5" t="s">
        <v>360</v>
      </c>
      <c r="K377" s="5" t="s">
        <v>360</v>
      </c>
      <c r="L377" s="5" t="s">
        <v>360</v>
      </c>
      <c r="M377" s="5" t="s">
        <v>360</v>
      </c>
      <c r="N377" s="35">
        <v>1449.6</v>
      </c>
      <c r="O377" s="35">
        <v>957.3</v>
      </c>
      <c r="P377" s="4">
        <f t="shared" ref="P377:P378" si="115">IF(Q377=0,0,IF(N377=0,1,IF(O377&lt;0,0,IF(O377/N377&gt;1.2,IF((O377/N377-1.2)*0.1+1.2&gt;1.3,1.3,(O377/N377-1.2)*0.1+1.2),O377/N377))))</f>
        <v>0.66038907284768211</v>
      </c>
      <c r="Q377" s="11">
        <v>20</v>
      </c>
      <c r="R377" s="5" t="s">
        <v>360</v>
      </c>
      <c r="S377" s="5" t="s">
        <v>360</v>
      </c>
      <c r="T377" s="5" t="s">
        <v>360</v>
      </c>
      <c r="U377" s="5" t="s">
        <v>360</v>
      </c>
      <c r="V377" s="5" t="s">
        <v>360</v>
      </c>
      <c r="W377" s="5" t="s">
        <v>360</v>
      </c>
      <c r="X377" s="35">
        <v>19700</v>
      </c>
      <c r="Y377" s="35">
        <v>16609.7</v>
      </c>
      <c r="Z377" s="4">
        <f t="shared" ref="Z377:Z378" si="116">IF(AA377=0,0,IF(X377=0,1,IF(Y377&lt;0,0,IF(Y377/X377&gt;1.2,IF((Y377/X377-1.2)*0.1+1.2&gt;1.3,1.3,(Y377/X377-1.2)*0.1+1.2),Y377/X377))))</f>
        <v>0.84313197969543152</v>
      </c>
      <c r="AA377" s="5">
        <v>5</v>
      </c>
      <c r="AB377" s="86">
        <v>70</v>
      </c>
      <c r="AC377" s="86">
        <v>70</v>
      </c>
      <c r="AD377" s="4">
        <f t="shared" ref="AD377:AD378" si="117">IF(AE377=0,0,IF(AB377=0,1,IF(AC377&lt;0,0,IF(AC377/AB377&gt;1.2,IF((AC377/AB377-1.2)*0.1+1.2&gt;1.3,1.3,(AC377/AB377-1.2)*0.1+1.2),AC377/AB377))))</f>
        <v>1</v>
      </c>
      <c r="AE377" s="5">
        <v>20</v>
      </c>
      <c r="AF377" s="5" t="s">
        <v>360</v>
      </c>
      <c r="AG377" s="5" t="s">
        <v>360</v>
      </c>
      <c r="AH377" s="5" t="s">
        <v>360</v>
      </c>
      <c r="AI377" s="5" t="s">
        <v>360</v>
      </c>
      <c r="AJ377" s="5" t="s">
        <v>360</v>
      </c>
      <c r="AK377" s="5" t="s">
        <v>360</v>
      </c>
      <c r="AL377" s="5" t="s">
        <v>360</v>
      </c>
      <c r="AM377" s="5" t="s">
        <v>360</v>
      </c>
      <c r="AN377" s="5" t="s">
        <v>360</v>
      </c>
      <c r="AO377" s="5" t="s">
        <v>360</v>
      </c>
      <c r="AP377" s="5" t="s">
        <v>360</v>
      </c>
      <c r="AQ377" s="5" t="s">
        <v>360</v>
      </c>
      <c r="AR377" s="43">
        <f t="shared" si="112"/>
        <v>0.84799134963113854</v>
      </c>
      <c r="AS377" s="44">
        <v>1400</v>
      </c>
      <c r="AT377" s="35">
        <f t="shared" ref="AT377:AT378" si="118">AS377/11*9</f>
        <v>1145.4545454545455</v>
      </c>
      <c r="AU377" s="35">
        <f t="shared" ref="AU377" si="119">ROUND(AR377*AT377,1)</f>
        <v>971.3</v>
      </c>
      <c r="AV377" s="35">
        <f t="shared" ref="AV377:AV378" si="120">AU377-AT377</f>
        <v>-174.15454545454554</v>
      </c>
      <c r="AW377" s="35">
        <v>153.30000000000001</v>
      </c>
      <c r="AX377" s="35">
        <v>39.299999999999997</v>
      </c>
      <c r="AY377" s="35">
        <v>141.1</v>
      </c>
      <c r="AZ377" s="35">
        <v>129</v>
      </c>
      <c r="BA377" s="35">
        <v>102</v>
      </c>
      <c r="BB377" s="35">
        <v>82.8</v>
      </c>
      <c r="BC377" s="35">
        <v>124</v>
      </c>
      <c r="BD377" s="35">
        <v>82.4</v>
      </c>
      <c r="BE377" s="35">
        <v>44.9</v>
      </c>
      <c r="BF377" s="35">
        <f t="shared" ref="BF377:BF378" si="121">ROUND(AU377-SUM(AW377:BE377),1)</f>
        <v>72.5</v>
      </c>
      <c r="BG377" s="35">
        <v>0</v>
      </c>
      <c r="BH377" s="35">
        <f t="shared" si="113"/>
        <v>72.5</v>
      </c>
      <c r="BI377" s="79"/>
      <c r="BJ377" s="35">
        <f t="shared" ref="BJ377:BJ378" si="122">IF(OR(BH377&lt;0,BI377="+"),0,BH377)</f>
        <v>72.5</v>
      </c>
      <c r="BK377" s="35"/>
      <c r="BL377" s="35">
        <f t="shared" ref="BL377:BL378" si="123">IF((BJ377-BK377)&gt;0,ROUND(BJ377-BK377,1),0)</f>
        <v>72.5</v>
      </c>
      <c r="BM377" s="79"/>
      <c r="BN377" s="79"/>
      <c r="BO377" s="79"/>
      <c r="BP377" s="79"/>
      <c r="BQ377" s="35">
        <f t="shared" ref="BQ377:BQ378" si="124">IF(OR(BM377="+",BN377="+",BO377="+",BP377="+",),0,BL377)</f>
        <v>72.5</v>
      </c>
      <c r="BR377" s="35">
        <v>73.2</v>
      </c>
      <c r="BS377" s="35">
        <f t="shared" ref="BS377" si="125">ROUND(BQ377-BR377,1)</f>
        <v>-0.7</v>
      </c>
      <c r="BT377" s="1"/>
      <c r="BU377" s="1"/>
      <c r="BV377" s="69"/>
      <c r="BW377" s="1"/>
      <c r="BX377" s="1"/>
      <c r="BY377" s="1"/>
      <c r="BZ377" s="1"/>
    </row>
    <row r="378" spans="1:78" s="2" customFormat="1" ht="17.149999999999999" customHeight="1">
      <c r="A378" s="14" t="s">
        <v>357</v>
      </c>
      <c r="B378" s="63">
        <v>80970</v>
      </c>
      <c r="C378" s="63">
        <v>81387.600000000006</v>
      </c>
      <c r="D378" s="4">
        <f t="shared" si="114"/>
        <v>1.0051574657280475</v>
      </c>
      <c r="E378" s="11">
        <v>5</v>
      </c>
      <c r="F378" s="5" t="s">
        <v>360</v>
      </c>
      <c r="G378" s="5" t="s">
        <v>360</v>
      </c>
      <c r="H378" s="5" t="s">
        <v>360</v>
      </c>
      <c r="I378" s="5" t="s">
        <v>360</v>
      </c>
      <c r="J378" s="5" t="s">
        <v>360</v>
      </c>
      <c r="K378" s="5" t="s">
        <v>360</v>
      </c>
      <c r="L378" s="5" t="s">
        <v>360</v>
      </c>
      <c r="M378" s="5" t="s">
        <v>360</v>
      </c>
      <c r="N378" s="35">
        <v>6799.4</v>
      </c>
      <c r="O378" s="35">
        <v>4879</v>
      </c>
      <c r="P378" s="4">
        <f t="shared" si="115"/>
        <v>0.71756331441009502</v>
      </c>
      <c r="Q378" s="11">
        <v>20</v>
      </c>
      <c r="R378" s="5" t="s">
        <v>360</v>
      </c>
      <c r="S378" s="5" t="s">
        <v>360</v>
      </c>
      <c r="T378" s="5" t="s">
        <v>360</v>
      </c>
      <c r="U378" s="5" t="s">
        <v>360</v>
      </c>
      <c r="V378" s="5" t="s">
        <v>360</v>
      </c>
      <c r="W378" s="5" t="s">
        <v>360</v>
      </c>
      <c r="X378" s="35">
        <v>500450</v>
      </c>
      <c r="Y378" s="35">
        <v>530596.80000000005</v>
      </c>
      <c r="Z378" s="4">
        <f t="shared" si="116"/>
        <v>1.0602393845539015</v>
      </c>
      <c r="AA378" s="5">
        <v>5</v>
      </c>
      <c r="AB378" s="86">
        <v>56</v>
      </c>
      <c r="AC378" s="86">
        <v>64</v>
      </c>
      <c r="AD378" s="4">
        <f t="shared" si="117"/>
        <v>1.1428571428571428</v>
      </c>
      <c r="AE378" s="5">
        <v>20</v>
      </c>
      <c r="AF378" s="5" t="s">
        <v>360</v>
      </c>
      <c r="AG378" s="5" t="s">
        <v>360</v>
      </c>
      <c r="AH378" s="5" t="s">
        <v>360</v>
      </c>
      <c r="AI378" s="5" t="s">
        <v>360</v>
      </c>
      <c r="AJ378" s="5" t="s">
        <v>360</v>
      </c>
      <c r="AK378" s="5" t="s">
        <v>360</v>
      </c>
      <c r="AL378" s="5" t="s">
        <v>360</v>
      </c>
      <c r="AM378" s="5" t="s">
        <v>360</v>
      </c>
      <c r="AN378" s="5" t="s">
        <v>360</v>
      </c>
      <c r="AO378" s="5" t="s">
        <v>360</v>
      </c>
      <c r="AP378" s="5" t="s">
        <v>360</v>
      </c>
      <c r="AQ378" s="5" t="s">
        <v>360</v>
      </c>
      <c r="AR378" s="43">
        <f>(D378*E378+P378*Q378+Z378*AA378+AD378*AE378)/(E378+Q378+AA378+AE378)</f>
        <v>0.95070786793508999</v>
      </c>
      <c r="AS378" s="44">
        <v>1036</v>
      </c>
      <c r="AT378" s="35">
        <f t="shared" si="118"/>
        <v>847.63636363636374</v>
      </c>
      <c r="AU378" s="35">
        <f>ROUND(AR378*AT378,1)</f>
        <v>805.9</v>
      </c>
      <c r="AV378" s="35">
        <f t="shared" si="120"/>
        <v>-41.736363636363762</v>
      </c>
      <c r="AW378" s="35">
        <v>85.3</v>
      </c>
      <c r="AX378" s="35">
        <v>71.5</v>
      </c>
      <c r="AY378" s="35">
        <v>104.9</v>
      </c>
      <c r="AZ378" s="35">
        <v>110.8</v>
      </c>
      <c r="BA378" s="35">
        <v>80.7</v>
      </c>
      <c r="BB378" s="35">
        <v>87.4</v>
      </c>
      <c r="BC378" s="35">
        <v>78</v>
      </c>
      <c r="BD378" s="35">
        <v>64.5</v>
      </c>
      <c r="BE378" s="35"/>
      <c r="BF378" s="35">
        <f t="shared" si="121"/>
        <v>122.8</v>
      </c>
      <c r="BG378" s="35">
        <v>0</v>
      </c>
      <c r="BH378" s="35">
        <f t="shared" si="113"/>
        <v>122.8</v>
      </c>
      <c r="BI378" s="79"/>
      <c r="BJ378" s="35">
        <f t="shared" si="122"/>
        <v>122.8</v>
      </c>
      <c r="BK378" s="35"/>
      <c r="BL378" s="35">
        <f t="shared" si="123"/>
        <v>122.8</v>
      </c>
      <c r="BM378" s="79"/>
      <c r="BN378" s="79"/>
      <c r="BO378" s="79"/>
      <c r="BP378" s="79"/>
      <c r="BQ378" s="35">
        <f t="shared" si="124"/>
        <v>122.8</v>
      </c>
      <c r="BR378" s="35">
        <v>112.4</v>
      </c>
      <c r="BS378" s="35">
        <f>ROUND(BQ378-BR378,1)</f>
        <v>10.4</v>
      </c>
      <c r="BT378" s="1"/>
      <c r="BU378" s="1"/>
      <c r="BV378" s="69"/>
      <c r="BW378" s="1"/>
      <c r="BX378" s="1"/>
      <c r="BY378" s="1"/>
      <c r="BZ378" s="1"/>
    </row>
    <row r="379" spans="1:78" s="40" customFormat="1" ht="17.149999999999999" customHeight="1">
      <c r="A379" s="39" t="s">
        <v>367</v>
      </c>
      <c r="B379" s="41">
        <f>B6+B27</f>
        <v>701991808</v>
      </c>
      <c r="C379" s="41">
        <f>C6+C27</f>
        <v>732757365.4000001</v>
      </c>
      <c r="D379" s="42">
        <f>IF(C379/B379&gt;1.2,IF((C379/B379-1.2)*0.1+1.2&gt;1.3,1.3,(C379/B379-1.2)*0.1+1.2),C379/B379)</f>
        <v>1.043826091771145</v>
      </c>
      <c r="E379" s="39"/>
      <c r="F379" s="39"/>
      <c r="G379" s="39"/>
      <c r="H379" s="39"/>
      <c r="I379" s="39"/>
      <c r="J379" s="41">
        <f>J6+J27</f>
        <v>19400</v>
      </c>
      <c r="K379" s="41">
        <f>K6+K27</f>
        <v>16312</v>
      </c>
      <c r="L379" s="42">
        <f>IF(J379/K379&gt;1.2,IF((J379/K379-1.2)*0.1+1.2&gt;1.3,1.3,(J379/K379-1.2)*0.1+1.2),J379/K379)</f>
        <v>1.1893084845512507</v>
      </c>
      <c r="M379" s="39"/>
      <c r="N379" s="41">
        <f>N6+N27</f>
        <v>20930454.899999999</v>
      </c>
      <c r="O379" s="41">
        <f>O6+O27</f>
        <v>19675015.000000004</v>
      </c>
      <c r="P379" s="42">
        <f>IF(O379/N379&gt;1.2,IF((O379/N379-1.2)*0.1+1.2&gt;1.3,1.3,(O379/N379-1.2)*0.1+1.2),O379/N379)</f>
        <v>0.94001850862782754</v>
      </c>
      <c r="Q379" s="39"/>
      <c r="R379" s="41">
        <f>R17</f>
        <v>214913.69999999998</v>
      </c>
      <c r="S379" s="41">
        <f>S17</f>
        <v>257345.90000000002</v>
      </c>
      <c r="T379" s="42">
        <f>IF(S379/R379&gt;1.2,IF((S379/R379-1.2)*0.1+1.2&gt;1.3,1.3,(S379/R379-1.2)*0.1+1.2),S379/R379)</f>
        <v>1.1974383205910095</v>
      </c>
      <c r="U379" s="39"/>
      <c r="V379" s="39"/>
      <c r="W379" s="39"/>
      <c r="X379" s="41">
        <f>X6+X27</f>
        <v>411901096</v>
      </c>
      <c r="Y379" s="41">
        <f>Y6+Y27</f>
        <v>395102035</v>
      </c>
      <c r="Z379" s="42">
        <f>IF(Y379/X379&gt;1.2,IF((Y379/X379-1.2)*0.1+1.2&gt;1.3,1.3,(Y379/X379-1.2)*0.1+1.2),Y379/X379)</f>
        <v>0.95921578951079067</v>
      </c>
      <c r="AA379" s="39"/>
      <c r="AB379" s="88">
        <f>AB27</f>
        <v>107567</v>
      </c>
      <c r="AC379" s="88">
        <f>AC27</f>
        <v>108298</v>
      </c>
      <c r="AD379" s="42">
        <f>IF(AC379/AB379&gt;1.2,IF((AC379/AB379-1.2)*0.1+1.2&gt;1.3,1.3,(AC379/AB379-1.2)*0.1+1.2),AC379/AB379)</f>
        <v>1.006795764500265</v>
      </c>
      <c r="AE379" s="39"/>
      <c r="AF379" s="60">
        <f>AF27</f>
        <v>326945</v>
      </c>
      <c r="AG379" s="60">
        <f>AG27</f>
        <v>351772.60000000003</v>
      </c>
      <c r="AH379" s="42">
        <f>IF(AG379/AF379&gt;1.2,IF((AG379/AF379-1.2)*0.1+1.2&gt;1.3,1.3,(AG379/AF379-1.2)*0.1+1.2),AG379/AF379)</f>
        <v>1.075938154735506</v>
      </c>
      <c r="AI379" s="39"/>
      <c r="AJ379" s="60">
        <f>AJ27</f>
        <v>97619.7</v>
      </c>
      <c r="AK379" s="60">
        <f>AK27</f>
        <v>103115.09999999999</v>
      </c>
      <c r="AL379" s="42">
        <f>IF(AK379/AJ379&gt;1.2,IF((AK379/AJ379-1.2)*0.1+1.2&gt;1.3,1.3,(AK379/AJ379-1.2)*0.1+1.2),AK379/AJ379)</f>
        <v>1.0562939652549639</v>
      </c>
      <c r="AM379" s="39"/>
      <c r="AN379" s="39"/>
      <c r="AO379" s="39"/>
      <c r="AP379" s="39"/>
      <c r="AQ379" s="39"/>
      <c r="AR379" s="39"/>
      <c r="AS379" s="60">
        <f>SUM(AS7:AS378)-AS17-AS27-AS55</f>
        <v>2912188</v>
      </c>
      <c r="AT379" s="41">
        <f>SUM(AT7:AT378)-AT17-AT27-AT55</f>
        <v>2382699.2727272701</v>
      </c>
      <c r="AU379" s="41">
        <f t="shared" ref="AU379" si="126">SUM(AU7:AU378)-AU17-AU27-AU55</f>
        <v>2368319.400000006</v>
      </c>
      <c r="AV379" s="41">
        <f>SUM(AV7:AV378)-AV17-AV27-AV55</f>
        <v>-14379.872727272705</v>
      </c>
      <c r="AW379" s="41">
        <f t="shared" ref="AW379:AZ379" si="127">SUM(AW7:AW378)-AW17-AW27-AW55</f>
        <v>268998.40000000049</v>
      </c>
      <c r="AX379" s="41">
        <f t="shared" si="127"/>
        <v>239525.60000000018</v>
      </c>
      <c r="AY379" s="41">
        <f t="shared" si="127"/>
        <v>283358.80000000034</v>
      </c>
      <c r="AZ379" s="41">
        <f t="shared" si="127"/>
        <v>249870.29999999996</v>
      </c>
      <c r="BA379" s="41">
        <f t="shared" ref="BA379:BF379" si="128">SUM(BA7:BA378)-BA17-BA27-BA55</f>
        <v>261062.30000000045</v>
      </c>
      <c r="BB379" s="41">
        <f t="shared" si="128"/>
        <v>280101.89999999973</v>
      </c>
      <c r="BC379" s="41">
        <f t="shared" si="128"/>
        <v>183160.99999999994</v>
      </c>
      <c r="BD379" s="41">
        <f t="shared" si="128"/>
        <v>238201.39999999953</v>
      </c>
      <c r="BE379" s="41">
        <f t="shared" si="128"/>
        <v>13085.299999999977</v>
      </c>
      <c r="BF379" s="41">
        <f t="shared" si="128"/>
        <v>350954.40000000031</v>
      </c>
      <c r="BG379" s="41">
        <f>SUM(BG7:BG378)-BG17-BG27-BG55</f>
        <v>2260.6</v>
      </c>
      <c r="BH379" s="41">
        <f>SUM(BH7:BH378)-BH17-BH27-BH55</f>
        <v>353215.00000000029</v>
      </c>
      <c r="BI379" s="73">
        <f>COUNTIF(BI7:BI378,"+")</f>
        <v>0</v>
      </c>
      <c r="BJ379" s="41">
        <f>SUM(BJ7:BJ378)-BJ17-BJ27-BJ55</f>
        <v>354133.2000000003</v>
      </c>
      <c r="BK379" s="41">
        <f t="shared" ref="BK379:BL379" si="129">SUM(BK7:BK378)-BK17-BK27-BK55</f>
        <v>5.2</v>
      </c>
      <c r="BL379" s="41">
        <f t="shared" si="129"/>
        <v>354128.00000000029</v>
      </c>
      <c r="BM379" s="73">
        <f t="shared" ref="BM379:BP379" si="130">COUNTIF(BM7:BM378,"+")</f>
        <v>0</v>
      </c>
      <c r="BN379" s="73">
        <f t="shared" si="130"/>
        <v>5</v>
      </c>
      <c r="BO379" s="73">
        <f t="shared" si="130"/>
        <v>0</v>
      </c>
      <c r="BP379" s="73">
        <f t="shared" si="130"/>
        <v>0</v>
      </c>
      <c r="BQ379" s="41">
        <f>SUM(BQ7:BQ378)-BQ17-BQ27-BQ55</f>
        <v>352086.10000000033</v>
      </c>
      <c r="BR379" s="41">
        <f t="shared" ref="BR379:BS379" si="131">SUM(BR7:BR378)-BR17-BR27-BR55</f>
        <v>250293.39999999967</v>
      </c>
      <c r="BS379" s="41">
        <f t="shared" si="131"/>
        <v>101792.69999999998</v>
      </c>
      <c r="BT379" s="1"/>
      <c r="BU379" s="1"/>
      <c r="BV379" s="1"/>
      <c r="BW379" s="1"/>
      <c r="BX379" s="1"/>
      <c r="BY379" s="1"/>
      <c r="BZ379" s="1"/>
    </row>
    <row r="380" spans="1:78" ht="6.95" customHeight="1"/>
    <row r="381" spans="1:78" ht="15" customHeight="1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7"/>
      <c r="AV381" s="97"/>
      <c r="AW381" s="70"/>
      <c r="AX381" s="70"/>
      <c r="AY381" s="77"/>
      <c r="AZ381" s="77"/>
      <c r="BA381" s="77"/>
      <c r="BB381" s="81"/>
      <c r="BC381" s="81"/>
      <c r="BD381" s="81"/>
      <c r="BE381" s="70"/>
      <c r="BF381" s="70"/>
      <c r="BG381" s="89"/>
      <c r="BH381" s="89"/>
      <c r="BI381" s="70"/>
      <c r="BJ381" s="70"/>
    </row>
    <row r="383" spans="1:78">
      <c r="BK383" s="69"/>
    </row>
    <row r="384" spans="1:78" ht="15" customHeight="1"/>
  </sheetData>
  <mergeCells count="32">
    <mergeCell ref="BR3:BR4"/>
    <mergeCell ref="BS3:BS4"/>
    <mergeCell ref="BM3:BP3"/>
    <mergeCell ref="BQ3:BQ4"/>
    <mergeCell ref="A1:AI1"/>
    <mergeCell ref="X3:AA3"/>
    <mergeCell ref="AB3:AE3"/>
    <mergeCell ref="AF3:AI3"/>
    <mergeCell ref="AJ3:AM3"/>
    <mergeCell ref="AN3:AQ3"/>
    <mergeCell ref="BE3:BE4"/>
    <mergeCell ref="BF3:BF4"/>
    <mergeCell ref="BI3:BI4"/>
    <mergeCell ref="BJ3:BJ4"/>
    <mergeCell ref="BL3:BL4"/>
    <mergeCell ref="BK3:BK4"/>
    <mergeCell ref="BG3:BG4"/>
    <mergeCell ref="AW3:BD3"/>
    <mergeCell ref="BH3:BH4"/>
    <mergeCell ref="A381:AV381"/>
    <mergeCell ref="AS3:AS4"/>
    <mergeCell ref="AV3:AV4"/>
    <mergeCell ref="AU3:AU4"/>
    <mergeCell ref="AR3:AR4"/>
    <mergeCell ref="AT3:AT4"/>
    <mergeCell ref="F3:I3"/>
    <mergeCell ref="B3:E3"/>
    <mergeCell ref="J3:M3"/>
    <mergeCell ref="A3:A4"/>
    <mergeCell ref="N3:Q3"/>
    <mergeCell ref="R3:U3"/>
    <mergeCell ref="V3:W3"/>
  </mergeCells>
  <printOptions horizontalCentered="1"/>
  <pageMargins left="0.15748031496062992" right="0.15748031496062992" top="0.15748031496062992" bottom="0.15748031496062992" header="0.15748031496062992" footer="0.15748031496062992"/>
  <pageSetup paperSize="8" scale="41" fitToHeight="0" pageOrder="overThenDown" orientation="landscape" r:id="rId1"/>
  <headerFooter alignWithMargins="0"/>
  <colBreaks count="1" manualBreakCount="1">
    <brk id="43" max="3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K379"/>
  <sheetViews>
    <sheetView view="pageBreakPreview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AJ1"/>
    </sheetView>
  </sheetViews>
  <sheetFormatPr defaultColWidth="9.109375" defaultRowHeight="12.7"/>
  <cols>
    <col min="1" max="1" width="39.109375" style="23" customWidth="1"/>
    <col min="2" max="2" width="10.6640625" style="23" customWidth="1"/>
    <col min="3" max="3" width="11.109375" style="23" customWidth="1"/>
    <col min="4" max="4" width="11" style="23" customWidth="1"/>
    <col min="5" max="5" width="13.6640625" style="23" customWidth="1"/>
    <col min="6" max="6" width="11" style="23" customWidth="1"/>
    <col min="7" max="7" width="11.44140625" style="23" customWidth="1"/>
    <col min="8" max="8" width="13.33203125" style="23" customWidth="1"/>
    <col min="9" max="9" width="10.88671875" style="23" customWidth="1"/>
    <col min="10" max="10" width="11.33203125" style="23" customWidth="1"/>
    <col min="11" max="11" width="15.109375" style="23" customWidth="1"/>
    <col min="12" max="12" width="10.6640625" style="23" customWidth="1"/>
    <col min="13" max="13" width="11.33203125" style="23" customWidth="1"/>
    <col min="14" max="14" width="16.33203125" style="23" customWidth="1"/>
    <col min="15" max="15" width="10.5546875" style="23" customWidth="1"/>
    <col min="16" max="16" width="11.44140625" style="23" customWidth="1"/>
    <col min="17" max="17" width="15" style="23" customWidth="1"/>
    <col min="18" max="18" width="10.5546875" style="23" customWidth="1"/>
    <col min="19" max="19" width="11.44140625" style="23" customWidth="1"/>
    <col min="20" max="20" width="15" style="23" customWidth="1"/>
    <col min="21" max="22" width="14.44140625" style="23" customWidth="1"/>
    <col min="23" max="23" width="15.6640625" style="23" customWidth="1"/>
    <col min="24" max="25" width="14.44140625" style="23" customWidth="1"/>
    <col min="26" max="26" width="14.88671875" style="23" customWidth="1"/>
    <col min="27" max="28" width="14.44140625" style="23" customWidth="1"/>
    <col min="29" max="29" width="15.44140625" style="23" customWidth="1"/>
    <col min="30" max="31" width="14.44140625" style="23" customWidth="1"/>
    <col min="32" max="32" width="15.5546875" style="23" customWidth="1"/>
    <col min="33" max="34" width="14.44140625" style="23" customWidth="1"/>
    <col min="35" max="35" width="15.44140625" style="23" customWidth="1"/>
    <col min="36" max="36" width="8.33203125" style="23" customWidth="1"/>
    <col min="37" max="37" width="63.6640625" style="23" customWidth="1"/>
    <col min="38" max="16384" width="9.109375" style="23"/>
  </cols>
  <sheetData>
    <row r="1" spans="1:36" ht="15.55">
      <c r="A1" s="109" t="s">
        <v>447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</row>
    <row r="2" spans="1:36" ht="15.55" customHeight="1"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5" t="s">
        <v>377</v>
      </c>
    </row>
    <row r="3" spans="1:36" ht="191.95" customHeight="1">
      <c r="A3" s="110" t="s">
        <v>15</v>
      </c>
      <c r="B3" s="111" t="s">
        <v>361</v>
      </c>
      <c r="C3" s="113" t="s">
        <v>449</v>
      </c>
      <c r="D3" s="113"/>
      <c r="E3" s="113"/>
      <c r="F3" s="113" t="s">
        <v>17</v>
      </c>
      <c r="G3" s="113"/>
      <c r="H3" s="113"/>
      <c r="I3" s="113" t="s">
        <v>379</v>
      </c>
      <c r="J3" s="113"/>
      <c r="K3" s="113"/>
      <c r="L3" s="113" t="s">
        <v>378</v>
      </c>
      <c r="M3" s="113"/>
      <c r="N3" s="113"/>
      <c r="O3" s="113" t="s">
        <v>407</v>
      </c>
      <c r="P3" s="113"/>
      <c r="Q3" s="113"/>
      <c r="R3" s="113" t="s">
        <v>448</v>
      </c>
      <c r="S3" s="113"/>
      <c r="T3" s="113"/>
      <c r="U3" s="114" t="s">
        <v>408</v>
      </c>
      <c r="V3" s="115"/>
      <c r="W3" s="115"/>
      <c r="X3" s="114" t="s">
        <v>409</v>
      </c>
      <c r="Y3" s="115"/>
      <c r="Z3" s="116"/>
      <c r="AA3" s="114" t="s">
        <v>410</v>
      </c>
      <c r="AB3" s="115"/>
      <c r="AC3" s="115"/>
      <c r="AD3" s="114" t="s">
        <v>411</v>
      </c>
      <c r="AE3" s="115"/>
      <c r="AF3" s="115"/>
      <c r="AG3" s="114" t="s">
        <v>412</v>
      </c>
      <c r="AH3" s="115"/>
      <c r="AI3" s="115"/>
      <c r="AJ3" s="112" t="s">
        <v>364</v>
      </c>
    </row>
    <row r="4" spans="1:36" ht="34.700000000000003" customHeight="1">
      <c r="A4" s="110"/>
      <c r="B4" s="111"/>
      <c r="C4" s="24" t="s">
        <v>362</v>
      </c>
      <c r="D4" s="24" t="s">
        <v>363</v>
      </c>
      <c r="E4" s="92" t="s">
        <v>450</v>
      </c>
      <c r="F4" s="24" t="s">
        <v>362</v>
      </c>
      <c r="G4" s="24" t="s">
        <v>363</v>
      </c>
      <c r="H4" s="92" t="s">
        <v>451</v>
      </c>
      <c r="I4" s="24" t="s">
        <v>362</v>
      </c>
      <c r="J4" s="24" t="s">
        <v>363</v>
      </c>
      <c r="K4" s="92" t="s">
        <v>452</v>
      </c>
      <c r="L4" s="24" t="s">
        <v>362</v>
      </c>
      <c r="M4" s="24" t="s">
        <v>363</v>
      </c>
      <c r="N4" s="92" t="s">
        <v>453</v>
      </c>
      <c r="O4" s="24" t="s">
        <v>362</v>
      </c>
      <c r="P4" s="24" t="s">
        <v>363</v>
      </c>
      <c r="Q4" s="92" t="s">
        <v>454</v>
      </c>
      <c r="R4" s="24" t="s">
        <v>362</v>
      </c>
      <c r="S4" s="24" t="s">
        <v>363</v>
      </c>
      <c r="T4" s="92" t="s">
        <v>455</v>
      </c>
      <c r="U4" s="24" t="s">
        <v>362</v>
      </c>
      <c r="V4" s="24" t="s">
        <v>363</v>
      </c>
      <c r="W4" s="91" t="s">
        <v>456</v>
      </c>
      <c r="X4" s="24" t="s">
        <v>362</v>
      </c>
      <c r="Y4" s="24" t="s">
        <v>363</v>
      </c>
      <c r="Z4" s="91" t="s">
        <v>457</v>
      </c>
      <c r="AA4" s="24" t="s">
        <v>362</v>
      </c>
      <c r="AB4" s="24" t="s">
        <v>363</v>
      </c>
      <c r="AC4" s="91" t="s">
        <v>458</v>
      </c>
      <c r="AD4" s="24" t="s">
        <v>362</v>
      </c>
      <c r="AE4" s="24" t="s">
        <v>363</v>
      </c>
      <c r="AF4" s="91" t="s">
        <v>459</v>
      </c>
      <c r="AG4" s="24" t="s">
        <v>362</v>
      </c>
      <c r="AH4" s="24" t="s">
        <v>363</v>
      </c>
      <c r="AI4" s="91" t="s">
        <v>460</v>
      </c>
      <c r="AJ4" s="112"/>
    </row>
    <row r="5" spans="1:36">
      <c r="A5" s="25">
        <v>1</v>
      </c>
      <c r="B5" s="46">
        <v>2</v>
      </c>
      <c r="C5" s="25">
        <v>3</v>
      </c>
      <c r="D5" s="46">
        <v>4</v>
      </c>
      <c r="E5" s="25">
        <v>5</v>
      </c>
      <c r="F5" s="46">
        <v>6</v>
      </c>
      <c r="G5" s="25">
        <v>7</v>
      </c>
      <c r="H5" s="46">
        <v>8</v>
      </c>
      <c r="I5" s="25">
        <v>9</v>
      </c>
      <c r="J5" s="46">
        <v>10</v>
      </c>
      <c r="K5" s="25">
        <v>11</v>
      </c>
      <c r="L5" s="46">
        <v>12</v>
      </c>
      <c r="M5" s="25">
        <v>13</v>
      </c>
      <c r="N5" s="46">
        <v>14</v>
      </c>
      <c r="O5" s="25">
        <v>15</v>
      </c>
      <c r="P5" s="46">
        <v>16</v>
      </c>
      <c r="Q5" s="25">
        <v>17</v>
      </c>
      <c r="R5" s="25">
        <v>18</v>
      </c>
      <c r="S5" s="46">
        <v>19</v>
      </c>
      <c r="T5" s="25">
        <v>20</v>
      </c>
      <c r="U5" s="46">
        <v>21</v>
      </c>
      <c r="V5" s="25">
        <v>22</v>
      </c>
      <c r="W5" s="46">
        <v>23</v>
      </c>
      <c r="X5" s="25">
        <v>24</v>
      </c>
      <c r="Y5" s="46">
        <v>25</v>
      </c>
      <c r="Z5" s="25">
        <v>26</v>
      </c>
      <c r="AA5" s="46">
        <v>27</v>
      </c>
      <c r="AB5" s="25">
        <v>28</v>
      </c>
      <c r="AC5" s="46">
        <v>29</v>
      </c>
      <c r="AD5" s="25">
        <v>30</v>
      </c>
      <c r="AE5" s="46">
        <v>31</v>
      </c>
      <c r="AF5" s="25">
        <v>32</v>
      </c>
      <c r="AG5" s="46">
        <v>33</v>
      </c>
      <c r="AH5" s="25">
        <v>34</v>
      </c>
      <c r="AI5" s="46">
        <v>35</v>
      </c>
      <c r="AJ5" s="25">
        <v>36</v>
      </c>
    </row>
    <row r="6" spans="1:36" ht="15" customHeight="1">
      <c r="A6" s="26" t="s">
        <v>4</v>
      </c>
      <c r="B6" s="49">
        <f>'Расчет субсидий'!AV6</f>
        <v>-2051.9454545454573</v>
      </c>
      <c r="C6" s="49"/>
      <c r="D6" s="49"/>
      <c r="E6" s="49">
        <f>SUM(E7:E16)</f>
        <v>1049.2542933907412</v>
      </c>
      <c r="F6" s="49"/>
      <c r="G6" s="49"/>
      <c r="H6" s="49">
        <f>SUM(H7:H16)</f>
        <v>3208.1982924794106</v>
      </c>
      <c r="I6" s="49"/>
      <c r="J6" s="49"/>
      <c r="K6" s="49">
        <f>SUM(K7:K16)</f>
        <v>27856.808965072061</v>
      </c>
      <c r="L6" s="49"/>
      <c r="M6" s="49"/>
      <c r="N6" s="49">
        <f>SUM(N7:N16)</f>
        <v>-17687.506670049032</v>
      </c>
      <c r="O6" s="49"/>
      <c r="P6" s="49"/>
      <c r="Q6" s="49"/>
      <c r="R6" s="49"/>
      <c r="S6" s="49"/>
      <c r="T6" s="49">
        <f>SUM(T7:T16)</f>
        <v>-29770.329392423642</v>
      </c>
      <c r="U6" s="49"/>
      <c r="V6" s="49"/>
      <c r="W6" s="49">
        <f>SUM(W7:W16)</f>
        <v>-13146.899369339813</v>
      </c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>
        <f>SUM(AI7:AI16)</f>
        <v>26438.528426324814</v>
      </c>
      <c r="AJ6" s="49"/>
    </row>
    <row r="7" spans="1:36" ht="15" customHeight="1">
      <c r="A7" s="28" t="s">
        <v>5</v>
      </c>
      <c r="B7" s="50">
        <f>'Расчет субсидий'!AV7</f>
        <v>-13421.372727272741</v>
      </c>
      <c r="C7" s="52">
        <f>'Расчет субсидий'!D7-1</f>
        <v>-1.5989017251036852E-3</v>
      </c>
      <c r="D7" s="52">
        <f>C7*'Расчет субсидий'!E7</f>
        <v>-7.9945086255184261E-3</v>
      </c>
      <c r="E7" s="53">
        <f t="shared" ref="E7:E16" si="0">$B7*D7/$AJ7</f>
        <v>-40.361819690942774</v>
      </c>
      <c r="F7" s="58">
        <f>'Расчет субсидий'!H7-1</f>
        <v>-1.0289990645463098E-2</v>
      </c>
      <c r="G7" s="58">
        <f>F7*'Расчет субсидий'!I7</f>
        <v>-0.10289990645463098</v>
      </c>
      <c r="H7" s="53">
        <f>$B7*G7/$AJ7</f>
        <v>-519.51003683698775</v>
      </c>
      <c r="I7" s="52">
        <f>'Расчет субсидий'!L7-1</f>
        <v>0.17320160543377594</v>
      </c>
      <c r="J7" s="52">
        <f>I7*'Расчет субсидий'!M7</f>
        <v>0.8660080271688797</v>
      </c>
      <c r="K7" s="53">
        <f>$B7*J7/$AJ7</f>
        <v>4372.2086598202559</v>
      </c>
      <c r="L7" s="52">
        <f>'Расчет субсидий'!P7-1</f>
        <v>-4.5406126043721851E-2</v>
      </c>
      <c r="M7" s="52">
        <f>L7*'Расчет субсидий'!Q7</f>
        <v>-0.90812252087443701</v>
      </c>
      <c r="N7" s="53">
        <f t="shared" ref="N7:N16" si="1">$B7*M7/$AJ7</f>
        <v>-4584.8318091521905</v>
      </c>
      <c r="O7" s="27" t="s">
        <v>365</v>
      </c>
      <c r="P7" s="27" t="s">
        <v>365</v>
      </c>
      <c r="Q7" s="27" t="s">
        <v>365</v>
      </c>
      <c r="R7" s="52">
        <f>'Расчет субсидий'!V7-1</f>
        <v>-1</v>
      </c>
      <c r="S7" s="52">
        <f>R7*'Расчет субсидий'!W7</f>
        <v>-5</v>
      </c>
      <c r="T7" s="53">
        <f>$B7*S7/$AJ7</f>
        <v>-25243.464971760783</v>
      </c>
      <c r="U7" s="58">
        <f>'Расчет субсидий'!Z7-1</f>
        <v>-5.125447642870995E-2</v>
      </c>
      <c r="V7" s="58">
        <f>U7*'Расчет субсидий'!AA7</f>
        <v>-0.76881714643064925</v>
      </c>
      <c r="W7" s="53">
        <f t="shared" ref="W7:W16" si="2">$B7*V7/$AJ7</f>
        <v>-3881.5217411222357</v>
      </c>
      <c r="X7" s="27" t="s">
        <v>365</v>
      </c>
      <c r="Y7" s="27" t="s">
        <v>365</v>
      </c>
      <c r="Z7" s="27" t="s">
        <v>365</v>
      </c>
      <c r="AA7" s="27" t="s">
        <v>365</v>
      </c>
      <c r="AB7" s="27" t="s">
        <v>365</v>
      </c>
      <c r="AC7" s="27" t="s">
        <v>365</v>
      </c>
      <c r="AD7" s="27" t="s">
        <v>365</v>
      </c>
      <c r="AE7" s="27" t="s">
        <v>365</v>
      </c>
      <c r="AF7" s="27" t="s">
        <v>365</v>
      </c>
      <c r="AG7" s="58">
        <f>'Расчет субсидий'!AP7-1</f>
        <v>0.21756269738064282</v>
      </c>
      <c r="AH7" s="58">
        <f>AG7*'Расчет субсидий'!AQ7</f>
        <v>3.2634404607096421</v>
      </c>
      <c r="AI7" s="53">
        <f t="shared" ref="AI7:AI54" si="3">$B7*AH7/$AJ7</f>
        <v>16476.108991470144</v>
      </c>
      <c r="AJ7" s="52">
        <f>D7+G7+J7+M7+S7+V7+AH7</f>
        <v>-2.6583855945067141</v>
      </c>
    </row>
    <row r="8" spans="1:36" ht="15" customHeight="1">
      <c r="A8" s="28" t="s">
        <v>6</v>
      </c>
      <c r="B8" s="50">
        <f>'Расчет субсидий'!AV8</f>
        <v>13046.04545454547</v>
      </c>
      <c r="C8" s="52">
        <f>'Расчет субсидий'!D8-1</f>
        <v>9.0140090594823086E-2</v>
      </c>
      <c r="D8" s="52">
        <f>C8*'Расчет субсидий'!E8</f>
        <v>0.45070045297411543</v>
      </c>
      <c r="E8" s="53">
        <f t="shared" si="0"/>
        <v>1872.685216842038</v>
      </c>
      <c r="F8" s="58">
        <f>'Расчет субсидий'!H8-1</f>
        <v>6.6212268743914393E-2</v>
      </c>
      <c r="G8" s="58">
        <f>F8*'Расчет субсидий'!I8</f>
        <v>0.66212268743914393</v>
      </c>
      <c r="H8" s="53">
        <f t="shared" ref="H8:H16" si="4">$B8*G8/$AJ8</f>
        <v>2751.1562509439473</v>
      </c>
      <c r="I8" s="52">
        <f>'Расчет субсидий'!L8-1</f>
        <v>0.20628111273792094</v>
      </c>
      <c r="J8" s="52">
        <f>I8*'Расчет субсидий'!M8</f>
        <v>3.094216691068814</v>
      </c>
      <c r="K8" s="53">
        <f t="shared" ref="K8:K16" si="5">$B8*J8/$AJ8</f>
        <v>12856.640850554555</v>
      </c>
      <c r="L8" s="52">
        <f>'Расчет субсидий'!P8-1</f>
        <v>-7.9295158346144201E-2</v>
      </c>
      <c r="M8" s="52">
        <f>L8*'Расчет субсидий'!Q8</f>
        <v>-1.585903166922884</v>
      </c>
      <c r="N8" s="53">
        <f t="shared" si="1"/>
        <v>-6589.5150458391536</v>
      </c>
      <c r="O8" s="27" t="s">
        <v>365</v>
      </c>
      <c r="P8" s="27" t="s">
        <v>365</v>
      </c>
      <c r="Q8" s="27" t="s">
        <v>365</v>
      </c>
      <c r="R8" s="52">
        <f>'Расчет субсидий'!V8-1</f>
        <v>0</v>
      </c>
      <c r="S8" s="52">
        <f>R8*'Расчет субсидий'!W8</f>
        <v>0</v>
      </c>
      <c r="T8" s="53">
        <f t="shared" ref="T8:T16" si="6">$B8*S8/$AJ8</f>
        <v>0</v>
      </c>
      <c r="U8" s="58">
        <f>'Расчет субсидий'!Z8-1</f>
        <v>-2.7933999677996035E-2</v>
      </c>
      <c r="V8" s="58">
        <f>U8*'Расчет субсидий'!AA8</f>
        <v>-0.41900999516994053</v>
      </c>
      <c r="W8" s="53">
        <f t="shared" si="2"/>
        <v>-1741.0096184413346</v>
      </c>
      <c r="X8" s="27" t="s">
        <v>365</v>
      </c>
      <c r="Y8" s="27" t="s">
        <v>365</v>
      </c>
      <c r="Z8" s="27" t="s">
        <v>365</v>
      </c>
      <c r="AA8" s="27" t="s">
        <v>365</v>
      </c>
      <c r="AB8" s="27" t="s">
        <v>365</v>
      </c>
      <c r="AC8" s="27" t="s">
        <v>365</v>
      </c>
      <c r="AD8" s="27" t="s">
        <v>365</v>
      </c>
      <c r="AE8" s="27" t="s">
        <v>365</v>
      </c>
      <c r="AF8" s="27" t="s">
        <v>365</v>
      </c>
      <c r="AG8" s="58">
        <f>'Расчет субсидий'!AP8-1</f>
        <v>6.2511610626045044E-2</v>
      </c>
      <c r="AH8" s="58">
        <f>AG8*'Расчет субсидий'!AQ8</f>
        <v>0.93767415939067567</v>
      </c>
      <c r="AI8" s="53">
        <f t="shared" si="3"/>
        <v>3896.0878004854185</v>
      </c>
      <c r="AJ8" s="52">
        <f t="shared" ref="AJ8:AJ16" si="7">D8+G8+J8+M8+S8+V8+AH8</f>
        <v>3.1398008287799244</v>
      </c>
    </row>
    <row r="9" spans="1:36" ht="15" customHeight="1">
      <c r="A9" s="28" t="s">
        <v>7</v>
      </c>
      <c r="B9" s="50">
        <f>'Расчет субсидий'!AV9</f>
        <v>462.96363636362366</v>
      </c>
      <c r="C9" s="52">
        <f>'Расчет субсидий'!D9-1</f>
        <v>-0.10881981942136709</v>
      </c>
      <c r="D9" s="52">
        <f>C9*'Расчет субсидий'!E9</f>
        <v>-0.54409909710683546</v>
      </c>
      <c r="E9" s="53">
        <f t="shared" si="0"/>
        <v>-1144.2103764626327</v>
      </c>
      <c r="F9" s="58">
        <f>'Расчет субсидий'!H9-1</f>
        <v>9.4786729857809782E-4</v>
      </c>
      <c r="G9" s="58">
        <f>F9*'Расчет субсидий'!I9</f>
        <v>9.4786729857809782E-3</v>
      </c>
      <c r="H9" s="53">
        <f t="shared" si="4"/>
        <v>19.933126232144943</v>
      </c>
      <c r="I9" s="52">
        <f>'Расчет субсидий'!L9-1</f>
        <v>0.13385826771653542</v>
      </c>
      <c r="J9" s="52">
        <f>I9*'Расчет субсидий'!M9</f>
        <v>0.66929133858267709</v>
      </c>
      <c r="K9" s="53">
        <f t="shared" si="5"/>
        <v>1407.4827518644001</v>
      </c>
      <c r="L9" s="52">
        <f>'Расчет субсидий'!P9-1</f>
        <v>-1.2648062411008798E-2</v>
      </c>
      <c r="M9" s="52">
        <f>L9*'Расчет субсидий'!Q9</f>
        <v>-0.25296124822017596</v>
      </c>
      <c r="N9" s="53">
        <f t="shared" si="1"/>
        <v>-531.96354597080392</v>
      </c>
      <c r="O9" s="27" t="s">
        <v>365</v>
      </c>
      <c r="P9" s="27" t="s">
        <v>365</v>
      </c>
      <c r="Q9" s="27" t="s">
        <v>365</v>
      </c>
      <c r="R9" s="52">
        <f>'Расчет субсидий'!V9-1</f>
        <v>0</v>
      </c>
      <c r="S9" s="52">
        <f>R9*'Расчет субсидий'!W9</f>
        <v>0</v>
      </c>
      <c r="T9" s="53">
        <f t="shared" si="6"/>
        <v>0</v>
      </c>
      <c r="U9" s="58">
        <f>'Расчет субсидий'!Z9-1</f>
        <v>-0.18901820331158259</v>
      </c>
      <c r="V9" s="58">
        <f>U9*'Расчет субсидий'!AA9</f>
        <v>-2.8352730496737388</v>
      </c>
      <c r="W9" s="53">
        <f t="shared" si="2"/>
        <v>-5962.4227659847538</v>
      </c>
      <c r="X9" s="27" t="s">
        <v>365</v>
      </c>
      <c r="Y9" s="27" t="s">
        <v>365</v>
      </c>
      <c r="Z9" s="27" t="s">
        <v>365</v>
      </c>
      <c r="AA9" s="27" t="s">
        <v>365</v>
      </c>
      <c r="AB9" s="27" t="s">
        <v>365</v>
      </c>
      <c r="AC9" s="27" t="s">
        <v>365</v>
      </c>
      <c r="AD9" s="27" t="s">
        <v>365</v>
      </c>
      <c r="AE9" s="27" t="s">
        <v>365</v>
      </c>
      <c r="AF9" s="27" t="s">
        <v>365</v>
      </c>
      <c r="AG9" s="58">
        <f>'Расчет субсидий'!AP9-1</f>
        <v>0.21158090284228126</v>
      </c>
      <c r="AH9" s="58">
        <f>AG9*'Расчет субсидий'!AQ9</f>
        <v>3.1737135426342187</v>
      </c>
      <c r="AI9" s="53">
        <f t="shared" si="3"/>
        <v>6674.144446685269</v>
      </c>
      <c r="AJ9" s="52">
        <f t="shared" si="7"/>
        <v>0.2201501592019266</v>
      </c>
    </row>
    <row r="10" spans="1:36" ht="15" customHeight="1">
      <c r="A10" s="28" t="s">
        <v>8</v>
      </c>
      <c r="B10" s="50">
        <f>'Расчет субсидий'!AV10</f>
        <v>-501.09090909090446</v>
      </c>
      <c r="C10" s="52">
        <f>'Расчет субсидий'!D10-1</f>
        <v>5.3783561725259776E-2</v>
      </c>
      <c r="D10" s="52">
        <f>C10*'Расчет субсидий'!E10</f>
        <v>0.26891780862629888</v>
      </c>
      <c r="E10" s="53">
        <f t="shared" si="0"/>
        <v>188.50415556035031</v>
      </c>
      <c r="F10" s="58">
        <f>'Расчет субсидий'!H10-1</f>
        <v>2.8957528957529011E-2</v>
      </c>
      <c r="G10" s="58">
        <f>F10*'Расчет субсидий'!I10</f>
        <v>0.28957528957529011</v>
      </c>
      <c r="H10" s="53">
        <f t="shared" si="4"/>
        <v>202.98449444971311</v>
      </c>
      <c r="I10" s="52">
        <f>'Расчет субсидий'!L10-1</f>
        <v>0.21636363636363631</v>
      </c>
      <c r="J10" s="52">
        <f>I10*'Расчет субсидий'!M10</f>
        <v>2.1636363636363631</v>
      </c>
      <c r="K10" s="53">
        <f t="shared" si="5"/>
        <v>1516.6509341659623</v>
      </c>
      <c r="L10" s="52">
        <f>'Расчет субсидий'!P10-1</f>
        <v>-1.1322549151003836E-2</v>
      </c>
      <c r="M10" s="52">
        <f>L10*'Расчет субсидий'!Q10</f>
        <v>-0.22645098302007671</v>
      </c>
      <c r="N10" s="53">
        <f t="shared" si="1"/>
        <v>-158.73605228328566</v>
      </c>
      <c r="O10" s="27" t="s">
        <v>365</v>
      </c>
      <c r="P10" s="27" t="s">
        <v>365</v>
      </c>
      <c r="Q10" s="27" t="s">
        <v>365</v>
      </c>
      <c r="R10" s="52">
        <f>'Расчет субсидий'!V10-1</f>
        <v>0</v>
      </c>
      <c r="S10" s="52">
        <f>R10*'Расчет субсидий'!W10</f>
        <v>0</v>
      </c>
      <c r="T10" s="53">
        <f t="shared" si="6"/>
        <v>0</v>
      </c>
      <c r="U10" s="58">
        <f>'Расчет субсидий'!Z10-1</f>
        <v>1.2721914294770986E-3</v>
      </c>
      <c r="V10" s="58">
        <f>U10*'Расчет субсидий'!AA10</f>
        <v>1.9082871442156479E-2</v>
      </c>
      <c r="W10" s="53">
        <f t="shared" si="2"/>
        <v>13.37657994926351</v>
      </c>
      <c r="X10" s="27" t="s">
        <v>365</v>
      </c>
      <c r="Y10" s="27" t="s">
        <v>365</v>
      </c>
      <c r="Z10" s="27" t="s">
        <v>365</v>
      </c>
      <c r="AA10" s="27" t="s">
        <v>365</v>
      </c>
      <c r="AB10" s="27" t="s">
        <v>365</v>
      </c>
      <c r="AC10" s="27" t="s">
        <v>365</v>
      </c>
      <c r="AD10" s="27" t="s">
        <v>365</v>
      </c>
      <c r="AE10" s="27" t="s">
        <v>365</v>
      </c>
      <c r="AF10" s="27" t="s">
        <v>365</v>
      </c>
      <c r="AG10" s="58">
        <f>'Расчет субсидий'!AP10-1</f>
        <v>-0.21530744937767043</v>
      </c>
      <c r="AH10" s="58">
        <f>AG10*'Расчет субсидий'!AQ10</f>
        <v>-3.2296117406650566</v>
      </c>
      <c r="AI10" s="53">
        <f t="shared" si="3"/>
        <v>-2263.8710209329079</v>
      </c>
      <c r="AJ10" s="52">
        <f t="shared" si="7"/>
        <v>-0.71485039040502496</v>
      </c>
    </row>
    <row r="11" spans="1:36" ht="15" customHeight="1">
      <c r="A11" s="28" t="s">
        <v>9</v>
      </c>
      <c r="B11" s="50">
        <f>'Расчет субсидий'!AV11</f>
        <v>3037.3636363636324</v>
      </c>
      <c r="C11" s="52">
        <f>'Расчет субсидий'!D11-1</f>
        <v>0.1634739547249402</v>
      </c>
      <c r="D11" s="52">
        <f>C11*'Расчет субсидий'!E11</f>
        <v>0.81736977362470098</v>
      </c>
      <c r="E11" s="53">
        <f t="shared" si="0"/>
        <v>875.98130686673221</v>
      </c>
      <c r="F11" s="58">
        <f>'Расчет субсидий'!H11-1</f>
        <v>1.8903591682419618E-2</v>
      </c>
      <c r="G11" s="58">
        <f>F11*'Расчет субсидий'!I11</f>
        <v>0.18903591682419618</v>
      </c>
      <c r="H11" s="53">
        <f t="shared" si="4"/>
        <v>202.59120756335008</v>
      </c>
      <c r="I11" s="52">
        <f>'Расчет субсидий'!L11-1</f>
        <v>0.20837837837837836</v>
      </c>
      <c r="J11" s="52">
        <f>I11*'Расчет субсидий'!M11</f>
        <v>2.0837837837837836</v>
      </c>
      <c r="K11" s="53">
        <f t="shared" si="5"/>
        <v>2233.2066844751507</v>
      </c>
      <c r="L11" s="52">
        <f>'Расчет субсидий'!P11-1</f>
        <v>-1.156148570028781E-2</v>
      </c>
      <c r="M11" s="52">
        <f>L11*'Расчет субсидий'!Q11</f>
        <v>-0.2312297140057562</v>
      </c>
      <c r="N11" s="53">
        <f t="shared" si="1"/>
        <v>-247.81061595040842</v>
      </c>
      <c r="O11" s="27" t="s">
        <v>365</v>
      </c>
      <c r="P11" s="27" t="s">
        <v>365</v>
      </c>
      <c r="Q11" s="27" t="s">
        <v>365</v>
      </c>
      <c r="R11" s="52">
        <f>'Расчет субсидий'!V11-1</f>
        <v>0</v>
      </c>
      <c r="S11" s="52">
        <f>R11*'Расчет субсидий'!W11</f>
        <v>0</v>
      </c>
      <c r="T11" s="53">
        <f t="shared" si="6"/>
        <v>0</v>
      </c>
      <c r="U11" s="58">
        <f>'Расчет субсидий'!Z11-1</f>
        <v>-1.2986959088844507E-2</v>
      </c>
      <c r="V11" s="58">
        <f>U11*'Расчет субсидий'!AA11</f>
        <v>-0.19480438633266761</v>
      </c>
      <c r="W11" s="53">
        <f t="shared" si="2"/>
        <v>-208.77331952993697</v>
      </c>
      <c r="X11" s="27" t="s">
        <v>365</v>
      </c>
      <c r="Y11" s="27" t="s">
        <v>365</v>
      </c>
      <c r="Z11" s="27" t="s">
        <v>365</v>
      </c>
      <c r="AA11" s="27" t="s">
        <v>365</v>
      </c>
      <c r="AB11" s="27" t="s">
        <v>365</v>
      </c>
      <c r="AC11" s="27" t="s">
        <v>365</v>
      </c>
      <c r="AD11" s="27" t="s">
        <v>365</v>
      </c>
      <c r="AE11" s="27" t="s">
        <v>365</v>
      </c>
      <c r="AF11" s="27" t="s">
        <v>365</v>
      </c>
      <c r="AG11" s="58">
        <f>'Расчет субсидий'!AP11-1</f>
        <v>1.1331971019877374E-2</v>
      </c>
      <c r="AH11" s="58">
        <f>AG11*'Расчет субсидий'!AQ11</f>
        <v>0.16997956529816061</v>
      </c>
      <c r="AI11" s="53">
        <f t="shared" si="3"/>
        <v>182.1683729387446</v>
      </c>
      <c r="AJ11" s="52">
        <f t="shared" si="7"/>
        <v>2.8341349391924178</v>
      </c>
    </row>
    <row r="12" spans="1:36" ht="15" customHeight="1">
      <c r="A12" s="28" t="s">
        <v>10</v>
      </c>
      <c r="B12" s="50">
        <f>'Расчет субсидий'!AV12</f>
        <v>1765.2181818181853</v>
      </c>
      <c r="C12" s="52">
        <f>'Расчет субсидий'!D12-1</f>
        <v>6.7201271748196234E-5</v>
      </c>
      <c r="D12" s="52">
        <f>C12*'Расчет субсидий'!E12</f>
        <v>3.3600635874098117E-4</v>
      </c>
      <c r="E12" s="53">
        <f t="shared" si="0"/>
        <v>0.16055909324804488</v>
      </c>
      <c r="F12" s="58">
        <f>'Расчет субсидий'!H12-1</f>
        <v>4.2105263157894868E-2</v>
      </c>
      <c r="G12" s="58">
        <f>F12*'Расчет субсидий'!I12</f>
        <v>0.42105263157894868</v>
      </c>
      <c r="H12" s="53">
        <f t="shared" si="4"/>
        <v>201.19806360013916</v>
      </c>
      <c r="I12" s="52">
        <f>'Расчет субсидий'!L12-1</f>
        <v>0.18081180811808117</v>
      </c>
      <c r="J12" s="52">
        <f>I12*'Расчет субсидий'!M12</f>
        <v>2.7121771217712176</v>
      </c>
      <c r="K12" s="53">
        <f t="shared" si="5"/>
        <v>1296.0013644722944</v>
      </c>
      <c r="L12" s="52">
        <f>'Расчет субсидий'!P12-1</f>
        <v>-4.0620808784369689E-2</v>
      </c>
      <c r="M12" s="52">
        <f>L12*'Расчет субсидий'!Q12</f>
        <v>-0.81241617568739377</v>
      </c>
      <c r="N12" s="53">
        <f t="shared" si="1"/>
        <v>-388.20933329111722</v>
      </c>
      <c r="O12" s="27" t="s">
        <v>365</v>
      </c>
      <c r="P12" s="27" t="s">
        <v>365</v>
      </c>
      <c r="Q12" s="27" t="s">
        <v>365</v>
      </c>
      <c r="R12" s="52">
        <f>'Расчет субсидий'!V12-1</f>
        <v>0</v>
      </c>
      <c r="S12" s="52">
        <f>R12*'Расчет субсидий'!W12</f>
        <v>0</v>
      </c>
      <c r="T12" s="53">
        <f t="shared" si="6"/>
        <v>0</v>
      </c>
      <c r="U12" s="58">
        <f>'Расчет субсидий'!Z12-1</f>
        <v>-3.6835730408706246E-2</v>
      </c>
      <c r="V12" s="58">
        <f>U12*'Расчет субсидий'!AA12</f>
        <v>-0.5525359561305937</v>
      </c>
      <c r="W12" s="53">
        <f t="shared" si="2"/>
        <v>-264.02676555195052</v>
      </c>
      <c r="X12" s="27" t="s">
        <v>365</v>
      </c>
      <c r="Y12" s="27" t="s">
        <v>365</v>
      </c>
      <c r="Z12" s="27" t="s">
        <v>365</v>
      </c>
      <c r="AA12" s="27" t="s">
        <v>365</v>
      </c>
      <c r="AB12" s="27" t="s">
        <v>365</v>
      </c>
      <c r="AC12" s="27" t="s">
        <v>365</v>
      </c>
      <c r="AD12" s="27" t="s">
        <v>365</v>
      </c>
      <c r="AE12" s="27" t="s">
        <v>365</v>
      </c>
      <c r="AF12" s="27" t="s">
        <v>365</v>
      </c>
      <c r="AG12" s="58">
        <f>'Расчет субсидий'!AP12-1</f>
        <v>0.12836708155303733</v>
      </c>
      <c r="AH12" s="58">
        <f>AG12*'Расчет субсидий'!AQ12</f>
        <v>1.92550622329556</v>
      </c>
      <c r="AI12" s="53">
        <f t="shared" si="3"/>
        <v>920.09429349557115</v>
      </c>
      <c r="AJ12" s="52">
        <f t="shared" si="7"/>
        <v>3.6941198511864801</v>
      </c>
    </row>
    <row r="13" spans="1:36" ht="15" customHeight="1">
      <c r="A13" s="28" t="s">
        <v>11</v>
      </c>
      <c r="B13" s="50">
        <f>'Расчет субсидий'!AV13</f>
        <v>-470.77272727272066</v>
      </c>
      <c r="C13" s="52">
        <f>'Расчет субсидий'!D13-1</f>
        <v>-3.4508881855133344E-2</v>
      </c>
      <c r="D13" s="52">
        <f>C13*'Расчет субсидий'!E13</f>
        <v>-0.17254440927566672</v>
      </c>
      <c r="E13" s="53">
        <f t="shared" si="0"/>
        <v>-164.08820777226813</v>
      </c>
      <c r="F13" s="58">
        <f>'Расчет субсидий'!H13-1</f>
        <v>9.5419847328259699E-4</v>
      </c>
      <c r="G13" s="58">
        <f>F13*'Расчет субсидий'!I13</f>
        <v>9.5419847328259699E-3</v>
      </c>
      <c r="H13" s="53">
        <f t="shared" si="4"/>
        <v>9.0743431211281003</v>
      </c>
      <c r="I13" s="52">
        <f>'Расчет субсидий'!L13-1</f>
        <v>0.1390284757118927</v>
      </c>
      <c r="J13" s="52">
        <f>I13*'Расчет субсидий'!M13</f>
        <v>1.390284757118927</v>
      </c>
      <c r="K13" s="53">
        <f t="shared" si="5"/>
        <v>1322.1485126433477</v>
      </c>
      <c r="L13" s="52">
        <f>'Расчет субсидий'!P13-1</f>
        <v>-4.8230724519877977E-2</v>
      </c>
      <c r="M13" s="52">
        <f>L13*'Расчет субсидий'!Q13</f>
        <v>-0.96461449039755953</v>
      </c>
      <c r="N13" s="53">
        <f t="shared" si="1"/>
        <v>-917.33985230211204</v>
      </c>
      <c r="O13" s="27" t="s">
        <v>365</v>
      </c>
      <c r="P13" s="27" t="s">
        <v>365</v>
      </c>
      <c r="Q13" s="27" t="s">
        <v>365</v>
      </c>
      <c r="R13" s="52">
        <f>'Расчет субсидий'!V13-1</f>
        <v>0</v>
      </c>
      <c r="S13" s="52">
        <f>R13*'Расчет субсидий'!W13</f>
        <v>0</v>
      </c>
      <c r="T13" s="53">
        <f t="shared" si="6"/>
        <v>0</v>
      </c>
      <c r="U13" s="58">
        <f>'Расчет субсидий'!Z13-1</f>
        <v>-1.8932537166929109E-2</v>
      </c>
      <c r="V13" s="58">
        <f>U13*'Расчет субсидий'!AA13</f>
        <v>-0.28398805750393663</v>
      </c>
      <c r="W13" s="53">
        <f t="shared" si="2"/>
        <v>-270.07013197454245</v>
      </c>
      <c r="X13" s="27" t="s">
        <v>365</v>
      </c>
      <c r="Y13" s="27" t="s">
        <v>365</v>
      </c>
      <c r="Z13" s="27" t="s">
        <v>365</v>
      </c>
      <c r="AA13" s="27" t="s">
        <v>365</v>
      </c>
      <c r="AB13" s="27" t="s">
        <v>365</v>
      </c>
      <c r="AC13" s="27" t="s">
        <v>365</v>
      </c>
      <c r="AD13" s="27" t="s">
        <v>365</v>
      </c>
      <c r="AE13" s="27" t="s">
        <v>365</v>
      </c>
      <c r="AF13" s="27" t="s">
        <v>365</v>
      </c>
      <c r="AG13" s="58">
        <f>'Расчет субсидий'!AP13-1</f>
        <v>-3.1580902842281211E-2</v>
      </c>
      <c r="AH13" s="58">
        <f>AG13*'Расчет субсидий'!AQ13</f>
        <v>-0.47371354263421817</v>
      </c>
      <c r="AI13" s="53">
        <f t="shared" si="3"/>
        <v>-450.49739098827388</v>
      </c>
      <c r="AJ13" s="52">
        <f t="shared" si="7"/>
        <v>-0.49503375795962812</v>
      </c>
    </row>
    <row r="14" spans="1:36" ht="15" customHeight="1">
      <c r="A14" s="28" t="s">
        <v>12</v>
      </c>
      <c r="B14" s="50">
        <f>'Расчет субсидий'!AV14</f>
        <v>-3231.0272727272823</v>
      </c>
      <c r="C14" s="52">
        <f>'Расчет субсидий'!D14-1</f>
        <v>-4.5171581599170119E-2</v>
      </c>
      <c r="D14" s="52">
        <f>C14*'Расчет субсидий'!E14</f>
        <v>-0.22585790799585059</v>
      </c>
      <c r="E14" s="53">
        <f t="shared" si="0"/>
        <v>-204.48562556635241</v>
      </c>
      <c r="F14" s="58">
        <f>'Расчет субсидий'!H14-1</f>
        <v>2.3099133782483072E-2</v>
      </c>
      <c r="G14" s="58">
        <f>F14*'Расчет субсидий'!I14</f>
        <v>0.23099133782483072</v>
      </c>
      <c r="H14" s="53">
        <f t="shared" si="4"/>
        <v>209.1332937361083</v>
      </c>
      <c r="I14" s="52">
        <f>'Расчет субсидий'!L14-1</f>
        <v>0.17824773413897277</v>
      </c>
      <c r="J14" s="52">
        <f>I14*'Расчет субсидий'!M14</f>
        <v>2.6737160120845918</v>
      </c>
      <c r="K14" s="53">
        <f t="shared" si="5"/>
        <v>2420.7099772124661</v>
      </c>
      <c r="L14" s="52">
        <f>'Расчет субсидий'!P14-1</f>
        <v>-7.5984331363550206E-2</v>
      </c>
      <c r="M14" s="52">
        <f>L14*'Расчет субсидий'!Q14</f>
        <v>-1.5196866272710041</v>
      </c>
      <c r="N14" s="53">
        <f t="shared" si="1"/>
        <v>-1375.8830647100503</v>
      </c>
      <c r="O14" s="27" t="s">
        <v>365</v>
      </c>
      <c r="P14" s="27" t="s">
        <v>365</v>
      </c>
      <c r="Q14" s="27" t="s">
        <v>365</v>
      </c>
      <c r="R14" s="52">
        <f>'Расчет субсидий'!V14-1</f>
        <v>-1</v>
      </c>
      <c r="S14" s="52">
        <f>R14*'Расчет субсидий'!W14</f>
        <v>-5</v>
      </c>
      <c r="T14" s="53">
        <f t="shared" si="6"/>
        <v>-4526.8644206628614</v>
      </c>
      <c r="U14" s="58">
        <f>'Расчет субсидий'!Z14-1</f>
        <v>-3.7218684052481632E-2</v>
      </c>
      <c r="V14" s="58">
        <f>U14*'Расчет субсидий'!AA14</f>
        <v>-0.55828026078722448</v>
      </c>
      <c r="W14" s="53">
        <f t="shared" si="2"/>
        <v>-505.45180986321401</v>
      </c>
      <c r="X14" s="27" t="s">
        <v>365</v>
      </c>
      <c r="Y14" s="27" t="s">
        <v>365</v>
      </c>
      <c r="Z14" s="27" t="s">
        <v>365</v>
      </c>
      <c r="AA14" s="27" t="s">
        <v>365</v>
      </c>
      <c r="AB14" s="27" t="s">
        <v>365</v>
      </c>
      <c r="AC14" s="27" t="s">
        <v>365</v>
      </c>
      <c r="AD14" s="27" t="s">
        <v>365</v>
      </c>
      <c r="AE14" s="27" t="s">
        <v>365</v>
      </c>
      <c r="AF14" s="27" t="s">
        <v>365</v>
      </c>
      <c r="AG14" s="58">
        <f>'Расчет субсидий'!AP14-1</f>
        <v>5.5359464982351891E-2</v>
      </c>
      <c r="AH14" s="58">
        <f>AG14*'Расчет субсидий'!AQ14</f>
        <v>0.83039197473527837</v>
      </c>
      <c r="AI14" s="53">
        <f t="shared" si="3"/>
        <v>751.81437712662103</v>
      </c>
      <c r="AJ14" s="52">
        <f t="shared" si="7"/>
        <v>-3.5687254714093783</v>
      </c>
    </row>
    <row r="15" spans="1:36" ht="15" customHeight="1">
      <c r="A15" s="28" t="s">
        <v>13</v>
      </c>
      <c r="B15" s="50">
        <f>'Расчет субсидий'!AV15</f>
        <v>-2787.1999999999971</v>
      </c>
      <c r="C15" s="52">
        <f>'Расчет субсидий'!D15-1</f>
        <v>-5.490999300298971E-2</v>
      </c>
      <c r="D15" s="52">
        <f>C15*'Расчет субсидий'!E15</f>
        <v>-0.27454996501494855</v>
      </c>
      <c r="E15" s="53">
        <f t="shared" si="0"/>
        <v>-299.45098006439491</v>
      </c>
      <c r="F15" s="58">
        <f>'Расчет субсидий'!H15-1</f>
        <v>1.8286814244465655E-2</v>
      </c>
      <c r="G15" s="58">
        <f>F15*'Расчет субсидий'!I15</f>
        <v>0.18286814244465655</v>
      </c>
      <c r="H15" s="53">
        <f t="shared" si="4"/>
        <v>199.45383884724308</v>
      </c>
      <c r="I15" s="52">
        <f>'Расчет субсидий'!L15-1</f>
        <v>2.5062656641603454E-3</v>
      </c>
      <c r="J15" s="52">
        <f>I15*'Расчет субсидий'!M15</f>
        <v>2.5062656641603454E-2</v>
      </c>
      <c r="K15" s="53">
        <f t="shared" si="5"/>
        <v>27.335778731339268</v>
      </c>
      <c r="L15" s="52">
        <f>'Расчет субсидий'!P15-1</f>
        <v>-0.12893863895821356</v>
      </c>
      <c r="M15" s="52">
        <f>L15*'Расчет субсидий'!Q15</f>
        <v>-2.5787727791642712</v>
      </c>
      <c r="N15" s="53">
        <f t="shared" si="1"/>
        <v>-2812.6612073765123</v>
      </c>
      <c r="O15" s="27" t="s">
        <v>365</v>
      </c>
      <c r="P15" s="27" t="s">
        <v>365</v>
      </c>
      <c r="Q15" s="27" t="s">
        <v>365</v>
      </c>
      <c r="R15" s="52">
        <f>'Расчет субсидий'!V15-1</f>
        <v>0</v>
      </c>
      <c r="S15" s="52">
        <f>R15*'Расчет субсидий'!W15</f>
        <v>0</v>
      </c>
      <c r="T15" s="53">
        <f t="shared" si="6"/>
        <v>0</v>
      </c>
      <c r="U15" s="58">
        <f>'Расчет субсидий'!Z15-1</f>
        <v>5.2901615194667073E-5</v>
      </c>
      <c r="V15" s="58">
        <f>U15*'Расчет субсидий'!AA15</f>
        <v>7.935242279200061E-4</v>
      </c>
      <c r="W15" s="53">
        <f t="shared" si="2"/>
        <v>0.86549494822390605</v>
      </c>
      <c r="X15" s="27" t="s">
        <v>365</v>
      </c>
      <c r="Y15" s="27" t="s">
        <v>365</v>
      </c>
      <c r="Z15" s="27" t="s">
        <v>365</v>
      </c>
      <c r="AA15" s="27" t="s">
        <v>365</v>
      </c>
      <c r="AB15" s="27" t="s">
        <v>365</v>
      </c>
      <c r="AC15" s="27" t="s">
        <v>365</v>
      </c>
      <c r="AD15" s="27" t="s">
        <v>365</v>
      </c>
      <c r="AE15" s="27" t="s">
        <v>365</v>
      </c>
      <c r="AF15" s="27" t="s">
        <v>365</v>
      </c>
      <c r="AG15" s="58">
        <f>'Расчет субсидий'!AP15-1</f>
        <v>5.9446405350176423E-3</v>
      </c>
      <c r="AH15" s="58">
        <f>AG15*'Расчет субсидий'!AQ15</f>
        <v>8.9169608025264635E-2</v>
      </c>
      <c r="AI15" s="53">
        <f t="shared" si="3"/>
        <v>97.257074914103796</v>
      </c>
      <c r="AJ15" s="52">
        <f t="shared" si="7"/>
        <v>-2.5554288128397751</v>
      </c>
    </row>
    <row r="16" spans="1:36" ht="15" customHeight="1">
      <c r="A16" s="28" t="s">
        <v>14</v>
      </c>
      <c r="B16" s="50">
        <f>'Расчет субсидий'!AV16</f>
        <v>47.927272727276431</v>
      </c>
      <c r="C16" s="52">
        <f>'Расчет субсидий'!D16-1</f>
        <v>-1.3885271317829462E-2</v>
      </c>
      <c r="D16" s="52">
        <f>C16*'Расчет субсидий'!E16</f>
        <v>-6.9426356589147309E-2</v>
      </c>
      <c r="E16" s="53">
        <f t="shared" si="0"/>
        <v>-35.479935415036728</v>
      </c>
      <c r="F16" s="58">
        <f>'Расчет субсидий'!H16-1</f>
        <v>-1.3270142180094813E-2</v>
      </c>
      <c r="G16" s="58">
        <f>F16*'Расчет субсидий'!I16</f>
        <v>-0.13270142180094813</v>
      </c>
      <c r="H16" s="53">
        <f t="shared" si="4"/>
        <v>-67.816289177375253</v>
      </c>
      <c r="I16" s="52">
        <f>'Расчет субсидий'!L16-1</f>
        <v>7.9136690647481966E-2</v>
      </c>
      <c r="J16" s="52">
        <f>I16*'Расчет субсидий'!M16</f>
        <v>0.79136690647481966</v>
      </c>
      <c r="K16" s="53">
        <f t="shared" si="5"/>
        <v>404.42345113229084</v>
      </c>
      <c r="L16" s="52">
        <f>'Расчет субсидий'!P16-1</f>
        <v>-7.8815243826969583E-3</v>
      </c>
      <c r="M16" s="52">
        <f>L16*'Расчет субсидий'!Q16</f>
        <v>-0.15763048765393917</v>
      </c>
      <c r="N16" s="53">
        <f t="shared" si="1"/>
        <v>-80.556143173394702</v>
      </c>
      <c r="O16" s="27" t="s">
        <v>365</v>
      </c>
      <c r="P16" s="27" t="s">
        <v>365</v>
      </c>
      <c r="Q16" s="27" t="s">
        <v>365</v>
      </c>
      <c r="R16" s="52">
        <f>'Расчет субсидий'!V16-1</f>
        <v>0</v>
      </c>
      <c r="S16" s="52">
        <f>R16*'Расчет субсидий'!W16</f>
        <v>0</v>
      </c>
      <c r="T16" s="53">
        <f t="shared" si="6"/>
        <v>0</v>
      </c>
      <c r="U16" s="58">
        <f>'Расчет субсидий'!Z16-1</f>
        <v>-4.2770639035484281E-2</v>
      </c>
      <c r="V16" s="58">
        <f>U16*'Расчет субсидий'!AA16</f>
        <v>-0.64155958553226422</v>
      </c>
      <c r="W16" s="53">
        <f t="shared" si="2"/>
        <v>-327.86529176933198</v>
      </c>
      <c r="X16" s="27"/>
      <c r="Y16" s="27"/>
      <c r="Z16" s="27"/>
      <c r="AA16" s="27"/>
      <c r="AB16" s="27"/>
      <c r="AC16" s="27"/>
      <c r="AD16" s="27"/>
      <c r="AE16" s="27"/>
      <c r="AF16" s="27"/>
      <c r="AG16" s="58">
        <f>'Расчет субсидий'!AP16-1</f>
        <v>2.0248931822403948E-2</v>
      </c>
      <c r="AH16" s="58">
        <f>AG16*'Расчет субсидий'!AQ16</f>
        <v>0.30373397733605922</v>
      </c>
      <c r="AI16" s="53">
        <f t="shared" si="3"/>
        <v>155.22148113012429</v>
      </c>
      <c r="AJ16" s="52">
        <f t="shared" si="7"/>
        <v>9.3783032234580066E-2</v>
      </c>
    </row>
    <row r="17" spans="1:36" ht="15" customHeight="1">
      <c r="A17" s="26" t="s">
        <v>384</v>
      </c>
      <c r="B17" s="49">
        <f>SUM(B18:B26)</f>
        <v>4053.8272727272733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>
        <f>SUM(Q18:Q26)</f>
        <v>2032.4155983976598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>
        <f>SUM(AI18:AI26)</f>
        <v>2021.4116743296136</v>
      </c>
      <c r="AJ17" s="49"/>
    </row>
    <row r="18" spans="1:36" ht="15" customHeight="1">
      <c r="A18" s="30" t="s">
        <v>385</v>
      </c>
      <c r="B18" s="50">
        <f>'Расчет субсидий'!AV18</f>
        <v>94.927272727272566</v>
      </c>
      <c r="C18" s="27" t="s">
        <v>365</v>
      </c>
      <c r="D18" s="27" t="s">
        <v>365</v>
      </c>
      <c r="E18" s="27" t="s">
        <v>365</v>
      </c>
      <c r="F18" s="27" t="s">
        <v>365</v>
      </c>
      <c r="G18" s="27" t="s">
        <v>365</v>
      </c>
      <c r="H18" s="27" t="s">
        <v>365</v>
      </c>
      <c r="I18" s="27" t="s">
        <v>365</v>
      </c>
      <c r="J18" s="27" t="s">
        <v>365</v>
      </c>
      <c r="K18" s="27" t="s">
        <v>365</v>
      </c>
      <c r="L18" s="27" t="s">
        <v>365</v>
      </c>
      <c r="M18" s="27" t="s">
        <v>365</v>
      </c>
      <c r="N18" s="27" t="s">
        <v>365</v>
      </c>
      <c r="O18" s="52">
        <f>'Расчет субсидий'!T18-1</f>
        <v>-0.1329745773534553</v>
      </c>
      <c r="P18" s="27">
        <f>O18*'Расчет субсидий'!U18</f>
        <v>-2.6594915470691061</v>
      </c>
      <c r="Q18" s="53">
        <f>$B18*P18/$AJ18</f>
        <v>-143.15507776954246</v>
      </c>
      <c r="R18" s="27" t="s">
        <v>365</v>
      </c>
      <c r="S18" s="27" t="s">
        <v>365</v>
      </c>
      <c r="T18" s="27" t="s">
        <v>365</v>
      </c>
      <c r="U18" s="27" t="s">
        <v>365</v>
      </c>
      <c r="V18" s="27" t="s">
        <v>365</v>
      </c>
      <c r="W18" s="27" t="s">
        <v>365</v>
      </c>
      <c r="X18" s="27" t="s">
        <v>365</v>
      </c>
      <c r="Y18" s="27" t="s">
        <v>365</v>
      </c>
      <c r="Z18" s="27" t="s">
        <v>365</v>
      </c>
      <c r="AA18" s="27" t="s">
        <v>365</v>
      </c>
      <c r="AB18" s="27" t="s">
        <v>365</v>
      </c>
      <c r="AC18" s="27" t="s">
        <v>365</v>
      </c>
      <c r="AD18" s="27" t="s">
        <v>365</v>
      </c>
      <c r="AE18" s="27" t="s">
        <v>365</v>
      </c>
      <c r="AF18" s="27" t="s">
        <v>365</v>
      </c>
      <c r="AG18" s="58">
        <f>'Расчет субсидий'!AP18-1</f>
        <v>0.29486810551558751</v>
      </c>
      <c r="AH18" s="58">
        <f>AG18*'Расчет субсидий'!AQ18</f>
        <v>4.4230215827338126</v>
      </c>
      <c r="AI18" s="53">
        <f t="shared" si="3"/>
        <v>238.08235049681505</v>
      </c>
      <c r="AJ18" s="52">
        <f>P18+AH18</f>
        <v>1.7635300356647066</v>
      </c>
    </row>
    <row r="19" spans="1:36" ht="15" customHeight="1">
      <c r="A19" s="30" t="s">
        <v>386</v>
      </c>
      <c r="B19" s="50">
        <f>'Расчет субсидий'!AV19</f>
        <v>864.79090909090974</v>
      </c>
      <c r="C19" s="27" t="s">
        <v>365</v>
      </c>
      <c r="D19" s="27" t="s">
        <v>365</v>
      </c>
      <c r="E19" s="27" t="s">
        <v>365</v>
      </c>
      <c r="F19" s="27" t="s">
        <v>365</v>
      </c>
      <c r="G19" s="27" t="s">
        <v>365</v>
      </c>
      <c r="H19" s="27" t="s">
        <v>365</v>
      </c>
      <c r="I19" s="27" t="s">
        <v>365</v>
      </c>
      <c r="J19" s="27" t="s">
        <v>365</v>
      </c>
      <c r="K19" s="27" t="s">
        <v>365</v>
      </c>
      <c r="L19" s="27" t="s">
        <v>365</v>
      </c>
      <c r="M19" s="27" t="s">
        <v>365</v>
      </c>
      <c r="N19" s="27" t="s">
        <v>365</v>
      </c>
      <c r="O19" s="52">
        <f>'Расчет субсидий'!T19-1</f>
        <v>0.17972674435647407</v>
      </c>
      <c r="P19" s="27">
        <f>O19*'Расчет субсидий'!U19</f>
        <v>3.5945348871294813</v>
      </c>
      <c r="Q19" s="53">
        <f t="shared" ref="Q19:Q26" si="8">$B19*P19/$AJ19</f>
        <v>603.12830487531266</v>
      </c>
      <c r="R19" s="27" t="s">
        <v>365</v>
      </c>
      <c r="S19" s="27" t="s">
        <v>365</v>
      </c>
      <c r="T19" s="27" t="s">
        <v>365</v>
      </c>
      <c r="U19" s="27" t="s">
        <v>365</v>
      </c>
      <c r="V19" s="27" t="s">
        <v>365</v>
      </c>
      <c r="W19" s="27" t="s">
        <v>365</v>
      </c>
      <c r="X19" s="27" t="s">
        <v>365</v>
      </c>
      <c r="Y19" s="27" t="s">
        <v>365</v>
      </c>
      <c r="Z19" s="27" t="s">
        <v>365</v>
      </c>
      <c r="AA19" s="27" t="s">
        <v>365</v>
      </c>
      <c r="AB19" s="27" t="s">
        <v>365</v>
      </c>
      <c r="AC19" s="27" t="s">
        <v>365</v>
      </c>
      <c r="AD19" s="27" t="s">
        <v>365</v>
      </c>
      <c r="AE19" s="27" t="s">
        <v>365</v>
      </c>
      <c r="AF19" s="27" t="s">
        <v>365</v>
      </c>
      <c r="AG19" s="58">
        <f>'Расчет субсидий'!AP19-1</f>
        <v>0.10396409872849666</v>
      </c>
      <c r="AH19" s="58">
        <f>AG19*'Расчет субсидий'!AQ19</f>
        <v>1.5594614809274499</v>
      </c>
      <c r="AI19" s="53">
        <f t="shared" si="3"/>
        <v>261.66260421559713</v>
      </c>
      <c r="AJ19" s="52">
        <f t="shared" ref="AJ19:AJ26" si="9">P19+AH19</f>
        <v>5.153996368056931</v>
      </c>
    </row>
    <row r="20" spans="1:36" ht="15" customHeight="1">
      <c r="A20" s="30" t="s">
        <v>387</v>
      </c>
      <c r="B20" s="50">
        <f>'Расчет субсидий'!AV20</f>
        <v>52.181818181818244</v>
      </c>
      <c r="C20" s="27" t="s">
        <v>365</v>
      </c>
      <c r="D20" s="27" t="s">
        <v>365</v>
      </c>
      <c r="E20" s="27" t="s">
        <v>365</v>
      </c>
      <c r="F20" s="27" t="s">
        <v>365</v>
      </c>
      <c r="G20" s="27" t="s">
        <v>365</v>
      </c>
      <c r="H20" s="27" t="s">
        <v>365</v>
      </c>
      <c r="I20" s="27" t="s">
        <v>365</v>
      </c>
      <c r="J20" s="27" t="s">
        <v>365</v>
      </c>
      <c r="K20" s="27" t="s">
        <v>365</v>
      </c>
      <c r="L20" s="27" t="s">
        <v>365</v>
      </c>
      <c r="M20" s="27" t="s">
        <v>365</v>
      </c>
      <c r="N20" s="27" t="s">
        <v>365</v>
      </c>
      <c r="O20" s="52">
        <f>'Расчет субсидий'!T20-1</f>
        <v>-8.0377039395145289E-2</v>
      </c>
      <c r="P20" s="27">
        <f>O20*'Расчет субсидий'!U20</f>
        <v>-1.6075407879029058</v>
      </c>
      <c r="Q20" s="53">
        <f t="shared" si="8"/>
        <v>-57.040530226761483</v>
      </c>
      <c r="R20" s="27" t="s">
        <v>365</v>
      </c>
      <c r="S20" s="27" t="s">
        <v>365</v>
      </c>
      <c r="T20" s="27" t="s">
        <v>365</v>
      </c>
      <c r="U20" s="27" t="s">
        <v>365</v>
      </c>
      <c r="V20" s="27" t="s">
        <v>365</v>
      </c>
      <c r="W20" s="27" t="s">
        <v>365</v>
      </c>
      <c r="X20" s="27" t="s">
        <v>365</v>
      </c>
      <c r="Y20" s="27" t="s">
        <v>365</v>
      </c>
      <c r="Z20" s="27" t="s">
        <v>365</v>
      </c>
      <c r="AA20" s="27" t="s">
        <v>365</v>
      </c>
      <c r="AB20" s="27" t="s">
        <v>365</v>
      </c>
      <c r="AC20" s="27" t="s">
        <v>365</v>
      </c>
      <c r="AD20" s="27" t="s">
        <v>365</v>
      </c>
      <c r="AE20" s="27" t="s">
        <v>365</v>
      </c>
      <c r="AF20" s="27" t="s">
        <v>365</v>
      </c>
      <c r="AG20" s="58">
        <f>'Расчет субсидий'!AP20-1</f>
        <v>0.20521008403361352</v>
      </c>
      <c r="AH20" s="58">
        <f>AG20*'Расчет субсидий'!AQ20</f>
        <v>3.0781512605042027</v>
      </c>
      <c r="AI20" s="53">
        <f t="shared" si="3"/>
        <v>109.22234840857973</v>
      </c>
      <c r="AJ20" s="52">
        <f t="shared" si="9"/>
        <v>1.470610472601297</v>
      </c>
    </row>
    <row r="21" spans="1:36" ht="15" customHeight="1">
      <c r="A21" s="30" t="s">
        <v>388</v>
      </c>
      <c r="B21" s="50">
        <f>'Расчет субсидий'!AV21</f>
        <v>20.74545454545455</v>
      </c>
      <c r="C21" s="27" t="s">
        <v>365</v>
      </c>
      <c r="D21" s="27" t="s">
        <v>365</v>
      </c>
      <c r="E21" s="27" t="s">
        <v>365</v>
      </c>
      <c r="F21" s="27" t="s">
        <v>365</v>
      </c>
      <c r="G21" s="27" t="s">
        <v>365</v>
      </c>
      <c r="H21" s="27" t="s">
        <v>365</v>
      </c>
      <c r="I21" s="27" t="s">
        <v>365</v>
      </c>
      <c r="J21" s="27" t="s">
        <v>365</v>
      </c>
      <c r="K21" s="27" t="s">
        <v>365</v>
      </c>
      <c r="L21" s="27" t="s">
        <v>365</v>
      </c>
      <c r="M21" s="27" t="s">
        <v>365</v>
      </c>
      <c r="N21" s="27" t="s">
        <v>365</v>
      </c>
      <c r="O21" s="52">
        <f>'Расчет субсидий'!T21-1</f>
        <v>-2.3949967083607637E-2</v>
      </c>
      <c r="P21" s="27">
        <f>O21*'Расчет субсидий'!U21</f>
        <v>-0.47899934167215275</v>
      </c>
      <c r="Q21" s="53">
        <f t="shared" si="8"/>
        <v>-14.436772463179558</v>
      </c>
      <c r="R21" s="27" t="s">
        <v>365</v>
      </c>
      <c r="S21" s="27" t="s">
        <v>365</v>
      </c>
      <c r="T21" s="27" t="s">
        <v>365</v>
      </c>
      <c r="U21" s="27" t="s">
        <v>365</v>
      </c>
      <c r="V21" s="27" t="s">
        <v>365</v>
      </c>
      <c r="W21" s="27" t="s">
        <v>365</v>
      </c>
      <c r="X21" s="27" t="s">
        <v>365</v>
      </c>
      <c r="Y21" s="27" t="s">
        <v>365</v>
      </c>
      <c r="Z21" s="27" t="s">
        <v>365</v>
      </c>
      <c r="AA21" s="27" t="s">
        <v>365</v>
      </c>
      <c r="AB21" s="27" t="s">
        <v>365</v>
      </c>
      <c r="AC21" s="27" t="s">
        <v>365</v>
      </c>
      <c r="AD21" s="27" t="s">
        <v>365</v>
      </c>
      <c r="AE21" s="27" t="s">
        <v>365</v>
      </c>
      <c r="AF21" s="27" t="s">
        <v>365</v>
      </c>
      <c r="AG21" s="58">
        <f>'Расчет субсидий'!AP21-1</f>
        <v>7.7821011673151697E-2</v>
      </c>
      <c r="AH21" s="58">
        <f>AG21*'Расчет субсидий'!AQ21</f>
        <v>1.1673151750972754</v>
      </c>
      <c r="AI21" s="53">
        <f t="shared" si="3"/>
        <v>35.182227008634108</v>
      </c>
      <c r="AJ21" s="52">
        <f t="shared" si="9"/>
        <v>0.6883158334251227</v>
      </c>
    </row>
    <row r="22" spans="1:36" ht="15" customHeight="1">
      <c r="A22" s="30" t="s">
        <v>389</v>
      </c>
      <c r="B22" s="50">
        <f>'Расчет субсидий'!AV22</f>
        <v>194.27272727272725</v>
      </c>
      <c r="C22" s="27" t="s">
        <v>365</v>
      </c>
      <c r="D22" s="27" t="s">
        <v>365</v>
      </c>
      <c r="E22" s="27" t="s">
        <v>365</v>
      </c>
      <c r="F22" s="27" t="s">
        <v>365</v>
      </c>
      <c r="G22" s="27" t="s">
        <v>365</v>
      </c>
      <c r="H22" s="27" t="s">
        <v>365</v>
      </c>
      <c r="I22" s="27" t="s">
        <v>365</v>
      </c>
      <c r="J22" s="27" t="s">
        <v>365</v>
      </c>
      <c r="K22" s="27" t="s">
        <v>365</v>
      </c>
      <c r="L22" s="27" t="s">
        <v>365</v>
      </c>
      <c r="M22" s="27" t="s">
        <v>365</v>
      </c>
      <c r="N22" s="27" t="s">
        <v>365</v>
      </c>
      <c r="O22" s="52">
        <f>'Расчет субсидий'!T22-1</f>
        <v>0.22551715726134325</v>
      </c>
      <c r="P22" s="27">
        <f>O22*'Расчет субсидий'!U22</f>
        <v>4.510343145226865</v>
      </c>
      <c r="Q22" s="53">
        <f t="shared" si="8"/>
        <v>108.59008714997293</v>
      </c>
      <c r="R22" s="27" t="s">
        <v>365</v>
      </c>
      <c r="S22" s="27" t="s">
        <v>365</v>
      </c>
      <c r="T22" s="27" t="s">
        <v>365</v>
      </c>
      <c r="U22" s="27" t="s">
        <v>365</v>
      </c>
      <c r="V22" s="27" t="s">
        <v>365</v>
      </c>
      <c r="W22" s="27" t="s">
        <v>365</v>
      </c>
      <c r="X22" s="27" t="s">
        <v>365</v>
      </c>
      <c r="Y22" s="27" t="s">
        <v>365</v>
      </c>
      <c r="Z22" s="27" t="s">
        <v>365</v>
      </c>
      <c r="AA22" s="27" t="s">
        <v>365</v>
      </c>
      <c r="AB22" s="27" t="s">
        <v>365</v>
      </c>
      <c r="AC22" s="27" t="s">
        <v>365</v>
      </c>
      <c r="AD22" s="27" t="s">
        <v>365</v>
      </c>
      <c r="AE22" s="27" t="s">
        <v>365</v>
      </c>
      <c r="AF22" s="27" t="s">
        <v>365</v>
      </c>
      <c r="AG22" s="58">
        <f>'Расчет субсидий'!AP22-1</f>
        <v>0.23725806451612907</v>
      </c>
      <c r="AH22" s="58">
        <f>AG22*'Расчет субсидий'!AQ22</f>
        <v>3.5588709677419361</v>
      </c>
      <c r="AI22" s="53">
        <f t="shared" si="3"/>
        <v>85.682640122754336</v>
      </c>
      <c r="AJ22" s="52">
        <f t="shared" si="9"/>
        <v>8.0692141129688011</v>
      </c>
    </row>
    <row r="23" spans="1:36" ht="15" customHeight="1">
      <c r="A23" s="30" t="s">
        <v>390</v>
      </c>
      <c r="B23" s="50">
        <f>'Расчет субсидий'!AV23</f>
        <v>275.58181818181833</v>
      </c>
      <c r="C23" s="27" t="s">
        <v>365</v>
      </c>
      <c r="D23" s="27" t="s">
        <v>365</v>
      </c>
      <c r="E23" s="27" t="s">
        <v>365</v>
      </c>
      <c r="F23" s="27" t="s">
        <v>365</v>
      </c>
      <c r="G23" s="27" t="s">
        <v>365</v>
      </c>
      <c r="H23" s="27" t="s">
        <v>365</v>
      </c>
      <c r="I23" s="27" t="s">
        <v>365</v>
      </c>
      <c r="J23" s="27" t="s">
        <v>365</v>
      </c>
      <c r="K23" s="27" t="s">
        <v>365</v>
      </c>
      <c r="L23" s="27" t="s">
        <v>365</v>
      </c>
      <c r="M23" s="27" t="s">
        <v>365</v>
      </c>
      <c r="N23" s="27" t="s">
        <v>365</v>
      </c>
      <c r="O23" s="52">
        <f>'Расчет субсидий'!T23-1</f>
        <v>0.18712022868020051</v>
      </c>
      <c r="P23" s="27">
        <f>O23*'Расчет субсидий'!U23</f>
        <v>3.7424045736040101</v>
      </c>
      <c r="Q23" s="53">
        <f t="shared" si="8"/>
        <v>149.25150638940639</v>
      </c>
      <c r="R23" s="27" t="s">
        <v>365</v>
      </c>
      <c r="S23" s="27" t="s">
        <v>365</v>
      </c>
      <c r="T23" s="27" t="s">
        <v>365</v>
      </c>
      <c r="U23" s="27" t="s">
        <v>365</v>
      </c>
      <c r="V23" s="27" t="s">
        <v>365</v>
      </c>
      <c r="W23" s="27" t="s">
        <v>365</v>
      </c>
      <c r="X23" s="27" t="s">
        <v>365</v>
      </c>
      <c r="Y23" s="27" t="s">
        <v>365</v>
      </c>
      <c r="Z23" s="27" t="s">
        <v>365</v>
      </c>
      <c r="AA23" s="27" t="s">
        <v>365</v>
      </c>
      <c r="AB23" s="27" t="s">
        <v>365</v>
      </c>
      <c r="AC23" s="27" t="s">
        <v>365</v>
      </c>
      <c r="AD23" s="27" t="s">
        <v>365</v>
      </c>
      <c r="AE23" s="27" t="s">
        <v>365</v>
      </c>
      <c r="AF23" s="27" t="s">
        <v>365</v>
      </c>
      <c r="AG23" s="58">
        <f>'Расчет субсидий'!AP23-1</f>
        <v>0.21117782909930716</v>
      </c>
      <c r="AH23" s="58">
        <f>AG23*'Расчет субсидий'!AQ23</f>
        <v>3.1676674364896074</v>
      </c>
      <c r="AI23" s="53">
        <f t="shared" si="3"/>
        <v>126.33031179241196</v>
      </c>
      <c r="AJ23" s="52">
        <f t="shared" si="9"/>
        <v>6.9100720100936179</v>
      </c>
    </row>
    <row r="24" spans="1:36" ht="15" customHeight="1">
      <c r="A24" s="30" t="s">
        <v>391</v>
      </c>
      <c r="B24" s="50">
        <f>'Расчет субсидий'!AV24</f>
        <v>1475.1999999999998</v>
      </c>
      <c r="C24" s="27" t="s">
        <v>365</v>
      </c>
      <c r="D24" s="27" t="s">
        <v>365</v>
      </c>
      <c r="E24" s="27" t="s">
        <v>365</v>
      </c>
      <c r="F24" s="27" t="s">
        <v>365</v>
      </c>
      <c r="G24" s="27" t="s">
        <v>365</v>
      </c>
      <c r="H24" s="27" t="s">
        <v>365</v>
      </c>
      <c r="I24" s="27" t="s">
        <v>365</v>
      </c>
      <c r="J24" s="27" t="s">
        <v>365</v>
      </c>
      <c r="K24" s="27" t="s">
        <v>365</v>
      </c>
      <c r="L24" s="27" t="s">
        <v>365</v>
      </c>
      <c r="M24" s="27" t="s">
        <v>365</v>
      </c>
      <c r="N24" s="27" t="s">
        <v>365</v>
      </c>
      <c r="O24" s="52">
        <f>'Расчет субсидий'!T24-1</f>
        <v>0.21858894599224588</v>
      </c>
      <c r="P24" s="27">
        <f>O24*'Расчет субсидий'!U24</f>
        <v>4.3717789198449175</v>
      </c>
      <c r="Q24" s="53">
        <f t="shared" si="8"/>
        <v>825.16256612643951</v>
      </c>
      <c r="R24" s="27" t="s">
        <v>365</v>
      </c>
      <c r="S24" s="27" t="s">
        <v>365</v>
      </c>
      <c r="T24" s="27" t="s">
        <v>365</v>
      </c>
      <c r="U24" s="27" t="s">
        <v>365</v>
      </c>
      <c r="V24" s="27" t="s">
        <v>365</v>
      </c>
      <c r="W24" s="27" t="s">
        <v>365</v>
      </c>
      <c r="X24" s="27" t="s">
        <v>365</v>
      </c>
      <c r="Y24" s="27" t="s">
        <v>365</v>
      </c>
      <c r="Z24" s="27" t="s">
        <v>365</v>
      </c>
      <c r="AA24" s="27" t="s">
        <v>365</v>
      </c>
      <c r="AB24" s="27" t="s">
        <v>365</v>
      </c>
      <c r="AC24" s="27" t="s">
        <v>365</v>
      </c>
      <c r="AD24" s="27" t="s">
        <v>365</v>
      </c>
      <c r="AE24" s="27" t="s">
        <v>365</v>
      </c>
      <c r="AF24" s="27" t="s">
        <v>365</v>
      </c>
      <c r="AG24" s="58">
        <f>'Расчет субсидий'!AP24-1</f>
        <v>0.22959677419354829</v>
      </c>
      <c r="AH24" s="58">
        <f>AG24*'Расчет субсидий'!AQ24</f>
        <v>3.4439516129032244</v>
      </c>
      <c r="AI24" s="53">
        <f t="shared" si="3"/>
        <v>650.0374338735603</v>
      </c>
      <c r="AJ24" s="52">
        <f t="shared" si="9"/>
        <v>7.8157305327481419</v>
      </c>
    </row>
    <row r="25" spans="1:36" ht="15" customHeight="1">
      <c r="A25" s="30" t="s">
        <v>393</v>
      </c>
      <c r="B25" s="50">
        <f>'Расчет субсидий'!AV25</f>
        <v>0</v>
      </c>
      <c r="C25" s="27" t="s">
        <v>365</v>
      </c>
      <c r="D25" s="27" t="s">
        <v>365</v>
      </c>
      <c r="E25" s="27" t="s">
        <v>365</v>
      </c>
      <c r="F25" s="27" t="s">
        <v>365</v>
      </c>
      <c r="G25" s="27" t="s">
        <v>365</v>
      </c>
      <c r="H25" s="27" t="s">
        <v>365</v>
      </c>
      <c r="I25" s="27" t="s">
        <v>365</v>
      </c>
      <c r="J25" s="27" t="s">
        <v>365</v>
      </c>
      <c r="K25" s="27" t="s">
        <v>365</v>
      </c>
      <c r="L25" s="27" t="s">
        <v>365</v>
      </c>
      <c r="M25" s="27" t="s">
        <v>365</v>
      </c>
      <c r="N25" s="27" t="s">
        <v>365</v>
      </c>
      <c r="O25" s="52">
        <f>'Расчет субсидий'!T25-1</f>
        <v>0.22973732555516158</v>
      </c>
      <c r="P25" s="27">
        <f>O25*'Расчет субсидий'!U25</f>
        <v>4.5947465111032315</v>
      </c>
      <c r="Q25" s="53">
        <f t="shared" si="8"/>
        <v>0</v>
      </c>
      <c r="R25" s="27" t="s">
        <v>365</v>
      </c>
      <c r="S25" s="27" t="s">
        <v>365</v>
      </c>
      <c r="T25" s="27" t="s">
        <v>365</v>
      </c>
      <c r="U25" s="27" t="s">
        <v>365</v>
      </c>
      <c r="V25" s="27" t="s">
        <v>365</v>
      </c>
      <c r="W25" s="27" t="s">
        <v>365</v>
      </c>
      <c r="X25" s="27" t="s">
        <v>365</v>
      </c>
      <c r="Y25" s="27" t="s">
        <v>365</v>
      </c>
      <c r="Z25" s="27" t="s">
        <v>365</v>
      </c>
      <c r="AA25" s="27" t="s">
        <v>365</v>
      </c>
      <c r="AB25" s="27" t="s">
        <v>365</v>
      </c>
      <c r="AC25" s="27" t="s">
        <v>365</v>
      </c>
      <c r="AD25" s="27" t="s">
        <v>365</v>
      </c>
      <c r="AE25" s="27" t="s">
        <v>365</v>
      </c>
      <c r="AF25" s="27" t="s">
        <v>365</v>
      </c>
      <c r="AG25" s="58">
        <f>'Расчет субсидий'!AP25-1</f>
        <v>0.25364864864864867</v>
      </c>
      <c r="AH25" s="58">
        <f>AG25*'Расчет субсидий'!AQ25</f>
        <v>3.80472972972973</v>
      </c>
      <c r="AI25" s="53">
        <f t="shared" si="3"/>
        <v>0</v>
      </c>
      <c r="AJ25" s="52">
        <f t="shared" si="9"/>
        <v>8.3994762408329606</v>
      </c>
    </row>
    <row r="26" spans="1:36" ht="15" customHeight="1">
      <c r="A26" s="30" t="s">
        <v>392</v>
      </c>
      <c r="B26" s="50">
        <f>'Расчет субсидий'!AV26</f>
        <v>1076.1272727272726</v>
      </c>
      <c r="C26" s="27" t="s">
        <v>365</v>
      </c>
      <c r="D26" s="27" t="s">
        <v>365</v>
      </c>
      <c r="E26" s="27" t="s">
        <v>365</v>
      </c>
      <c r="F26" s="27" t="s">
        <v>365</v>
      </c>
      <c r="G26" s="27" t="s">
        <v>365</v>
      </c>
      <c r="H26" s="27" t="s">
        <v>365</v>
      </c>
      <c r="I26" s="27" t="s">
        <v>365</v>
      </c>
      <c r="J26" s="27" t="s">
        <v>365</v>
      </c>
      <c r="K26" s="27" t="s">
        <v>365</v>
      </c>
      <c r="L26" s="27" t="s">
        <v>365</v>
      </c>
      <c r="M26" s="27" t="s">
        <v>365</v>
      </c>
      <c r="N26" s="27" t="s">
        <v>365</v>
      </c>
      <c r="O26" s="52">
        <f>'Расчет субсидий'!T26-1</f>
        <v>0.22657609031540349</v>
      </c>
      <c r="P26" s="27">
        <f>O26*'Расчет субсидий'!U26</f>
        <v>4.5315218063080698</v>
      </c>
      <c r="Q26" s="53">
        <f t="shared" si="8"/>
        <v>560.91551431601192</v>
      </c>
      <c r="R26" s="27" t="s">
        <v>365</v>
      </c>
      <c r="S26" s="27" t="s">
        <v>365</v>
      </c>
      <c r="T26" s="27" t="s">
        <v>365</v>
      </c>
      <c r="U26" s="27" t="s">
        <v>365</v>
      </c>
      <c r="V26" s="27" t="s">
        <v>365</v>
      </c>
      <c r="W26" s="27" t="s">
        <v>365</v>
      </c>
      <c r="X26" s="27" t="s">
        <v>365</v>
      </c>
      <c r="Y26" s="27" t="s">
        <v>365</v>
      </c>
      <c r="Z26" s="27" t="s">
        <v>365</v>
      </c>
      <c r="AA26" s="27" t="s">
        <v>365</v>
      </c>
      <c r="AB26" s="27" t="s">
        <v>365</v>
      </c>
      <c r="AC26" s="27" t="s">
        <v>365</v>
      </c>
      <c r="AD26" s="27" t="s">
        <v>365</v>
      </c>
      <c r="AE26" s="27" t="s">
        <v>365</v>
      </c>
      <c r="AF26" s="27" t="s">
        <v>365</v>
      </c>
      <c r="AG26" s="58">
        <f>'Расчет субсидий'!AP26-1</f>
        <v>0.27748603351955303</v>
      </c>
      <c r="AH26" s="58">
        <f>AG26*'Расчет субсидий'!AQ26</f>
        <v>4.1622905027932955</v>
      </c>
      <c r="AI26" s="53">
        <f t="shared" si="3"/>
        <v>515.2117584112608</v>
      </c>
      <c r="AJ26" s="52">
        <f t="shared" si="9"/>
        <v>8.6938123091013644</v>
      </c>
    </row>
    <row r="27" spans="1:36" ht="15" customHeight="1">
      <c r="A27" s="29" t="s">
        <v>18</v>
      </c>
      <c r="B27" s="49">
        <f>'Расчет субсидий'!AV27</f>
        <v>10222.872727272745</v>
      </c>
      <c r="C27" s="49"/>
      <c r="D27" s="49"/>
      <c r="E27" s="49">
        <f>SUM(E28:E54)</f>
        <v>2294.7823176579718</v>
      </c>
      <c r="F27" s="49"/>
      <c r="G27" s="49"/>
      <c r="H27" s="49">
        <f>SUM(H28:H54)</f>
        <v>364.65879721280879</v>
      </c>
      <c r="I27" s="49"/>
      <c r="J27" s="49"/>
      <c r="K27" s="49">
        <f>SUM(K28:K54)</f>
        <v>7084.4659150263842</v>
      </c>
      <c r="L27" s="49"/>
      <c r="M27" s="49"/>
      <c r="N27" s="49">
        <f>SUM(N28:N54)</f>
        <v>-10484.084455154905</v>
      </c>
      <c r="O27" s="49"/>
      <c r="P27" s="49"/>
      <c r="Q27" s="49"/>
      <c r="R27" s="49"/>
      <c r="S27" s="49"/>
      <c r="T27" s="49">
        <f>SUM(T28:T54)</f>
        <v>0</v>
      </c>
      <c r="U27" s="49"/>
      <c r="V27" s="49"/>
      <c r="W27" s="49">
        <f>SUM(W28:W54)</f>
        <v>1105.9052045928115</v>
      </c>
      <c r="X27" s="49"/>
      <c r="Y27" s="49"/>
      <c r="Z27" s="49">
        <f>SUM(Z28:Z54)</f>
        <v>1080.587032601419</v>
      </c>
      <c r="AA27" s="49"/>
      <c r="AB27" s="49"/>
      <c r="AC27" s="49">
        <f>SUM(AC28:AC54)</f>
        <v>5256.8787544276702</v>
      </c>
      <c r="AD27" s="49"/>
      <c r="AE27" s="49"/>
      <c r="AF27" s="49">
        <f>SUM(AF28:AF54)</f>
        <v>607.90005321693457</v>
      </c>
      <c r="AG27" s="49"/>
      <c r="AH27" s="49"/>
      <c r="AI27" s="49">
        <f>SUM(AI28:AI54)</f>
        <v>2911.7791076916496</v>
      </c>
      <c r="AJ27" s="49"/>
    </row>
    <row r="28" spans="1:36" ht="15" customHeight="1">
      <c r="A28" s="30" t="s">
        <v>0</v>
      </c>
      <c r="B28" s="50">
        <f>'Расчет субсидий'!AV28</f>
        <v>-1816.5181818181809</v>
      </c>
      <c r="C28" s="52">
        <f>'Расчет субсидий'!D28-1</f>
        <v>1.6191659431787464E-2</v>
      </c>
      <c r="D28" s="52">
        <f>C28*'Расчет субсидий'!E28</f>
        <v>8.095829715893732E-2</v>
      </c>
      <c r="E28" s="53">
        <f t="shared" ref="E28:E54" si="10">$B28*D28/$AJ28</f>
        <v>15.53058827280412</v>
      </c>
      <c r="F28" s="58">
        <f>'Расчет субсидий'!H28-1</f>
        <v>4.7801147227533036E-3</v>
      </c>
      <c r="G28" s="58">
        <f>F28*'Расчет субсидий'!I28</f>
        <v>2.3900573613766518E-2</v>
      </c>
      <c r="H28" s="53">
        <f t="shared" ref="H28:H54" si="11">$B28*G28/$AJ28</f>
        <v>4.5849527634027893</v>
      </c>
      <c r="I28" s="52">
        <f>'Расчет субсидий'!L28-1</f>
        <v>1.5625E-2</v>
      </c>
      <c r="J28" s="52">
        <f>I28*'Расчет субсидий'!M28</f>
        <v>0.234375</v>
      </c>
      <c r="K28" s="53">
        <f>$B28*J28/$AJ28</f>
        <v>44.961193036118999</v>
      </c>
      <c r="L28" s="52">
        <f>'Расчет субсидий'!P28-1</f>
        <v>-9.0203438591684337E-2</v>
      </c>
      <c r="M28" s="52">
        <f>L28*'Расчет субсидий'!Q28</f>
        <v>-1.8040687718336867</v>
      </c>
      <c r="N28" s="53">
        <f t="shared" ref="N28:N54" si="12">$B28*M28/$AJ28</f>
        <v>-346.08249301695366</v>
      </c>
      <c r="O28" s="27" t="s">
        <v>365</v>
      </c>
      <c r="P28" s="27" t="s">
        <v>365</v>
      </c>
      <c r="Q28" s="27" t="s">
        <v>365</v>
      </c>
      <c r="R28" s="52">
        <f>'Расчет субсидий'!V28-1</f>
        <v>0</v>
      </c>
      <c r="S28" s="52">
        <f>R28*'Расчет субсидий'!W28</f>
        <v>0</v>
      </c>
      <c r="T28" s="53">
        <f t="shared" ref="T28:T54" si="13">$B28*S28/$AJ28</f>
        <v>0</v>
      </c>
      <c r="U28" s="58">
        <f>'Расчет субсидий'!Z28-1</f>
        <v>1.154715812296736E-2</v>
      </c>
      <c r="V28" s="58">
        <f>U28*'Расчет субсидий'!AA28</f>
        <v>5.7735790614836802E-2</v>
      </c>
      <c r="W28" s="53">
        <f t="shared" ref="W28:W54" si="14">$B28*V28/$AJ28</f>
        <v>11.075712114886933</v>
      </c>
      <c r="X28" s="52">
        <f>'Расчет субсидий'!AD28-1</f>
        <v>3.7947494033412799E-2</v>
      </c>
      <c r="Y28" s="52">
        <f>X28*'Расчет субсидий'!AE28</f>
        <v>0.56921241050119198</v>
      </c>
      <c r="Z28" s="53">
        <f>$B28*Y28/$AJ28</f>
        <v>109.1945346862878</v>
      </c>
      <c r="AA28" s="52">
        <f>'Расчет субсидий'!AH28-1</f>
        <v>2.6795856999665801E-2</v>
      </c>
      <c r="AB28" s="52">
        <f>AA28*'Расчет субсидий'!AI28</f>
        <v>0.26795856999665801</v>
      </c>
      <c r="AC28" s="53">
        <f>$B28*AB28/$AJ28</f>
        <v>51.403677829555825</v>
      </c>
      <c r="AD28" s="52">
        <f>'Расчет субсидий'!AL28-1</f>
        <v>-0.26630222569308859</v>
      </c>
      <c r="AE28" s="52">
        <f>AD28*'Расчет субсидий'!AM28</f>
        <v>-2.6630222569308861</v>
      </c>
      <c r="AF28" s="53">
        <f>$B28*AE28/$AJ28</f>
        <v>-510.85933974763032</v>
      </c>
      <c r="AG28" s="58">
        <f>'Расчет субсидий'!AP28-1</f>
        <v>-0.41574985524030106</v>
      </c>
      <c r="AH28" s="58">
        <f>AG28*'Расчет субсидий'!AQ28</f>
        <v>-6.2362478286045162</v>
      </c>
      <c r="AI28" s="53">
        <f t="shared" si="3"/>
        <v>-1196.3270077566533</v>
      </c>
      <c r="AJ28" s="52">
        <f>D28+G28+J28+M28+S28+V28+Y28+AB28+AE28+AH28</f>
        <v>-9.4691982154836989</v>
      </c>
    </row>
    <row r="29" spans="1:36" ht="15" customHeight="1">
      <c r="A29" s="30" t="s">
        <v>19</v>
      </c>
      <c r="B29" s="50">
        <f>'Расчет субсидий'!AV29</f>
        <v>-320.24545454545296</v>
      </c>
      <c r="C29" s="52">
        <f>'Расчет субсидий'!D29-1</f>
        <v>-3.3723115459257991E-2</v>
      </c>
      <c r="D29" s="52">
        <f>C29*'Расчет субсидий'!E29</f>
        <v>-0.16861557729628995</v>
      </c>
      <c r="E29" s="53">
        <f t="shared" si="10"/>
        <v>-49.846435921660436</v>
      </c>
      <c r="F29" s="58">
        <f>'Расчет субсидий'!H29-1</f>
        <v>3.771760154738879E-2</v>
      </c>
      <c r="G29" s="58">
        <f>F29*'Расчет субсидий'!I29</f>
        <v>0.18858800773694395</v>
      </c>
      <c r="H29" s="53">
        <f t="shared" si="11"/>
        <v>55.750721220346094</v>
      </c>
      <c r="I29" s="52">
        <f>'Расчет субсидий'!L29-1</f>
        <v>0.21071895424836606</v>
      </c>
      <c r="J29" s="52">
        <f>I29*'Расчет субсидий'!M29</f>
        <v>1.0535947712418303</v>
      </c>
      <c r="K29" s="53">
        <f t="shared" ref="K29:K54" si="15">$B29*J29/$AJ29</f>
        <v>311.46555433498452</v>
      </c>
      <c r="L29" s="52">
        <f>'Расчет субсидий'!P29-1</f>
        <v>-0.16084916070793509</v>
      </c>
      <c r="M29" s="52">
        <f>L29*'Расчет субсидий'!Q29</f>
        <v>-3.2169832141587018</v>
      </c>
      <c r="N29" s="53">
        <f t="shared" si="12"/>
        <v>-951.01028159364057</v>
      </c>
      <c r="O29" s="27" t="s">
        <v>365</v>
      </c>
      <c r="P29" s="27" t="s">
        <v>365</v>
      </c>
      <c r="Q29" s="27" t="s">
        <v>365</v>
      </c>
      <c r="R29" s="52">
        <f>'Расчет субсидий'!V29-1</f>
        <v>0</v>
      </c>
      <c r="S29" s="52">
        <f>R29*'Расчет субсидий'!W29</f>
        <v>0</v>
      </c>
      <c r="T29" s="53">
        <f t="shared" si="13"/>
        <v>0</v>
      </c>
      <c r="U29" s="58">
        <f>'Расчет субсидий'!Z29-1</f>
        <v>-0.12867051874548985</v>
      </c>
      <c r="V29" s="58">
        <f>U29*'Расчет субсидий'!AA29</f>
        <v>-0.64335259372744924</v>
      </c>
      <c r="W29" s="53">
        <f t="shared" si="14"/>
        <v>-190.18903444441693</v>
      </c>
      <c r="X29" s="52">
        <f>'Расчет субсидий'!AD29-1</f>
        <v>6.5356489945155305E-2</v>
      </c>
      <c r="Y29" s="52">
        <f>X29*'Расчет субсидий'!AE29</f>
        <v>1.3071297989031061</v>
      </c>
      <c r="Z29" s="53">
        <f t="shared" ref="Z29:Z54" si="16">$B29*Y29/$AJ29</f>
        <v>386.41602873870534</v>
      </c>
      <c r="AA29" s="52">
        <f>'Расчет субсидий'!AH29-1</f>
        <v>2.1615384615384592E-2</v>
      </c>
      <c r="AB29" s="52">
        <f>AA29*'Расчет субсидий'!AI29</f>
        <v>0.32423076923076888</v>
      </c>
      <c r="AC29" s="53">
        <f t="shared" ref="AC29:AC54" si="17">$B29*AB29/$AJ29</f>
        <v>95.849674872523181</v>
      </c>
      <c r="AD29" s="52">
        <f>'Расчет субсидий'!AL29-1</f>
        <v>4.0000000000000036E-3</v>
      </c>
      <c r="AE29" s="52">
        <f>AD29*'Расчет субсидий'!AM29</f>
        <v>2.0000000000000018E-2</v>
      </c>
      <c r="AF29" s="53">
        <f t="shared" ref="AF29:AF54" si="18">$B29*AE29/$AJ29</f>
        <v>5.9124354607013228</v>
      </c>
      <c r="AG29" s="58">
        <f>'Расчет субсидий'!AP29-1</f>
        <v>3.4742327735959311E-3</v>
      </c>
      <c r="AH29" s="58">
        <f>AG29*'Расчет субсидий'!AQ29</f>
        <v>5.2113491603938966E-2</v>
      </c>
      <c r="AI29" s="53">
        <f t="shared" si="3"/>
        <v>15.405882787004456</v>
      </c>
      <c r="AJ29" s="52">
        <f t="shared" ref="AJ29:AJ54" si="19">D29+G29+J29+M29+S29+V29+Y29+AB29+AE29+AH29</f>
        <v>-1.0832945464658528</v>
      </c>
    </row>
    <row r="30" spans="1:36" ht="15" customHeight="1">
      <c r="A30" s="30" t="s">
        <v>20</v>
      </c>
      <c r="B30" s="50">
        <f>'Расчет субсидий'!AV30</f>
        <v>690.35454545454922</v>
      </c>
      <c r="C30" s="52">
        <f>'Расчет субсидий'!D30-1</f>
        <v>0.2153522615676644</v>
      </c>
      <c r="D30" s="52">
        <f>C30*'Расчет субсидий'!E30</f>
        <v>1.076761307838322</v>
      </c>
      <c r="E30" s="53">
        <f t="shared" si="10"/>
        <v>194.49261648006291</v>
      </c>
      <c r="F30" s="58">
        <f>'Расчет субсидий'!H30-1</f>
        <v>-5.476864966949968E-2</v>
      </c>
      <c r="G30" s="58">
        <f>F30*'Расчет субсидий'!I30</f>
        <v>-0.2738432483474984</v>
      </c>
      <c r="H30" s="53">
        <f t="shared" si="11"/>
        <v>-49.463599303571748</v>
      </c>
      <c r="I30" s="52">
        <f>'Расчет субсидий'!L30-1</f>
        <v>0.15384615384615374</v>
      </c>
      <c r="J30" s="52">
        <f>I30*'Расчет субсидий'!M30</f>
        <v>1.5384615384615374</v>
      </c>
      <c r="K30" s="53">
        <f t="shared" si="15"/>
        <v>277.88833773200156</v>
      </c>
      <c r="L30" s="52">
        <f>'Расчет субсидий'!P30-1</f>
        <v>4.6124120209477315E-2</v>
      </c>
      <c r="M30" s="52">
        <f>L30*'Расчет субсидий'!Q30</f>
        <v>0.9224824041895463</v>
      </c>
      <c r="N30" s="53">
        <f t="shared" si="12"/>
        <v>166.62561622671484</v>
      </c>
      <c r="O30" s="27" t="s">
        <v>365</v>
      </c>
      <c r="P30" s="27" t="s">
        <v>365</v>
      </c>
      <c r="Q30" s="27" t="s">
        <v>365</v>
      </c>
      <c r="R30" s="52">
        <f>'Расчет субсидий'!V30-1</f>
        <v>0</v>
      </c>
      <c r="S30" s="52">
        <f>R30*'Расчет субсидий'!W30</f>
        <v>0</v>
      </c>
      <c r="T30" s="53">
        <f t="shared" si="13"/>
        <v>0</v>
      </c>
      <c r="U30" s="58">
        <f>'Расчет субсидий'!Z30-1</f>
        <v>-5.7446079455245602E-3</v>
      </c>
      <c r="V30" s="58">
        <f>U30*'Расчет субсидий'!AA30</f>
        <v>-2.8723039727622801E-2</v>
      </c>
      <c r="W30" s="53">
        <f t="shared" si="14"/>
        <v>-5.1881685469375762</v>
      </c>
      <c r="X30" s="52">
        <f>'Расчет субсидий'!AD30-1</f>
        <v>-1.132686084142398E-2</v>
      </c>
      <c r="Y30" s="52">
        <f>X30*'Расчет субсидий'!AE30</f>
        <v>-0.2265372168284796</v>
      </c>
      <c r="Z30" s="53">
        <f t="shared" si="16"/>
        <v>-40.918832902285168</v>
      </c>
      <c r="AA30" s="52">
        <f>'Расчет субсидий'!AH30-1</f>
        <v>2.1108527131782795E-2</v>
      </c>
      <c r="AB30" s="52">
        <f>AA30*'Расчет субсидий'!AI30</f>
        <v>0.4221705426356559</v>
      </c>
      <c r="AC30" s="53">
        <f t="shared" si="17"/>
        <v>76.25557571608573</v>
      </c>
      <c r="AD30" s="52">
        <f>'Расчет субсидий'!AL30-1</f>
        <v>-6.767605633802809E-2</v>
      </c>
      <c r="AE30" s="52">
        <f>AD30*'Расчет субсидий'!AM30</f>
        <v>-0.33838028169014045</v>
      </c>
      <c r="AF30" s="53">
        <f t="shared" si="18"/>
        <v>-61.120757100103766</v>
      </c>
      <c r="AG30" s="58">
        <f>'Расчет субсидий'!AP30-1</f>
        <v>4.8639258830341703E-2</v>
      </c>
      <c r="AH30" s="58">
        <f>AG30*'Расчет субсидий'!AQ30</f>
        <v>0.72958888245512554</v>
      </c>
      <c r="AI30" s="53">
        <f t="shared" si="3"/>
        <v>131.78375715258238</v>
      </c>
      <c r="AJ30" s="52">
        <f t="shared" si="19"/>
        <v>3.8219808889864462</v>
      </c>
    </row>
    <row r="31" spans="1:36" ht="15" customHeight="1">
      <c r="A31" s="30" t="s">
        <v>21</v>
      </c>
      <c r="B31" s="50">
        <f>'Расчет субсидий'!AV31</f>
        <v>-894.13636363636033</v>
      </c>
      <c r="C31" s="52">
        <f>'Расчет субсидий'!D31-1</f>
        <v>3.4559792360508768E-2</v>
      </c>
      <c r="D31" s="52">
        <f>C31*'Расчет субсидий'!E31</f>
        <v>0.17279896180254384</v>
      </c>
      <c r="E31" s="53">
        <f t="shared" si="10"/>
        <v>41.63432858617076</v>
      </c>
      <c r="F31" s="58">
        <f>'Расчет субсидий'!H31-1</f>
        <v>-3.7807183364839347E-2</v>
      </c>
      <c r="G31" s="58">
        <f>F31*'Расчет субсидий'!I31</f>
        <v>-0.18903591682419674</v>
      </c>
      <c r="H31" s="53">
        <f t="shared" si="11"/>
        <v>-45.546474316437639</v>
      </c>
      <c r="I31" s="52">
        <f>'Расчет субсидий'!L31-1</f>
        <v>0.14999999999999991</v>
      </c>
      <c r="J31" s="52">
        <f>I31*'Расчет субсидий'!M31</f>
        <v>1.4999999999999991</v>
      </c>
      <c r="K31" s="53">
        <f t="shared" si="15"/>
        <v>361.41127370093221</v>
      </c>
      <c r="L31" s="52">
        <f>'Расчет субсидий'!P31-1</f>
        <v>-0.13020917419039701</v>
      </c>
      <c r="M31" s="52">
        <f>L31*'Расчет субсидий'!Q31</f>
        <v>-2.6041834838079403</v>
      </c>
      <c r="N31" s="53">
        <f t="shared" si="12"/>
        <v>-627.45417988930615</v>
      </c>
      <c r="O31" s="27" t="s">
        <v>365</v>
      </c>
      <c r="P31" s="27" t="s">
        <v>365</v>
      </c>
      <c r="Q31" s="27" t="s">
        <v>365</v>
      </c>
      <c r="R31" s="52">
        <f>'Расчет субсидий'!V31-1</f>
        <v>0</v>
      </c>
      <c r="S31" s="52">
        <f>R31*'Расчет субсидий'!W31</f>
        <v>0</v>
      </c>
      <c r="T31" s="53">
        <f t="shared" si="13"/>
        <v>0</v>
      </c>
      <c r="U31" s="58">
        <f>'Расчет субсидий'!Z31-1</f>
        <v>0.14154698253904185</v>
      </c>
      <c r="V31" s="58">
        <f>U31*'Расчет субсидий'!AA31</f>
        <v>0.70773491269520927</v>
      </c>
      <c r="W31" s="53">
        <f t="shared" si="14"/>
        <v>170.52225082652919</v>
      </c>
      <c r="X31" s="52">
        <f>'Расчет субсидий'!AD31-1</f>
        <v>2.8000000000000025E-2</v>
      </c>
      <c r="Y31" s="52">
        <f>X31*'Расчет субсидий'!AE31</f>
        <v>0.42000000000000037</v>
      </c>
      <c r="Z31" s="53">
        <f t="shared" si="16"/>
        <v>101.19515663626116</v>
      </c>
      <c r="AA31" s="52">
        <f>'Расчет субсидий'!AH31-1</f>
        <v>3.704256908140402E-2</v>
      </c>
      <c r="AB31" s="52">
        <f>AA31*'Расчет субсидий'!AI31</f>
        <v>0.3704256908140402</v>
      </c>
      <c r="AC31" s="53">
        <f t="shared" si="17"/>
        <v>89.250680485766694</v>
      </c>
      <c r="AD31" s="52">
        <f>'Расчет субсидий'!AL31-1</f>
        <v>1.3243243243243219E-2</v>
      </c>
      <c r="AE31" s="52">
        <f>AD31*'Расчет субсидий'!AM31</f>
        <v>0.13243243243243219</v>
      </c>
      <c r="AF31" s="53">
        <f t="shared" si="18"/>
        <v>31.908382723145323</v>
      </c>
      <c r="AG31" s="58">
        <f>'Расчет субсидий'!AP31-1</f>
        <v>-0.28141285466126231</v>
      </c>
      <c r="AH31" s="58">
        <f>AG31*'Расчет субсидий'!AQ31</f>
        <v>-4.2211928199189348</v>
      </c>
      <c r="AI31" s="53">
        <f t="shared" si="3"/>
        <v>-1017.0577823894218</v>
      </c>
      <c r="AJ31" s="52">
        <f t="shared" si="19"/>
        <v>-3.7110202228068472</v>
      </c>
    </row>
    <row r="32" spans="1:36" ht="15" customHeight="1">
      <c r="A32" s="30" t="s">
        <v>22</v>
      </c>
      <c r="B32" s="50">
        <f>'Расчет субсидий'!AV32</f>
        <v>1333.8636363636397</v>
      </c>
      <c r="C32" s="52">
        <f>'Расчет субсидий'!D32-1</f>
        <v>0.13771984384304892</v>
      </c>
      <c r="D32" s="52">
        <f>C32*'Расчет субсидий'!E32</f>
        <v>0.68859921921524458</v>
      </c>
      <c r="E32" s="53">
        <f t="shared" si="10"/>
        <v>195.08115305816403</v>
      </c>
      <c r="F32" s="58">
        <f>'Расчет субсидий'!H32-1</f>
        <v>1.904761904761898E-2</v>
      </c>
      <c r="G32" s="58">
        <f>F32*'Расчет субсидий'!I32</f>
        <v>9.52380952380949E-2</v>
      </c>
      <c r="H32" s="53">
        <f t="shared" si="11"/>
        <v>26.981089893311744</v>
      </c>
      <c r="I32" s="52">
        <f>'Расчет субсидий'!L32-1</f>
        <v>3.4482758620689724E-2</v>
      </c>
      <c r="J32" s="52">
        <f>I32*'Расчет субсидий'!M32</f>
        <v>0.34482758620689724</v>
      </c>
      <c r="K32" s="53">
        <f t="shared" si="15"/>
        <v>97.690153061991339</v>
      </c>
      <c r="L32" s="52">
        <f>'Расчет субсидий'!P32-1</f>
        <v>2.6172318331760813E-3</v>
      </c>
      <c r="M32" s="52">
        <f>L32*'Расчет субсидий'!Q32</f>
        <v>5.2344636663521626E-2</v>
      </c>
      <c r="N32" s="53">
        <f t="shared" si="12"/>
        <v>14.829311146137851</v>
      </c>
      <c r="O32" s="27" t="s">
        <v>365</v>
      </c>
      <c r="P32" s="27" t="s">
        <v>365</v>
      </c>
      <c r="Q32" s="27" t="s">
        <v>365</v>
      </c>
      <c r="R32" s="52">
        <f>'Расчет субсидий'!V32-1</f>
        <v>0</v>
      </c>
      <c r="S32" s="52">
        <f>R32*'Расчет субсидий'!W32</f>
        <v>0</v>
      </c>
      <c r="T32" s="53">
        <f t="shared" si="13"/>
        <v>0</v>
      </c>
      <c r="U32" s="58">
        <f>'Расчет субсидий'!Z32-1</f>
        <v>0.17754864247976898</v>
      </c>
      <c r="V32" s="58">
        <f>U32*'Расчет субсидий'!AA32</f>
        <v>0.88774321239884491</v>
      </c>
      <c r="W32" s="53">
        <f t="shared" si="14"/>
        <v>251.49893386706194</v>
      </c>
      <c r="X32" s="52">
        <f>'Расчет субсидий'!AD32-1</f>
        <v>2.5446259020129203E-2</v>
      </c>
      <c r="Y32" s="52">
        <f>X32*'Расчет субсидий'!AE32</f>
        <v>0.50892518040258405</v>
      </c>
      <c r="Z32" s="53">
        <f t="shared" si="16"/>
        <v>144.17923843482669</v>
      </c>
      <c r="AA32" s="52">
        <f>'Расчет субсидий'!AH32-1</f>
        <v>8.5595649607958846E-2</v>
      </c>
      <c r="AB32" s="52">
        <f>AA32*'Расчет субсидий'!AI32</f>
        <v>0.85595649607958846</v>
      </c>
      <c r="AC32" s="53">
        <f t="shared" si="17"/>
        <v>242.49371123761981</v>
      </c>
      <c r="AD32" s="52">
        <f>'Расчет субсидий'!AL32-1</f>
        <v>0.11617369414726242</v>
      </c>
      <c r="AE32" s="52">
        <f>AD32*'Расчет субсидий'!AM32</f>
        <v>1.1617369414726242</v>
      </c>
      <c r="AF32" s="53">
        <f t="shared" si="18"/>
        <v>329.12175292766733</v>
      </c>
      <c r="AG32" s="58">
        <f>'Расчет субсидий'!AP32-1</f>
        <v>7.527504342790925E-3</v>
      </c>
      <c r="AH32" s="58">
        <f>AG32*'Расчет субсидий'!AQ32</f>
        <v>0.11291256514186387</v>
      </c>
      <c r="AI32" s="53">
        <f t="shared" si="3"/>
        <v>31.988292736859112</v>
      </c>
      <c r="AJ32" s="52">
        <f t="shared" si="19"/>
        <v>4.7082839328192634</v>
      </c>
    </row>
    <row r="33" spans="1:36" ht="15" customHeight="1">
      <c r="A33" s="30" t="s">
        <v>23</v>
      </c>
      <c r="B33" s="50">
        <f>'Расчет субсидий'!AV33</f>
        <v>375.4090909090919</v>
      </c>
      <c r="C33" s="52">
        <f>'Расчет субсидий'!D33-1</f>
        <v>3.3397308000040482E-2</v>
      </c>
      <c r="D33" s="52">
        <f>C33*'Расчет субсидий'!E33</f>
        <v>0.16698654000020241</v>
      </c>
      <c r="E33" s="53">
        <f t="shared" si="10"/>
        <v>42.413218707758709</v>
      </c>
      <c r="F33" s="58">
        <f>'Расчет субсидий'!H33-1</f>
        <v>9.2293054234062755E-2</v>
      </c>
      <c r="G33" s="58">
        <f>F33*'Расчет субсидий'!I33</f>
        <v>0.46146527117031377</v>
      </c>
      <c r="H33" s="53">
        <f t="shared" si="11"/>
        <v>117.208413756929</v>
      </c>
      <c r="I33" s="52">
        <f>'Расчет субсидий'!L33-1</f>
        <v>0.12000000000000011</v>
      </c>
      <c r="J33" s="52">
        <f>I33*'Расчет субсидий'!M33</f>
        <v>1.8000000000000016</v>
      </c>
      <c r="K33" s="53">
        <f t="shared" si="15"/>
        <v>457.18531370177027</v>
      </c>
      <c r="L33" s="52">
        <f>'Расчет субсидий'!P33-1</f>
        <v>-9.6294014216798618E-2</v>
      </c>
      <c r="M33" s="52">
        <f>L33*'Расчет субсидий'!Q33</f>
        <v>-1.9258802843359724</v>
      </c>
      <c r="N33" s="53">
        <f t="shared" si="12"/>
        <v>-489.15787885899738</v>
      </c>
      <c r="O33" s="27" t="s">
        <v>365</v>
      </c>
      <c r="P33" s="27" t="s">
        <v>365</v>
      </c>
      <c r="Q33" s="27" t="s">
        <v>365</v>
      </c>
      <c r="R33" s="52">
        <f>'Расчет субсидий'!V33-1</f>
        <v>0</v>
      </c>
      <c r="S33" s="52">
        <f>R33*'Расчет субсидий'!W33</f>
        <v>0</v>
      </c>
      <c r="T33" s="53">
        <f t="shared" si="13"/>
        <v>0</v>
      </c>
      <c r="U33" s="58">
        <f>'Расчет субсидий'!Z33-1</f>
        <v>-7.6790884759045608E-2</v>
      </c>
      <c r="V33" s="58">
        <f>U33*'Расчет субсидий'!AA33</f>
        <v>-0.38395442379522804</v>
      </c>
      <c r="W33" s="53">
        <f t="shared" si="14"/>
        <v>-97.521290938890914</v>
      </c>
      <c r="X33" s="52">
        <f>'Расчет субсидий'!AD33-1</f>
        <v>0</v>
      </c>
      <c r="Y33" s="52">
        <f>X33*'Расчет субсидий'!AE33</f>
        <v>0</v>
      </c>
      <c r="Z33" s="53">
        <f t="shared" si="16"/>
        <v>0</v>
      </c>
      <c r="AA33" s="52">
        <f>'Расчет субсидий'!AH33-1</f>
        <v>9.4801026957638035E-2</v>
      </c>
      <c r="AB33" s="52">
        <f>AA33*'Расчет субсидий'!AI33</f>
        <v>0.94801026957638035</v>
      </c>
      <c r="AC33" s="53">
        <f t="shared" si="17"/>
        <v>240.78687360487604</v>
      </c>
      <c r="AD33" s="52">
        <f>'Расчет субсидий'!AL33-1</f>
        <v>6.3985374771480252E-3</v>
      </c>
      <c r="AE33" s="52">
        <f>AD33*'Расчет субсидий'!AM33</f>
        <v>6.3985374771480252E-2</v>
      </c>
      <c r="AF33" s="53">
        <f t="shared" si="18"/>
        <v>16.251763131791396</v>
      </c>
      <c r="AG33" s="58">
        <f>'Расчет субсидий'!AP33-1</f>
        <v>2.3161551823972282E-2</v>
      </c>
      <c r="AH33" s="58">
        <f>AG33*'Расчет субсидий'!AQ33</f>
        <v>0.34742327735958423</v>
      </c>
      <c r="AI33" s="53">
        <f t="shared" si="3"/>
        <v>88.242677803854733</v>
      </c>
      <c r="AJ33" s="52">
        <f t="shared" si="19"/>
        <v>1.4780360247467623</v>
      </c>
    </row>
    <row r="34" spans="1:36" ht="15" customHeight="1">
      <c r="A34" s="30" t="s">
        <v>24</v>
      </c>
      <c r="B34" s="50">
        <f>'Расчет субсидий'!AV34</f>
        <v>-102.29999999999927</v>
      </c>
      <c r="C34" s="52">
        <f>'Расчет субсидий'!D34-1</f>
        <v>7.4731731300126114E-2</v>
      </c>
      <c r="D34" s="52">
        <f>C34*'Расчет субсидий'!E34</f>
        <v>0.37365865650063057</v>
      </c>
      <c r="E34" s="53">
        <f t="shared" si="10"/>
        <v>75.809458608578922</v>
      </c>
      <c r="F34" s="58">
        <f>'Расчет субсидий'!H34-1</f>
        <v>-9.5602294455066072E-4</v>
      </c>
      <c r="G34" s="58">
        <f>F34*'Расчет субсидий'!I34</f>
        <v>-4.7801147227533036E-3</v>
      </c>
      <c r="H34" s="53">
        <f t="shared" si="11"/>
        <v>-0.96981002022687979</v>
      </c>
      <c r="I34" s="52">
        <f>'Расчет субсидий'!L34-1</f>
        <v>4.1666666666666741E-2</v>
      </c>
      <c r="J34" s="52">
        <f>I34*'Расчет субсидий'!M34</f>
        <v>0.2083333333333337</v>
      </c>
      <c r="K34" s="53">
        <f t="shared" si="15"/>
        <v>42.267553381555295</v>
      </c>
      <c r="L34" s="52">
        <f>'Расчет субсидий'!P34-1</f>
        <v>-0.11047133977679646</v>
      </c>
      <c r="M34" s="52">
        <f>L34*'Расчет субсидий'!Q34</f>
        <v>-2.2094267955359292</v>
      </c>
      <c r="N34" s="53">
        <f t="shared" si="12"/>
        <v>-448.25791211017622</v>
      </c>
      <c r="O34" s="27" t="s">
        <v>365</v>
      </c>
      <c r="P34" s="27" t="s">
        <v>365</v>
      </c>
      <c r="Q34" s="27" t="s">
        <v>365</v>
      </c>
      <c r="R34" s="52">
        <f>'Расчет субсидий'!V34-1</f>
        <v>0</v>
      </c>
      <c r="S34" s="52">
        <f>R34*'Расчет субсидий'!W34</f>
        <v>0</v>
      </c>
      <c r="T34" s="53">
        <f t="shared" si="13"/>
        <v>0</v>
      </c>
      <c r="U34" s="58">
        <f>'Расчет субсидий'!Z34-1</f>
        <v>2.0000163768817414E-2</v>
      </c>
      <c r="V34" s="58">
        <f>U34*'Расчет субсидий'!AA34</f>
        <v>0.20000163768817414</v>
      </c>
      <c r="W34" s="53">
        <f t="shared" si="14"/>
        <v>40.577183507440161</v>
      </c>
      <c r="X34" s="52">
        <f>'Расчет субсидий'!AD34-1</f>
        <v>-2.2095959595959558E-2</v>
      </c>
      <c r="Y34" s="52">
        <f>X34*'Расчет субсидий'!AE34</f>
        <v>-0.44191919191919116</v>
      </c>
      <c r="Z34" s="53">
        <f t="shared" si="16"/>
        <v>-89.658446566935154</v>
      </c>
      <c r="AA34" s="52">
        <f>'Расчет субсидий'!AH34-1</f>
        <v>5.7755511022044015E-2</v>
      </c>
      <c r="AB34" s="52">
        <f>AA34*'Расчет субсидий'!AI34</f>
        <v>0.86633266533066022</v>
      </c>
      <c r="AC34" s="53">
        <f t="shared" si="17"/>
        <v>175.76525845463374</v>
      </c>
      <c r="AD34" s="52">
        <f>'Расчет субсидий'!AL34-1</f>
        <v>5.0357142857142989E-2</v>
      </c>
      <c r="AE34" s="52">
        <f>AD34*'Расчет субсидий'!AM34</f>
        <v>0.50357142857142989</v>
      </c>
      <c r="AF34" s="53">
        <f t="shared" si="18"/>
        <v>102.16671474513089</v>
      </c>
      <c r="AG34" s="58">
        <f>'Расчет субсидий'!AP34-1</f>
        <v>0</v>
      </c>
      <c r="AH34" s="58">
        <f>AG34*'Расчет субсидий'!AQ34</f>
        <v>0</v>
      </c>
      <c r="AI34" s="53">
        <f t="shared" si="3"/>
        <v>0</v>
      </c>
      <c r="AJ34" s="52">
        <f t="shared" si="19"/>
        <v>-0.50422838075364518</v>
      </c>
    </row>
    <row r="35" spans="1:36" ht="15" customHeight="1">
      <c r="A35" s="30" t="s">
        <v>25</v>
      </c>
      <c r="B35" s="50">
        <f>'Расчет субсидий'!AV35</f>
        <v>-399.69090909090664</v>
      </c>
      <c r="C35" s="52">
        <f>'Расчет субсидий'!D35-1</f>
        <v>5.9900406552959584E-3</v>
      </c>
      <c r="D35" s="52">
        <f>C35*'Расчет субсидий'!E35</f>
        <v>2.9950203276479792E-2</v>
      </c>
      <c r="E35" s="53">
        <f t="shared" si="10"/>
        <v>5.2302440605420522</v>
      </c>
      <c r="F35" s="58">
        <f>'Расчет субсидий'!H35-1</f>
        <v>-1.9267822736031004E-3</v>
      </c>
      <c r="G35" s="58">
        <f>F35*'Расчет субсидий'!I35</f>
        <v>-9.633911368015502E-3</v>
      </c>
      <c r="H35" s="53">
        <f t="shared" si="11"/>
        <v>-1.6823828288311362</v>
      </c>
      <c r="I35" s="52">
        <f>'Расчет субсидий'!L35-1</f>
        <v>0.21207547169811325</v>
      </c>
      <c r="J35" s="52">
        <f>I35*'Расчет субсидий'!M35</f>
        <v>2.1207547169811325</v>
      </c>
      <c r="K35" s="53">
        <f t="shared" si="15"/>
        <v>370.35023301721037</v>
      </c>
      <c r="L35" s="52">
        <f>'Расчет субсидий'!P35-1</f>
        <v>-0.20849071377117989</v>
      </c>
      <c r="M35" s="52">
        <f>L35*'Расчет субсидий'!Q35</f>
        <v>-4.1698142754235974</v>
      </c>
      <c r="N35" s="53">
        <f t="shared" si="12"/>
        <v>-728.1802445970269</v>
      </c>
      <c r="O35" s="27" t="s">
        <v>365</v>
      </c>
      <c r="P35" s="27" t="s">
        <v>365</v>
      </c>
      <c r="Q35" s="27" t="s">
        <v>365</v>
      </c>
      <c r="R35" s="52">
        <f>'Расчет субсидий'!V35-1</f>
        <v>0</v>
      </c>
      <c r="S35" s="52">
        <f>R35*'Расчет субсидий'!W35</f>
        <v>0</v>
      </c>
      <c r="T35" s="53">
        <f t="shared" si="13"/>
        <v>0</v>
      </c>
      <c r="U35" s="58">
        <f>'Расчет субсидий'!Z35-1</f>
        <v>3.6213407240602846E-2</v>
      </c>
      <c r="V35" s="58">
        <f>U35*'Расчет субсидий'!AA35</f>
        <v>0.18106703620301423</v>
      </c>
      <c r="W35" s="53">
        <f t="shared" si="14"/>
        <v>31.61997873331552</v>
      </c>
      <c r="X35" s="52">
        <f>'Расчет субсидий'!AD35-1</f>
        <v>1.2260536398467359E-2</v>
      </c>
      <c r="Y35" s="52">
        <f>X35*'Расчет субсидий'!AE35</f>
        <v>0.24521072796934718</v>
      </c>
      <c r="Z35" s="53">
        <f t="shared" si="16"/>
        <v>42.821477427167949</v>
      </c>
      <c r="AA35" s="52">
        <f>'Расчет субсидий'!AH35-1</f>
        <v>7.086662569145652E-2</v>
      </c>
      <c r="AB35" s="52">
        <f>AA35*'Расчет субсидий'!AI35</f>
        <v>0.7086662569145652</v>
      </c>
      <c r="AC35" s="53">
        <f t="shared" si="17"/>
        <v>123.75533638012814</v>
      </c>
      <c r="AD35" s="52">
        <f>'Расчет субсидий'!AL35-1</f>
        <v>-0.379746835443038</v>
      </c>
      <c r="AE35" s="52">
        <f>AD35*'Расчет субсидий'!AM35</f>
        <v>-1.89873417721519</v>
      </c>
      <c r="AF35" s="53">
        <f t="shared" si="18"/>
        <v>-331.57848917595641</v>
      </c>
      <c r="AG35" s="58">
        <f>'Расчет субсидий'!AP35-1</f>
        <v>3.3584250144759631E-2</v>
      </c>
      <c r="AH35" s="58">
        <f>AG35*'Расчет субсидий'!AQ35</f>
        <v>0.50376375217139446</v>
      </c>
      <c r="AI35" s="53">
        <f t="shared" si="3"/>
        <v>87.972937892543655</v>
      </c>
      <c r="AJ35" s="52">
        <f t="shared" si="19"/>
        <v>-2.2887696704908693</v>
      </c>
    </row>
    <row r="36" spans="1:36" ht="15" customHeight="1">
      <c r="A36" s="30" t="s">
        <v>26</v>
      </c>
      <c r="B36" s="50">
        <f>'Расчет субсидий'!AV36</f>
        <v>1177.7999999999993</v>
      </c>
      <c r="C36" s="52">
        <f>'Расчет субсидий'!D36-1</f>
        <v>8.4868401705631369E-2</v>
      </c>
      <c r="D36" s="52">
        <f>C36*'Расчет субсидий'!E36</f>
        <v>0.42434200852815684</v>
      </c>
      <c r="E36" s="53">
        <f t="shared" si="10"/>
        <v>99.778538732001749</v>
      </c>
      <c r="F36" s="58">
        <f>'Расчет субсидий'!H36-1</f>
        <v>3.7463976945244948E-2</v>
      </c>
      <c r="G36" s="58">
        <f>F36*'Расчет субсидий'!I36</f>
        <v>0.18731988472622474</v>
      </c>
      <c r="H36" s="53">
        <f t="shared" si="11"/>
        <v>44.045849804638245</v>
      </c>
      <c r="I36" s="52">
        <f>'Расчет субсидий'!L36-1</f>
        <v>4.8951048951048959E-2</v>
      </c>
      <c r="J36" s="52">
        <f>I36*'Расчет субсидий'!M36</f>
        <v>0.73426573426573438</v>
      </c>
      <c r="K36" s="53">
        <f t="shared" si="15"/>
        <v>172.65309710941315</v>
      </c>
      <c r="L36" s="52">
        <f>'Расчет субсидий'!P36-1</f>
        <v>1.5546105932327414E-2</v>
      </c>
      <c r="M36" s="52">
        <f>L36*'Расчет субсидий'!Q36</f>
        <v>0.31092211864654828</v>
      </c>
      <c r="N36" s="53">
        <f t="shared" si="12"/>
        <v>73.109317565838253</v>
      </c>
      <c r="O36" s="27" t="s">
        <v>365</v>
      </c>
      <c r="P36" s="27" t="s">
        <v>365</v>
      </c>
      <c r="Q36" s="27" t="s">
        <v>365</v>
      </c>
      <c r="R36" s="52">
        <f>'Расчет субсидий'!V36-1</f>
        <v>0</v>
      </c>
      <c r="S36" s="52">
        <f>R36*'Расчет субсидий'!W36</f>
        <v>0</v>
      </c>
      <c r="T36" s="53">
        <f t="shared" si="13"/>
        <v>0</v>
      </c>
      <c r="U36" s="58">
        <f>'Расчет субсидий'!Z36-1</f>
        <v>-4.1443002400029849E-2</v>
      </c>
      <c r="V36" s="58">
        <f>U36*'Расчет субсидий'!AA36</f>
        <v>-0.20721501200014925</v>
      </c>
      <c r="W36" s="53">
        <f t="shared" si="14"/>
        <v>-48.723931840788246</v>
      </c>
      <c r="X36" s="52">
        <f>'Расчет субсидий'!AD36-1</f>
        <v>2.5773195876288568E-3</v>
      </c>
      <c r="Y36" s="52">
        <f>X36*'Расчет субсидий'!AE36</f>
        <v>3.8659793814432852E-2</v>
      </c>
      <c r="Z36" s="53">
        <f t="shared" si="16"/>
        <v>9.090350841916786</v>
      </c>
      <c r="AA36" s="52">
        <f>'Расчет субсидий'!AH36-1</f>
        <v>1.6375936486637599E-2</v>
      </c>
      <c r="AB36" s="52">
        <f>AA36*'Расчет субсидий'!AI36</f>
        <v>0.32751872973275198</v>
      </c>
      <c r="AC36" s="53">
        <f t="shared" si="17"/>
        <v>77.011796153401576</v>
      </c>
      <c r="AD36" s="52">
        <f>'Расчет субсидий'!AL36-1</f>
        <v>2.1855435401252121E-2</v>
      </c>
      <c r="AE36" s="52">
        <f>AD36*'Расчет субсидий'!AM36</f>
        <v>0.10927717700626061</v>
      </c>
      <c r="AF36" s="53">
        <f t="shared" si="18"/>
        <v>25.695115777629852</v>
      </c>
      <c r="AG36" s="58">
        <f>'Расчет субсидий'!AP36-1</f>
        <v>0.20559351476548926</v>
      </c>
      <c r="AH36" s="58">
        <f>AG36*'Расчет субсидий'!AQ36</f>
        <v>3.0839027214823389</v>
      </c>
      <c r="AI36" s="53">
        <f t="shared" si="3"/>
        <v>725.13986585594796</v>
      </c>
      <c r="AJ36" s="52">
        <f t="shared" si="19"/>
        <v>5.0089931562022993</v>
      </c>
    </row>
    <row r="37" spans="1:36" ht="15" customHeight="1">
      <c r="A37" s="30" t="s">
        <v>27</v>
      </c>
      <c r="B37" s="50">
        <f>'Расчет субсидий'!AV37</f>
        <v>-732.58181818181947</v>
      </c>
      <c r="C37" s="52">
        <f>'Расчет субсидий'!D37-1</f>
        <v>-2.3869499241274683E-2</v>
      </c>
      <c r="D37" s="52">
        <f>C37*'Расчет субсидий'!E37</f>
        <v>-0.11934749620637342</v>
      </c>
      <c r="E37" s="53">
        <f t="shared" si="10"/>
        <v>-16.89671786288217</v>
      </c>
      <c r="F37" s="58">
        <f>'Расчет субсидий'!H37-1</f>
        <v>3.8314176245208831E-3</v>
      </c>
      <c r="G37" s="58">
        <f>F37*'Расчет субсидий'!I37</f>
        <v>1.9157088122604415E-2</v>
      </c>
      <c r="H37" s="53">
        <f t="shared" si="11"/>
        <v>2.712180174457083</v>
      </c>
      <c r="I37" s="52">
        <f>'Расчет субсидий'!L37-1</f>
        <v>8.4033613445377853E-3</v>
      </c>
      <c r="J37" s="52">
        <f>I37*'Расчет субсидий'!M37</f>
        <v>0.12605042016806678</v>
      </c>
      <c r="K37" s="53">
        <f t="shared" si="15"/>
        <v>17.845689719327677</v>
      </c>
      <c r="L37" s="52">
        <f>'Расчет субсидий'!P37-1</f>
        <v>-0.17028010433227625</v>
      </c>
      <c r="M37" s="52">
        <f>L37*'Расчет субсидий'!Q37</f>
        <v>-3.405602086645525</v>
      </c>
      <c r="N37" s="53">
        <f t="shared" si="12"/>
        <v>-482.15085728978437</v>
      </c>
      <c r="O37" s="27" t="s">
        <v>365</v>
      </c>
      <c r="P37" s="27" t="s">
        <v>365</v>
      </c>
      <c r="Q37" s="27" t="s">
        <v>365</v>
      </c>
      <c r="R37" s="52">
        <f>'Расчет субсидий'!V37-1</f>
        <v>0</v>
      </c>
      <c r="S37" s="52">
        <f>R37*'Расчет субсидий'!W37</f>
        <v>0</v>
      </c>
      <c r="T37" s="53">
        <f t="shared" si="13"/>
        <v>0</v>
      </c>
      <c r="U37" s="58">
        <f>'Расчет субсидий'!Z37-1</f>
        <v>7.7863705936150884E-2</v>
      </c>
      <c r="V37" s="58">
        <f>U37*'Расчет субсидий'!AA37</f>
        <v>0.38931852968075442</v>
      </c>
      <c r="W37" s="53">
        <f t="shared" si="14"/>
        <v>55.11808428249654</v>
      </c>
      <c r="X37" s="52">
        <f>'Расчет субсидий'!AD37-1</f>
        <v>4.2253521126760507E-2</v>
      </c>
      <c r="Y37" s="52">
        <f>X37*'Расчет субсидий'!AE37</f>
        <v>0.84507042253521014</v>
      </c>
      <c r="Z37" s="53">
        <f t="shared" si="16"/>
        <v>119.64152544225342</v>
      </c>
      <c r="AA37" s="52">
        <f>'Расчет субсидий'!AH37-1</f>
        <v>1.1454545454545606E-2</v>
      </c>
      <c r="AB37" s="52">
        <f>AA37*'Расчет субсидий'!AI37</f>
        <v>0.11454545454545606</v>
      </c>
      <c r="AC37" s="53">
        <f t="shared" si="17"/>
        <v>16.216864948582039</v>
      </c>
      <c r="AD37" s="52">
        <f>'Расчет субсидий'!AL37-1</f>
        <v>-0.27327272727272733</v>
      </c>
      <c r="AE37" s="52">
        <f>AD37*'Расчет субсидий'!AM37</f>
        <v>-4.0990909090909096</v>
      </c>
      <c r="AF37" s="53">
        <f t="shared" si="18"/>
        <v>-580.33209565996401</v>
      </c>
      <c r="AG37" s="58">
        <f>'Расчет субсидий'!AP37-1</f>
        <v>6.3694267515923553E-2</v>
      </c>
      <c r="AH37" s="58">
        <f>AG37*'Расчет субсидий'!AQ37</f>
        <v>0.95541401273885329</v>
      </c>
      <c r="AI37" s="53">
        <f t="shared" si="3"/>
        <v>135.2635080636943</v>
      </c>
      <c r="AJ37" s="52">
        <f t="shared" si="19"/>
        <v>-5.1744845641518626</v>
      </c>
    </row>
    <row r="38" spans="1:36" ht="15" customHeight="1">
      <c r="A38" s="30" t="s">
        <v>28</v>
      </c>
      <c r="B38" s="50">
        <f>'Расчет субсидий'!AV38</f>
        <v>133.03636363636269</v>
      </c>
      <c r="C38" s="52">
        <f>'Расчет субсидий'!D38-1</f>
        <v>3.1868842117499518E-4</v>
      </c>
      <c r="D38" s="52">
        <f>C38*'Расчет субсидий'!E38</f>
        <v>1.5934421058749759E-3</v>
      </c>
      <c r="E38" s="53">
        <f t="shared" si="10"/>
        <v>8.8895178854859397E-2</v>
      </c>
      <c r="F38" s="58">
        <f>'Расчет субсидий'!H38-1</f>
        <v>1.9379844961240345E-3</v>
      </c>
      <c r="G38" s="58">
        <f>F38*'Расчет субсидий'!I38</f>
        <v>9.6899224806201723E-3</v>
      </c>
      <c r="H38" s="53">
        <f t="shared" si="11"/>
        <v>0.54058279797461251</v>
      </c>
      <c r="I38" s="52">
        <f>'Расчет субсидий'!L38-1</f>
        <v>0.18644067796610164</v>
      </c>
      <c r="J38" s="52">
        <f>I38*'Расчет субсидий'!M38</f>
        <v>1.8644067796610164</v>
      </c>
      <c r="K38" s="53">
        <f t="shared" si="15"/>
        <v>104.01179529843708</v>
      </c>
      <c r="L38" s="52">
        <f>'Расчет субсидий'!P38-1</f>
        <v>-8.2568797345493383E-2</v>
      </c>
      <c r="M38" s="52">
        <f>L38*'Расчет субсидий'!Q38</f>
        <v>-1.6513759469098677</v>
      </c>
      <c r="N38" s="53">
        <f t="shared" si="12"/>
        <v>-92.1272003644942</v>
      </c>
      <c r="O38" s="27" t="s">
        <v>365</v>
      </c>
      <c r="P38" s="27" t="s">
        <v>365</v>
      </c>
      <c r="Q38" s="27" t="s">
        <v>365</v>
      </c>
      <c r="R38" s="52">
        <f>'Расчет субсидий'!V38-1</f>
        <v>0</v>
      </c>
      <c r="S38" s="52">
        <f>R38*'Расчет субсидий'!W38</f>
        <v>0</v>
      </c>
      <c r="T38" s="53">
        <f t="shared" si="13"/>
        <v>0</v>
      </c>
      <c r="U38" s="58">
        <f>'Расчет субсидий'!Z38-1</f>
        <v>1.6000376321324561E-2</v>
      </c>
      <c r="V38" s="58">
        <f>U38*'Расчет субсидий'!AA38</f>
        <v>8.0001881606622804E-2</v>
      </c>
      <c r="W38" s="53">
        <f t="shared" si="14"/>
        <v>4.4631565514210303</v>
      </c>
      <c r="X38" s="52">
        <f>'Расчет субсидий'!AD38-1</f>
        <v>9.6306068601583084E-2</v>
      </c>
      <c r="Y38" s="52">
        <f>X38*'Расчет субсидий'!AE38</f>
        <v>1.4445910290237463</v>
      </c>
      <c r="Z38" s="53">
        <f t="shared" si="16"/>
        <v>80.59105343314377</v>
      </c>
      <c r="AA38" s="52">
        <f>'Расчет субсидий'!AH38-1</f>
        <v>7.8675754625121774E-2</v>
      </c>
      <c r="AB38" s="52">
        <f>AA38*'Расчет субсидий'!AI38</f>
        <v>0.78675754625121774</v>
      </c>
      <c r="AC38" s="53">
        <f t="shared" si="17"/>
        <v>43.891743874188698</v>
      </c>
      <c r="AD38" s="52">
        <f>'Расчет субсидий'!AL38-1</f>
        <v>-3.6813333333333365E-2</v>
      </c>
      <c r="AE38" s="52">
        <f>AD38*'Расчет субсидий'!AM38</f>
        <v>-0.36813333333333365</v>
      </c>
      <c r="AF38" s="53">
        <f t="shared" si="18"/>
        <v>-20.537475687660752</v>
      </c>
      <c r="AG38" s="58">
        <f>'Расчет субсидий'!AP38-1</f>
        <v>1.4475969889982565E-2</v>
      </c>
      <c r="AH38" s="58">
        <f>AG38*'Расчет субсидий'!AQ38</f>
        <v>0.21713954834973848</v>
      </c>
      <c r="AI38" s="53">
        <f t="shared" si="3"/>
        <v>12.11381255449761</v>
      </c>
      <c r="AJ38" s="52">
        <f t="shared" si="19"/>
        <v>2.3846708692356353</v>
      </c>
    </row>
    <row r="39" spans="1:36" ht="15" customHeight="1">
      <c r="A39" s="30" t="s">
        <v>29</v>
      </c>
      <c r="B39" s="50">
        <f>'Расчет субсидий'!AV39</f>
        <v>-392.81818181818016</v>
      </c>
      <c r="C39" s="52">
        <f>'Расчет субсидий'!D39-1</f>
        <v>-7.014074087425648E-2</v>
      </c>
      <c r="D39" s="52">
        <f>C39*'Расчет субсидий'!E39</f>
        <v>-0.3507037043712824</v>
      </c>
      <c r="E39" s="53">
        <f t="shared" si="10"/>
        <v>-103.64760182263718</v>
      </c>
      <c r="F39" s="58">
        <f>'Расчет субсидий'!H39-1</f>
        <v>-9.4607379375590828E-3</v>
      </c>
      <c r="G39" s="58">
        <f>F39*'Расчет субсидий'!I39</f>
        <v>-4.7303689687795414E-2</v>
      </c>
      <c r="H39" s="53">
        <f t="shared" si="11"/>
        <v>-13.980217295656505</v>
      </c>
      <c r="I39" s="52">
        <f>'Расчет субсидий'!L39-1</f>
        <v>9.0909090909090828E-2</v>
      </c>
      <c r="J39" s="52">
        <f>I39*'Расчет субсидий'!M39</f>
        <v>0.45454545454545414</v>
      </c>
      <c r="K39" s="53">
        <f t="shared" si="15"/>
        <v>134.33717892280896</v>
      </c>
      <c r="L39" s="52">
        <f>'Расчет субсидий'!P39-1</f>
        <v>-0.10935529121262355</v>
      </c>
      <c r="M39" s="52">
        <f>L39*'Расчет субсидий'!Q39</f>
        <v>-2.187105824252471</v>
      </c>
      <c r="N39" s="53">
        <f t="shared" si="12"/>
        <v>-646.38117815858845</v>
      </c>
      <c r="O39" s="27" t="s">
        <v>365</v>
      </c>
      <c r="P39" s="27" t="s">
        <v>365</v>
      </c>
      <c r="Q39" s="27" t="s">
        <v>365</v>
      </c>
      <c r="R39" s="52">
        <f>'Расчет субсидий'!V39-1</f>
        <v>0</v>
      </c>
      <c r="S39" s="52">
        <f>R39*'Расчет субсидий'!W39</f>
        <v>0</v>
      </c>
      <c r="T39" s="53">
        <f t="shared" si="13"/>
        <v>0</v>
      </c>
      <c r="U39" s="58">
        <f>'Расчет субсидий'!Z39-1</f>
        <v>3.9634338023564197E-3</v>
      </c>
      <c r="V39" s="58">
        <f>U39*'Расчет субсидий'!AA39</f>
        <v>1.9817169011782099E-2</v>
      </c>
      <c r="W39" s="53">
        <f t="shared" si="14"/>
        <v>5.8568016744145028</v>
      </c>
      <c r="X39" s="52">
        <f>'Расчет субсидий'!AD39-1</f>
        <v>0</v>
      </c>
      <c r="Y39" s="52">
        <f>X39*'Расчет субсидий'!AE39</f>
        <v>0</v>
      </c>
      <c r="Z39" s="53">
        <f t="shared" si="16"/>
        <v>0</v>
      </c>
      <c r="AA39" s="52">
        <f>'Расчет субсидий'!AH39-1</f>
        <v>-1.781354795439305E-2</v>
      </c>
      <c r="AB39" s="52">
        <f>AA39*'Расчет субсидий'!AI39</f>
        <v>-0.1781354795439305</v>
      </c>
      <c r="AC39" s="53">
        <f t="shared" si="17"/>
        <v>-52.646479133585458</v>
      </c>
      <c r="AD39" s="52">
        <f>'Расчет субсидий'!AL39-1</f>
        <v>0.129631475758482</v>
      </c>
      <c r="AE39" s="52">
        <f>AD39*'Расчет субсидий'!AM39</f>
        <v>2.5926295151696399</v>
      </c>
      <c r="AF39" s="53">
        <f t="shared" si="18"/>
        <v>766.23037713177928</v>
      </c>
      <c r="AG39" s="58">
        <f>'Расчет субсидий'!AP39-1</f>
        <v>-0.10885929357266932</v>
      </c>
      <c r="AH39" s="58">
        <f>AG39*'Расчет субсидий'!AQ39</f>
        <v>-1.6328894035900399</v>
      </c>
      <c r="AI39" s="53">
        <f t="shared" si="3"/>
        <v>-482.58706313671519</v>
      </c>
      <c r="AJ39" s="52">
        <f t="shared" si="19"/>
        <v>-1.3291459627186433</v>
      </c>
    </row>
    <row r="40" spans="1:36" ht="15" customHeight="1">
      <c r="A40" s="30" t="s">
        <v>30</v>
      </c>
      <c r="B40" s="50">
        <f>'Расчет субсидий'!AV40</f>
        <v>869.90000000000146</v>
      </c>
      <c r="C40" s="52">
        <f>'Расчет субсидий'!D40-1</f>
        <v>3.4125089520171903E-2</v>
      </c>
      <c r="D40" s="52">
        <f>C40*'Расчет субсидий'!E40</f>
        <v>0.17062544760085951</v>
      </c>
      <c r="E40" s="53">
        <f t="shared" si="10"/>
        <v>31.063949288009436</v>
      </c>
      <c r="F40" s="58">
        <f>'Расчет субсидий'!H40-1</f>
        <v>3.8461538461538325E-3</v>
      </c>
      <c r="G40" s="58">
        <f>F40*'Расчет субсидий'!I40</f>
        <v>1.9230769230769162E-2</v>
      </c>
      <c r="H40" s="53">
        <f t="shared" si="11"/>
        <v>3.5011403548166649</v>
      </c>
      <c r="I40" s="52">
        <f>'Расчет субсидий'!L40-1</f>
        <v>0.22285714285714286</v>
      </c>
      <c r="J40" s="52">
        <f>I40*'Расчет субсидий'!M40</f>
        <v>2.2285714285714286</v>
      </c>
      <c r="K40" s="53">
        <f t="shared" si="15"/>
        <v>405.73215083246976</v>
      </c>
      <c r="L40" s="52">
        <f>'Расчет субсидий'!P40-1</f>
        <v>5.5199947569061436E-2</v>
      </c>
      <c r="M40" s="52">
        <f>L40*'Расчет субсидий'!Q40</f>
        <v>1.1039989513812287</v>
      </c>
      <c r="N40" s="53">
        <f t="shared" si="12"/>
        <v>200.99327457851794</v>
      </c>
      <c r="O40" s="27" t="s">
        <v>365</v>
      </c>
      <c r="P40" s="27" t="s">
        <v>365</v>
      </c>
      <c r="Q40" s="27" t="s">
        <v>365</v>
      </c>
      <c r="R40" s="52">
        <f>'Расчет субсидий'!V40-1</f>
        <v>0</v>
      </c>
      <c r="S40" s="52">
        <f>R40*'Расчет субсидий'!W40</f>
        <v>0</v>
      </c>
      <c r="T40" s="53">
        <f t="shared" si="13"/>
        <v>0</v>
      </c>
      <c r="U40" s="58">
        <f>'Расчет субсидий'!Z40-1</f>
        <v>9.4582478133580228E-3</v>
      </c>
      <c r="V40" s="58">
        <f>U40*'Расчет субсидий'!AA40</f>
        <v>4.7291239066790114E-2</v>
      </c>
      <c r="W40" s="53">
        <f t="shared" si="14"/>
        <v>8.6098098073531357</v>
      </c>
      <c r="X40" s="52">
        <f>'Расчет субсидий'!AD40-1</f>
        <v>6.3613231552173133E-4</v>
      </c>
      <c r="Y40" s="52">
        <f>X40*'Расчет субсидий'!AE40</f>
        <v>1.2722646310434627E-2</v>
      </c>
      <c r="Z40" s="53">
        <f t="shared" si="16"/>
        <v>2.3162760617111529</v>
      </c>
      <c r="AA40" s="52">
        <f>'Расчет субсидий'!AH40-1</f>
        <v>1.7930640243902563E-2</v>
      </c>
      <c r="AB40" s="52">
        <f>AA40*'Расчет субсидий'!AI40</f>
        <v>0.17930640243902563</v>
      </c>
      <c r="AC40" s="53">
        <f t="shared" si="17"/>
        <v>32.644397835726146</v>
      </c>
      <c r="AD40" s="52">
        <f>'Расчет субсидий'!AL40-1</f>
        <v>5.9945872801082434E-2</v>
      </c>
      <c r="AE40" s="52">
        <f>AD40*'Расчет субсидий'!AM40</f>
        <v>0.59945872801082434</v>
      </c>
      <c r="AF40" s="53">
        <f t="shared" si="18"/>
        <v>109.13703547166011</v>
      </c>
      <c r="AG40" s="58">
        <f>'Расчет субсидий'!AP40-1</f>
        <v>2.779386218876656E-2</v>
      </c>
      <c r="AH40" s="58">
        <f>AG40*'Расчет субсидий'!AQ40</f>
        <v>0.41690793283149841</v>
      </c>
      <c r="AI40" s="53">
        <f t="shared" si="3"/>
        <v>75.901965769737089</v>
      </c>
      <c r="AJ40" s="52">
        <f t="shared" si="19"/>
        <v>4.7781135454428592</v>
      </c>
    </row>
    <row r="41" spans="1:36" ht="15" customHeight="1">
      <c r="A41" s="30" t="s">
        <v>31</v>
      </c>
      <c r="B41" s="50">
        <f>'Расчет субсидий'!AV41</f>
        <v>510.67272727272939</v>
      </c>
      <c r="C41" s="52">
        <f>'Расчет субсидий'!D41-1</f>
        <v>-8.1370036090748776E-3</v>
      </c>
      <c r="D41" s="52">
        <f>C41*'Расчет субсидий'!E41</f>
        <v>-4.0685018045374388E-2</v>
      </c>
      <c r="E41" s="53">
        <f t="shared" si="10"/>
        <v>-10.657831225244351</v>
      </c>
      <c r="F41" s="58">
        <f>'Расчет субсидий'!H41-1</f>
        <v>1.6299137104506256E-2</v>
      </c>
      <c r="G41" s="58">
        <f>F41*'Расчет субсидий'!I41</f>
        <v>8.149568552253128E-2</v>
      </c>
      <c r="H41" s="53">
        <f t="shared" si="11"/>
        <v>21.34857752591013</v>
      </c>
      <c r="I41" s="52">
        <f>'Расчет субсидий'!L41-1</f>
        <v>0.13013698630136994</v>
      </c>
      <c r="J41" s="52">
        <f>I41*'Расчет субсидий'!M41</f>
        <v>1.3013698630136994</v>
      </c>
      <c r="K41" s="53">
        <f t="shared" si="15"/>
        <v>340.90633427152352</v>
      </c>
      <c r="L41" s="52">
        <f>'Расчет субсидий'!P41-1</f>
        <v>-5.2078192714742344E-2</v>
      </c>
      <c r="M41" s="52">
        <f>L41*'Расчет субсидий'!Q41</f>
        <v>-1.0415638542948469</v>
      </c>
      <c r="N41" s="53">
        <f t="shared" si="12"/>
        <v>-272.84765505103576</v>
      </c>
      <c r="O41" s="27" t="s">
        <v>365</v>
      </c>
      <c r="P41" s="27" t="s">
        <v>365</v>
      </c>
      <c r="Q41" s="27" t="s">
        <v>365</v>
      </c>
      <c r="R41" s="52">
        <f>'Расчет субсидий'!V41-1</f>
        <v>0</v>
      </c>
      <c r="S41" s="52">
        <f>R41*'Расчет субсидий'!W41</f>
        <v>0</v>
      </c>
      <c r="T41" s="53">
        <f t="shared" si="13"/>
        <v>0</v>
      </c>
      <c r="U41" s="58">
        <f>'Расчет субсидий'!Z41-1</f>
        <v>-6.3139586827092753E-2</v>
      </c>
      <c r="V41" s="58">
        <f>U41*'Расчет субсидий'!AA41</f>
        <v>-0.31569793413546376</v>
      </c>
      <c r="W41" s="53">
        <f t="shared" si="14"/>
        <v>-82.700105882258995</v>
      </c>
      <c r="X41" s="52">
        <f>'Расчет субсидий'!AD41-1</f>
        <v>0</v>
      </c>
      <c r="Y41" s="52">
        <f>X41*'Расчет субсидий'!AE41</f>
        <v>0</v>
      </c>
      <c r="Z41" s="53">
        <f t="shared" si="16"/>
        <v>0</v>
      </c>
      <c r="AA41" s="52">
        <f>'Расчет субсидий'!AH41-1</f>
        <v>6.2122881355932247E-2</v>
      </c>
      <c r="AB41" s="52">
        <f>AA41*'Расчет субсидий'!AI41</f>
        <v>1.2424576271186449</v>
      </c>
      <c r="AC41" s="53">
        <f t="shared" si="17"/>
        <v>325.47370827216849</v>
      </c>
      <c r="AD41" s="52">
        <f>'Расчет субсидий'!AL41-1</f>
        <v>0.13919999999999999</v>
      </c>
      <c r="AE41" s="52">
        <f>AD41*'Расчет субсидий'!AM41</f>
        <v>0.69599999999999995</v>
      </c>
      <c r="AF41" s="53">
        <f t="shared" si="18"/>
        <v>182.32388454386899</v>
      </c>
      <c r="AG41" s="58">
        <f>'Расчет субсидий'!AP41-1</f>
        <v>1.7371163867978545E-3</v>
      </c>
      <c r="AH41" s="58">
        <f>AG41*'Расчет субсидий'!AQ41</f>
        <v>2.6056745801967818E-2</v>
      </c>
      <c r="AI41" s="53">
        <f t="shared" si="3"/>
        <v>6.8258148177973057</v>
      </c>
      <c r="AJ41" s="52">
        <f t="shared" si="19"/>
        <v>1.9494331149811583</v>
      </c>
    </row>
    <row r="42" spans="1:36" ht="15" customHeight="1">
      <c r="A42" s="30" t="s">
        <v>32</v>
      </c>
      <c r="B42" s="50">
        <f>'Расчет субсидий'!AV42</f>
        <v>357.59999999999854</v>
      </c>
      <c r="C42" s="52">
        <f>'Расчет субсидий'!D42-1</f>
        <v>6.9309294246595599E-2</v>
      </c>
      <c r="D42" s="52">
        <f>C42*'Расчет субсидий'!E42</f>
        <v>0.34654647123297799</v>
      </c>
      <c r="E42" s="53">
        <f t="shared" si="10"/>
        <v>84.082188349993928</v>
      </c>
      <c r="F42" s="58">
        <f>'Расчет субсидий'!H42-1</f>
        <v>3.8387715930900956E-3</v>
      </c>
      <c r="G42" s="58">
        <f>F42*'Расчет субсидий'!I42</f>
        <v>1.9193857965450478E-2</v>
      </c>
      <c r="H42" s="53">
        <f t="shared" si="11"/>
        <v>4.656984602590466</v>
      </c>
      <c r="I42" s="52">
        <f>'Расчет субсидий'!L42-1</f>
        <v>4.1666666666666741E-2</v>
      </c>
      <c r="J42" s="52">
        <f>I42*'Расчет субсидий'!M42</f>
        <v>0.62500000000000111</v>
      </c>
      <c r="K42" s="53">
        <f t="shared" si="15"/>
        <v>151.64306112185687</v>
      </c>
      <c r="L42" s="52">
        <f>'Расчет субсидий'!P42-1</f>
        <v>7.4031975968746888E-2</v>
      </c>
      <c r="M42" s="52">
        <f>L42*'Расчет субсидий'!Q42</f>
        <v>1.4806395193749378</v>
      </c>
      <c r="N42" s="53">
        <f t="shared" si="12"/>
        <v>359.24593461761617</v>
      </c>
      <c r="O42" s="27" t="s">
        <v>365</v>
      </c>
      <c r="P42" s="27" t="s">
        <v>365</v>
      </c>
      <c r="Q42" s="27" t="s">
        <v>365</v>
      </c>
      <c r="R42" s="52">
        <f>'Расчет субсидий'!V42-1</f>
        <v>0</v>
      </c>
      <c r="S42" s="52">
        <f>R42*'Расчет субсидий'!W42</f>
        <v>0</v>
      </c>
      <c r="T42" s="53">
        <f t="shared" si="13"/>
        <v>0</v>
      </c>
      <c r="U42" s="58">
        <f>'Расчет субсидий'!Z42-1</f>
        <v>-2.1168931023903603E-2</v>
      </c>
      <c r="V42" s="58">
        <f>U42*'Расчет субсидий'!AA42</f>
        <v>-0.10584465511951802</v>
      </c>
      <c r="W42" s="53">
        <f t="shared" si="14"/>
        <v>-25.680972009137445</v>
      </c>
      <c r="X42" s="52">
        <f>'Расчет субсидий'!AD42-1</f>
        <v>4.68327829480637E-2</v>
      </c>
      <c r="Y42" s="52">
        <f>X42*'Расчет субсидий'!AE42</f>
        <v>0.468327829480637</v>
      </c>
      <c r="Z42" s="53">
        <f t="shared" si="16"/>
        <v>113.62986507359788</v>
      </c>
      <c r="AA42" s="52">
        <f>'Расчет субсидий'!AH42-1</f>
        <v>5.6560644989811282E-2</v>
      </c>
      <c r="AB42" s="52">
        <f>AA42*'Расчет субсидий'!AI42</f>
        <v>0.56560644989811282</v>
      </c>
      <c r="AC42" s="53">
        <f t="shared" si="17"/>
        <v>137.23246952450535</v>
      </c>
      <c r="AD42" s="52">
        <f>'Расчет субсидий'!AL42-1</f>
        <v>-0.20558974358974369</v>
      </c>
      <c r="AE42" s="52">
        <f>AD42*'Расчет субсидий'!AM42</f>
        <v>-2.0558974358974371</v>
      </c>
      <c r="AF42" s="53">
        <f t="shared" si="18"/>
        <v>-498.82012885130132</v>
      </c>
      <c r="AG42" s="58">
        <f>'Расчет субсидий'!AP42-1</f>
        <v>8.6855819339894946E-3</v>
      </c>
      <c r="AH42" s="58">
        <f>AG42*'Расчет субсидий'!AQ42</f>
        <v>0.13028372900984242</v>
      </c>
      <c r="AI42" s="53">
        <f t="shared" si="3"/>
        <v>31.610597570276699</v>
      </c>
      <c r="AJ42" s="52">
        <f t="shared" si="19"/>
        <v>1.4738557659450044</v>
      </c>
    </row>
    <row r="43" spans="1:36" ht="15" customHeight="1">
      <c r="A43" s="30" t="s">
        <v>1</v>
      </c>
      <c r="B43" s="50">
        <f>'Расчет субсидий'!AV43</f>
        <v>771.54545454545587</v>
      </c>
      <c r="C43" s="52">
        <f>'Расчет субсидий'!D43-1</f>
        <v>0.14664731644727125</v>
      </c>
      <c r="D43" s="52">
        <f>C43*'Расчет субсидий'!E43</f>
        <v>0.73323658223635624</v>
      </c>
      <c r="E43" s="53">
        <f t="shared" si="10"/>
        <v>304.55552269183642</v>
      </c>
      <c r="F43" s="58">
        <f>'Расчет субсидий'!H43-1</f>
        <v>2.4319066147859836E-2</v>
      </c>
      <c r="G43" s="58">
        <f>F43*'Расчет субсидий'!I43</f>
        <v>0.12159533073929918</v>
      </c>
      <c r="H43" s="53">
        <f t="shared" si="11"/>
        <v>50.505567244402265</v>
      </c>
      <c r="I43" s="52">
        <f>'Расчет субсидий'!L43-1</f>
        <v>0.20254901960784322</v>
      </c>
      <c r="J43" s="52">
        <f>I43*'Расчет субсидий'!M43</f>
        <v>2.0254901960784322</v>
      </c>
      <c r="K43" s="53">
        <f t="shared" si="15"/>
        <v>841.30312141874276</v>
      </c>
      <c r="L43" s="52">
        <f>'Расчет субсидий'!P43-1</f>
        <v>-0.10737975832477642</v>
      </c>
      <c r="M43" s="52">
        <f>L43*'Расчет субсидий'!Q43</f>
        <v>-2.1475951664955284</v>
      </c>
      <c r="N43" s="53">
        <f t="shared" si="12"/>
        <v>-892.02037147087208</v>
      </c>
      <c r="O43" s="27" t="s">
        <v>365</v>
      </c>
      <c r="P43" s="27" t="s">
        <v>365</v>
      </c>
      <c r="Q43" s="27" t="s">
        <v>365</v>
      </c>
      <c r="R43" s="52">
        <f>'Расчет субсидий'!V43-1</f>
        <v>0</v>
      </c>
      <c r="S43" s="52">
        <f>R43*'Расчет субсидий'!W43</f>
        <v>0</v>
      </c>
      <c r="T43" s="53">
        <f t="shared" si="13"/>
        <v>0</v>
      </c>
      <c r="U43" s="58">
        <f>'Расчет субсидий'!Z43-1</f>
        <v>0.1665397763447789</v>
      </c>
      <c r="V43" s="58">
        <f>U43*'Расчет субсидий'!AA43</f>
        <v>0.8326988817238945</v>
      </c>
      <c r="W43" s="53">
        <f t="shared" si="14"/>
        <v>345.86796309977382</v>
      </c>
      <c r="X43" s="52">
        <f>'Расчет субсидий'!AD43-1</f>
        <v>3.3972125435540068E-2</v>
      </c>
      <c r="Y43" s="52">
        <f>X43*'Расчет субсидий'!AE43</f>
        <v>0.33972125435540068</v>
      </c>
      <c r="Z43" s="53">
        <f t="shared" si="16"/>
        <v>141.10586773258416</v>
      </c>
      <c r="AA43" s="52">
        <f>'Расчет субсидий'!AH43-1</f>
        <v>7.7250909090909037E-2</v>
      </c>
      <c r="AB43" s="52">
        <f>AA43*'Расчет субсидий'!AI43</f>
        <v>1.1587636363636356</v>
      </c>
      <c r="AC43" s="53">
        <f t="shared" si="17"/>
        <v>481.30149735936317</v>
      </c>
      <c r="AD43" s="52">
        <f>'Расчет субсидий'!AL43-1</f>
        <v>-0.23876056338028162</v>
      </c>
      <c r="AE43" s="52">
        <f>AD43*'Расчет субсидий'!AM43</f>
        <v>-2.3876056338028162</v>
      </c>
      <c r="AF43" s="53">
        <f t="shared" si="18"/>
        <v>-991.71058755275396</v>
      </c>
      <c r="AG43" s="58">
        <f>'Расчет субсидий'!AP43-1</f>
        <v>7.8749276201505403E-2</v>
      </c>
      <c r="AH43" s="58">
        <f>AG43*'Расчет субсидий'!AQ43</f>
        <v>1.181239143022581</v>
      </c>
      <c r="AI43" s="53">
        <f t="shared" si="3"/>
        <v>490.63687402237935</v>
      </c>
      <c r="AJ43" s="52">
        <f t="shared" si="19"/>
        <v>1.8575442242212548</v>
      </c>
    </row>
    <row r="44" spans="1:36" ht="15" customHeight="1">
      <c r="A44" s="30" t="s">
        <v>33</v>
      </c>
      <c r="B44" s="50">
        <f>'Расчет субсидий'!AV44</f>
        <v>981.16363636363894</v>
      </c>
      <c r="C44" s="52">
        <f>'Расчет субсидий'!D44-1</f>
        <v>0.16026711870916466</v>
      </c>
      <c r="D44" s="52">
        <f>C44*'Расчет субсидий'!E44</f>
        <v>0.80133559354582329</v>
      </c>
      <c r="E44" s="53">
        <f t="shared" si="10"/>
        <v>180.24218614139721</v>
      </c>
      <c r="F44" s="58">
        <f>'Расчет субсидий'!H44-1</f>
        <v>-3.7629350893696456E-3</v>
      </c>
      <c r="G44" s="58">
        <f>F44*'Расчет субсидий'!I44</f>
        <v>-1.8814675446848228E-2</v>
      </c>
      <c r="H44" s="53">
        <f t="shared" si="11"/>
        <v>-4.231932615241897</v>
      </c>
      <c r="I44" s="52">
        <f>'Расчет субсидий'!L44-1</f>
        <v>0.20182741116751268</v>
      </c>
      <c r="J44" s="52">
        <f>I44*'Расчет субсидий'!M44</f>
        <v>2.0182741116751268</v>
      </c>
      <c r="K44" s="53">
        <f t="shared" si="15"/>
        <v>453.96478210986783</v>
      </c>
      <c r="L44" s="52">
        <f>'Расчет субсидий'!P44-1</f>
        <v>-9.6890553184287298E-2</v>
      </c>
      <c r="M44" s="52">
        <f>L44*'Расчет субсидий'!Q44</f>
        <v>-1.937811063685746</v>
      </c>
      <c r="N44" s="53">
        <f t="shared" si="12"/>
        <v>-435.86645253357545</v>
      </c>
      <c r="O44" s="27" t="s">
        <v>365</v>
      </c>
      <c r="P44" s="27" t="s">
        <v>365</v>
      </c>
      <c r="Q44" s="27" t="s">
        <v>365</v>
      </c>
      <c r="R44" s="52">
        <f>'Расчет субсидий'!V44-1</f>
        <v>0</v>
      </c>
      <c r="S44" s="52">
        <f>R44*'Расчет субсидий'!W44</f>
        <v>0</v>
      </c>
      <c r="T44" s="53">
        <f t="shared" si="13"/>
        <v>0</v>
      </c>
      <c r="U44" s="58">
        <f>'Расчет субсидий'!Z44-1</f>
        <v>9.1962730486585764E-2</v>
      </c>
      <c r="V44" s="58">
        <f>U44*'Расчет субсидий'!AA44</f>
        <v>0.45981365243292882</v>
      </c>
      <c r="W44" s="53">
        <f t="shared" si="14"/>
        <v>103.42460587011529</v>
      </c>
      <c r="X44" s="52">
        <f>'Расчет субсидий'!AD44-1</f>
        <v>3.6664992466097335E-2</v>
      </c>
      <c r="Y44" s="52">
        <f>X44*'Расчет субсидий'!AE44</f>
        <v>0.54997488699146002</v>
      </c>
      <c r="Z44" s="53">
        <f t="shared" si="16"/>
        <v>123.70432157590176</v>
      </c>
      <c r="AA44" s="52">
        <f>'Расчет субсидий'!AH44-1</f>
        <v>9.0940054495912914E-2</v>
      </c>
      <c r="AB44" s="52">
        <f>AA44*'Расчет субсидий'!AI44</f>
        <v>0.90940054495912914</v>
      </c>
      <c r="AC44" s="53">
        <f t="shared" si="17"/>
        <v>204.54893508014169</v>
      </c>
      <c r="AD44" s="52">
        <f>'Расчет субсидий'!AL44-1</f>
        <v>0.13454545454545452</v>
      </c>
      <c r="AE44" s="52">
        <f>AD44*'Расчет субсидий'!AM44</f>
        <v>1.3454545454545452</v>
      </c>
      <c r="AF44" s="53">
        <f t="shared" si="18"/>
        <v>302.62934852742143</v>
      </c>
      <c r="AG44" s="58">
        <f>'Расчет субсидий'!AP44-1</f>
        <v>1.5634047481181135E-2</v>
      </c>
      <c r="AH44" s="58">
        <f>AG44*'Расчет субсидий'!AQ44</f>
        <v>0.23451071221771702</v>
      </c>
      <c r="AI44" s="53">
        <f t="shared" si="3"/>
        <v>52.747842207610987</v>
      </c>
      <c r="AJ44" s="52">
        <f t="shared" si="19"/>
        <v>4.3621383081441367</v>
      </c>
    </row>
    <row r="45" spans="1:36" ht="15" customHeight="1">
      <c r="A45" s="30" t="s">
        <v>34</v>
      </c>
      <c r="B45" s="50">
        <f>'Расчет субсидий'!AV45</f>
        <v>-1435.8909090909074</v>
      </c>
      <c r="C45" s="52">
        <f>'Расчет субсидий'!D45-1</f>
        <v>-3.7409263731750242E-3</v>
      </c>
      <c r="D45" s="52">
        <f>C45*'Расчет субсидий'!E45</f>
        <v>-1.8704631865875121E-2</v>
      </c>
      <c r="E45" s="53">
        <f t="shared" si="10"/>
        <v>-4.5765579148333027</v>
      </c>
      <c r="F45" s="58">
        <f>'Расчет субсидий'!H45-1</f>
        <v>2.1904761904761871E-2</v>
      </c>
      <c r="G45" s="58">
        <f>F45*'Расчет субсидий'!I45</f>
        <v>0.10952380952380936</v>
      </c>
      <c r="H45" s="53">
        <f t="shared" si="11"/>
        <v>26.797750468072817</v>
      </c>
      <c r="I45" s="52">
        <f>'Расчет субсидий'!L45-1</f>
        <v>2.857142857142847E-2</v>
      </c>
      <c r="J45" s="52">
        <f>I45*'Расчет субсидий'!M45</f>
        <v>0.42857142857142705</v>
      </c>
      <c r="K45" s="53">
        <f t="shared" si="15"/>
        <v>104.86076270115429</v>
      </c>
      <c r="L45" s="52">
        <f>'Расчет субсидий'!P45-1</f>
        <v>-0.14145328222063658</v>
      </c>
      <c r="M45" s="52">
        <f>L45*'Расчет субсидий'!Q45</f>
        <v>-2.8290656444127316</v>
      </c>
      <c r="N45" s="53">
        <f t="shared" si="12"/>
        <v>-692.20195614442287</v>
      </c>
      <c r="O45" s="27" t="s">
        <v>365</v>
      </c>
      <c r="P45" s="27" t="s">
        <v>365</v>
      </c>
      <c r="Q45" s="27" t="s">
        <v>365</v>
      </c>
      <c r="R45" s="52">
        <f>'Расчет субсидий'!V45-1</f>
        <v>0</v>
      </c>
      <c r="S45" s="52">
        <f>R45*'Расчет субсидий'!W45</f>
        <v>0</v>
      </c>
      <c r="T45" s="53">
        <f t="shared" si="13"/>
        <v>0</v>
      </c>
      <c r="U45" s="58">
        <f>'Расчет субсидий'!Z45-1</f>
        <v>-2.5041475553820636E-2</v>
      </c>
      <c r="V45" s="58">
        <f>U45*'Расчет субсидий'!AA45</f>
        <v>-0.12520737776910318</v>
      </c>
      <c r="W45" s="53">
        <f t="shared" si="14"/>
        <v>-30.635129300252768</v>
      </c>
      <c r="X45" s="52">
        <f>'Расчет субсидий'!AD45-1</f>
        <v>-1.3902681231380387E-2</v>
      </c>
      <c r="Y45" s="52">
        <f>X45*'Расчет субсидий'!AE45</f>
        <v>-0.27805362462760774</v>
      </c>
      <c r="Z45" s="53">
        <f t="shared" si="16"/>
        <v>-68.032802017300185</v>
      </c>
      <c r="AA45" s="52">
        <f>'Расчет субсидий'!AH45-1</f>
        <v>2.8065573770491792E-2</v>
      </c>
      <c r="AB45" s="52">
        <f>AA45*'Расчет субсидий'!AI45</f>
        <v>0.28065573770491792</v>
      </c>
      <c r="AC45" s="53">
        <f t="shared" si="17"/>
        <v>68.669474328450107</v>
      </c>
      <c r="AD45" s="52">
        <f>'Расчет субсидий'!AL45-1</f>
        <v>-0.16264705882352937</v>
      </c>
      <c r="AE45" s="52">
        <f>AD45*'Расчет субсидий'!AM45</f>
        <v>-0.81323529411764683</v>
      </c>
      <c r="AF45" s="53">
        <f t="shared" si="18"/>
        <v>-198.97843745890665</v>
      </c>
      <c r="AG45" s="58">
        <f>'Расчет субсидий'!AP45-1</f>
        <v>-0.17486971627099013</v>
      </c>
      <c r="AH45" s="58">
        <f>AG45*'Расчет субсидий'!AQ45</f>
        <v>-2.6230457440648518</v>
      </c>
      <c r="AI45" s="53">
        <f t="shared" si="3"/>
        <v>-641.79401375286886</v>
      </c>
      <c r="AJ45" s="52">
        <f t="shared" si="19"/>
        <v>-5.8685613410576618</v>
      </c>
    </row>
    <row r="46" spans="1:36" ht="15" customHeight="1">
      <c r="A46" s="30" t="s">
        <v>35</v>
      </c>
      <c r="B46" s="50">
        <f>'Расчет субсидий'!AV46</f>
        <v>-56.78181818181838</v>
      </c>
      <c r="C46" s="52">
        <f>'Расчет субсидий'!D46-1</f>
        <v>9.4114640502065416E-2</v>
      </c>
      <c r="D46" s="52">
        <f>C46*'Расчет субсидий'!E46</f>
        <v>0.47057320251032708</v>
      </c>
      <c r="E46" s="53">
        <f t="shared" si="10"/>
        <v>137.76147536153684</v>
      </c>
      <c r="F46" s="58">
        <f>'Расчет субсидий'!H46-1</f>
        <v>-5.0572519083969425E-2</v>
      </c>
      <c r="G46" s="58">
        <f>F46*'Расчет субсидий'!I46</f>
        <v>-0.25286259541984712</v>
      </c>
      <c r="H46" s="53">
        <f t="shared" si="11"/>
        <v>-74.026153684391019</v>
      </c>
      <c r="I46" s="52">
        <f>'Расчет субсидий'!L46-1</f>
        <v>2.2727272727272707E-2</v>
      </c>
      <c r="J46" s="52">
        <f>I46*'Расчет субсидий'!M46</f>
        <v>0.34090909090909061</v>
      </c>
      <c r="K46" s="53">
        <f t="shared" si="15"/>
        <v>99.801984212575192</v>
      </c>
      <c r="L46" s="52">
        <f>'Расчет субсидий'!P46-1</f>
        <v>-3.3882911921009118E-2</v>
      </c>
      <c r="M46" s="52">
        <f>L46*'Расчет субсидий'!Q46</f>
        <v>-0.67765823842018236</v>
      </c>
      <c r="N46" s="53">
        <f t="shared" si="12"/>
        <v>-198.38613464950899</v>
      </c>
      <c r="O46" s="27" t="s">
        <v>365</v>
      </c>
      <c r="P46" s="27" t="s">
        <v>365</v>
      </c>
      <c r="Q46" s="27" t="s">
        <v>365</v>
      </c>
      <c r="R46" s="52">
        <f>'Расчет субсидий'!V46-1</f>
        <v>0</v>
      </c>
      <c r="S46" s="52">
        <f>R46*'Расчет субсидий'!W46</f>
        <v>0</v>
      </c>
      <c r="T46" s="53">
        <f t="shared" si="13"/>
        <v>0</v>
      </c>
      <c r="U46" s="58">
        <f>'Расчет субсидий'!Z46-1</f>
        <v>-3.1329005559077583E-3</v>
      </c>
      <c r="V46" s="58">
        <f>U46*'Расчет субсидий'!AA46</f>
        <v>-1.5664502779538791E-2</v>
      </c>
      <c r="W46" s="53">
        <f t="shared" si="14"/>
        <v>-4.5858221466973585</v>
      </c>
      <c r="X46" s="52">
        <f>'Расчет субсидий'!AD46-1</f>
        <v>-2.3199999999999998E-2</v>
      </c>
      <c r="Y46" s="52">
        <f>X46*'Расчет субсидий'!AE46</f>
        <v>-0.34799999999999998</v>
      </c>
      <c r="Z46" s="53">
        <f t="shared" si="16"/>
        <v>-101.87786548419685</v>
      </c>
      <c r="AA46" s="52">
        <f>'Расчет субсидий'!AH46-1</f>
        <v>1.3775085377774055E-2</v>
      </c>
      <c r="AB46" s="52">
        <f>AA46*'Расчет субсидий'!AI46</f>
        <v>0.20662628066661082</v>
      </c>
      <c r="AC46" s="53">
        <f t="shared" si="17"/>
        <v>60.49035754957724</v>
      </c>
      <c r="AD46" s="52">
        <f>'Расчет субсидий'!AL46-1</f>
        <v>-3.9479833056705882E-3</v>
      </c>
      <c r="AE46" s="52">
        <f>AD46*'Расчет субсидий'!AM46</f>
        <v>-3.9479833056705882E-2</v>
      </c>
      <c r="AF46" s="53">
        <f t="shared" si="18"/>
        <v>-11.557819314625373</v>
      </c>
      <c r="AG46" s="58">
        <f>'Расчет субсидий'!AP46-1</f>
        <v>8.1065431383902098E-3</v>
      </c>
      <c r="AH46" s="58">
        <f>AG46*'Расчет субсидий'!AQ46</f>
        <v>0.12159814707585315</v>
      </c>
      <c r="AI46" s="53">
        <f t="shared" si="3"/>
        <v>35.598159973911926</v>
      </c>
      <c r="AJ46" s="52">
        <f t="shared" si="19"/>
        <v>-0.19395844851439248</v>
      </c>
    </row>
    <row r="47" spans="1:36" ht="15" customHeight="1">
      <c r="A47" s="30" t="s">
        <v>36</v>
      </c>
      <c r="B47" s="50">
        <f>'Расчет субсидий'!AV47</f>
        <v>3205.9181818181823</v>
      </c>
      <c r="C47" s="52">
        <f>'Расчет субсидий'!D47-1</f>
        <v>1.4852710680123504E-2</v>
      </c>
      <c r="D47" s="52">
        <f>C47*'Расчет субсидий'!E47</f>
        <v>7.4263553400617521E-2</v>
      </c>
      <c r="E47" s="53">
        <f t="shared" si="10"/>
        <v>22.683509656372546</v>
      </c>
      <c r="F47" s="58">
        <f>'Расчет субсидий'!H47-1</f>
        <v>1.6553067185978598E-2</v>
      </c>
      <c r="G47" s="58">
        <f>F47*'Расчет субсидий'!I47</f>
        <v>8.2765335929892991E-2</v>
      </c>
      <c r="H47" s="53">
        <f t="shared" si="11"/>
        <v>25.280345617868512</v>
      </c>
      <c r="I47" s="52">
        <f>'Расчет субсидий'!L47-1</f>
        <v>7.6487252124645799E-2</v>
      </c>
      <c r="J47" s="52">
        <f>I47*'Расчет субсидий'!M47</f>
        <v>1.147308781869687</v>
      </c>
      <c r="K47" s="53">
        <f t="shared" si="15"/>
        <v>350.44094499477131</v>
      </c>
      <c r="L47" s="52">
        <f>'Расчет субсидий'!P47-1</f>
        <v>6.5340237269430945E-2</v>
      </c>
      <c r="M47" s="52">
        <f>L47*'Расчет субсидий'!Q47</f>
        <v>1.3068047453886189</v>
      </c>
      <c r="N47" s="53">
        <f t="shared" si="12"/>
        <v>399.15835835522677</v>
      </c>
      <c r="O47" s="27" t="s">
        <v>365</v>
      </c>
      <c r="P47" s="27" t="s">
        <v>365</v>
      </c>
      <c r="Q47" s="27" t="s">
        <v>365</v>
      </c>
      <c r="R47" s="52">
        <f>'Расчет субсидий'!V47-1</f>
        <v>0</v>
      </c>
      <c r="S47" s="52">
        <f>R47*'Расчет субсидий'!W47</f>
        <v>0</v>
      </c>
      <c r="T47" s="53">
        <f t="shared" si="13"/>
        <v>0</v>
      </c>
      <c r="U47" s="58">
        <f>'Расчет субсидий'!Z47-1</f>
        <v>0.13973869925641869</v>
      </c>
      <c r="V47" s="58">
        <f>U47*'Расчет субсидий'!AA47</f>
        <v>0.69869349628209343</v>
      </c>
      <c r="W47" s="53">
        <f t="shared" si="14"/>
        <v>213.41317435031024</v>
      </c>
      <c r="X47" s="52">
        <f>'Расчет субсидий'!AD47-1</f>
        <v>3.0943627450980449E-2</v>
      </c>
      <c r="Y47" s="52">
        <f>X47*'Расчет субсидий'!AE47</f>
        <v>0.61887254901960898</v>
      </c>
      <c r="Z47" s="53">
        <f t="shared" si="16"/>
        <v>189.03218064479879</v>
      </c>
      <c r="AA47" s="52">
        <f>'Расчет субсидий'!AH47-1</f>
        <v>0.13666666666666671</v>
      </c>
      <c r="AB47" s="52">
        <f>AA47*'Расчет субсидий'!AI47</f>
        <v>2.0500000000000007</v>
      </c>
      <c r="AC47" s="53">
        <f t="shared" si="17"/>
        <v>626.16441937152263</v>
      </c>
      <c r="AD47" s="52">
        <f>'Расчет субсидий'!AL47-1</f>
        <v>0.1447142857142858</v>
      </c>
      <c r="AE47" s="52">
        <f>AD47*'Расчет субсидий'!AM47</f>
        <v>1.447142857142858</v>
      </c>
      <c r="AF47" s="53">
        <f t="shared" si="18"/>
        <v>442.02408141000183</v>
      </c>
      <c r="AG47" s="58">
        <f>'Расчет субсидий'!AP47-1</f>
        <v>0.20466705269253027</v>
      </c>
      <c r="AH47" s="58">
        <f>AG47*'Расчет субсидий'!AQ47</f>
        <v>3.0700057903879543</v>
      </c>
      <c r="AI47" s="53">
        <f t="shared" si="3"/>
        <v>937.72116741730974</v>
      </c>
      <c r="AJ47" s="52">
        <f t="shared" si="19"/>
        <v>10.495857109421332</v>
      </c>
    </row>
    <row r="48" spans="1:36" ht="15" customHeight="1">
      <c r="A48" s="30" t="s">
        <v>37</v>
      </c>
      <c r="B48" s="50">
        <f>'Расчет субсидий'!AV48</f>
        <v>1945.8454545454515</v>
      </c>
      <c r="C48" s="52">
        <f>'Расчет субсидий'!D48-1</f>
        <v>2.599736592900892E-2</v>
      </c>
      <c r="D48" s="52">
        <f>C48*'Расчет субсидий'!E48</f>
        <v>0.1299868296450446</v>
      </c>
      <c r="E48" s="53">
        <f t="shared" si="10"/>
        <v>38.018181593851573</v>
      </c>
      <c r="F48" s="58">
        <f>'Расчет субсидий'!H48-1</f>
        <v>-6.6225165562914245E-3</v>
      </c>
      <c r="G48" s="58">
        <f>F48*'Расчет субсидий'!I48</f>
        <v>-3.3112582781457123E-2</v>
      </c>
      <c r="H48" s="53">
        <f t="shared" si="11"/>
        <v>-9.6846748910217091</v>
      </c>
      <c r="I48" s="52">
        <f>'Расчет субсидий'!L48-1</f>
        <v>0.20546125461254605</v>
      </c>
      <c r="J48" s="52">
        <f>I48*'Расчет субсидий'!M48</f>
        <v>2.0546125461254605</v>
      </c>
      <c r="K48" s="53">
        <f t="shared" si="15"/>
        <v>600.92728699442762</v>
      </c>
      <c r="L48" s="52">
        <f>'Расчет субсидий'!P48-1</f>
        <v>-2.1349516921947975E-3</v>
      </c>
      <c r="M48" s="52">
        <f>L48*'Расчет субсидий'!Q48</f>
        <v>-4.269903384389595E-2</v>
      </c>
      <c r="N48" s="53">
        <f t="shared" si="12"/>
        <v>-12.488493080353667</v>
      </c>
      <c r="O48" s="27" t="s">
        <v>365</v>
      </c>
      <c r="P48" s="27" t="s">
        <v>365</v>
      </c>
      <c r="Q48" s="27" t="s">
        <v>365</v>
      </c>
      <c r="R48" s="52">
        <f>'Расчет субсидий'!V48-1</f>
        <v>0</v>
      </c>
      <c r="S48" s="52">
        <f>R48*'Расчет субсидий'!W48</f>
        <v>0</v>
      </c>
      <c r="T48" s="53">
        <f t="shared" si="13"/>
        <v>0</v>
      </c>
      <c r="U48" s="58">
        <f>'Расчет субсидий'!Z48-1</f>
        <v>-4.7192557966699855E-3</v>
      </c>
      <c r="V48" s="58">
        <f>U48*'Расчет субсидий'!AA48</f>
        <v>-2.3596278983349928E-2</v>
      </c>
      <c r="W48" s="53">
        <f t="shared" si="14"/>
        <v>-6.9013731758660519</v>
      </c>
      <c r="X48" s="52">
        <f>'Расчет субсидий'!AD48-1</f>
        <v>-2.0422055820286111E-3</v>
      </c>
      <c r="Y48" s="52">
        <f>X48*'Расчет субсидий'!AE48</f>
        <v>-3.0633083730429167E-2</v>
      </c>
      <c r="Z48" s="53">
        <f t="shared" si="16"/>
        <v>-8.9594779965272728</v>
      </c>
      <c r="AA48" s="52">
        <f>'Расчет субсидий'!AH48-1</f>
        <v>4.8791405550582034E-2</v>
      </c>
      <c r="AB48" s="52">
        <f>AA48*'Расчет субсидий'!AI48</f>
        <v>0.48791405550582034</v>
      </c>
      <c r="AC48" s="53">
        <f t="shared" si="17"/>
        <v>142.70372787047975</v>
      </c>
      <c r="AD48" s="52">
        <f>'Расчет субсидий'!AL48-1</f>
        <v>0.21661264181523499</v>
      </c>
      <c r="AE48" s="52">
        <f>AD48*'Расчет субсидий'!AM48</f>
        <v>1.0830632090761749</v>
      </c>
      <c r="AF48" s="53">
        <f t="shared" si="18"/>
        <v>316.77127500314703</v>
      </c>
      <c r="AG48" s="58">
        <f>'Расчет субсидий'!AP48-1</f>
        <v>0.20182976259409369</v>
      </c>
      <c r="AH48" s="58">
        <f>AG48*'Расчет субсидий'!AQ48</f>
        <v>3.0274464389114053</v>
      </c>
      <c r="AI48" s="53">
        <f t="shared" si="3"/>
        <v>885.45900222731439</v>
      </c>
      <c r="AJ48" s="52">
        <f t="shared" si="19"/>
        <v>6.6529820999247731</v>
      </c>
    </row>
    <row r="49" spans="1:37" ht="15" customHeight="1">
      <c r="A49" s="30" t="s">
        <v>38</v>
      </c>
      <c r="B49" s="50">
        <f>'Расчет субсидий'!AV49</f>
        <v>2093.9909090909059</v>
      </c>
      <c r="C49" s="52">
        <f>'Расчет субсидий'!D49-1</f>
        <v>0.17279338009670586</v>
      </c>
      <c r="D49" s="52">
        <f>C49*'Расчет субсидий'!E49</f>
        <v>0.86396690048352931</v>
      </c>
      <c r="E49" s="53">
        <f t="shared" si="10"/>
        <v>359.95267340774694</v>
      </c>
      <c r="F49" s="58">
        <f>'Расчет субсидий'!H49-1</f>
        <v>6.3829787234042534E-2</v>
      </c>
      <c r="G49" s="58">
        <f>F49*'Расчет субсидий'!I49</f>
        <v>0.31914893617021267</v>
      </c>
      <c r="H49" s="53">
        <f t="shared" si="11"/>
        <v>132.96633554527762</v>
      </c>
      <c r="I49" s="52">
        <f>'Расчет субсидий'!L49-1</f>
        <v>0.19241192411924124</v>
      </c>
      <c r="J49" s="52">
        <f>I49*'Расчет субсидий'!M49</f>
        <v>0.9620596205962062</v>
      </c>
      <c r="K49" s="53">
        <f t="shared" si="15"/>
        <v>400.82083262384066</v>
      </c>
      <c r="L49" s="52">
        <f>'Расчет субсидий'!P49-1</f>
        <v>-0.21466179046511757</v>
      </c>
      <c r="M49" s="52">
        <f>L49*'Расчет субсидий'!Q49</f>
        <v>-4.2932358093023515</v>
      </c>
      <c r="N49" s="53">
        <f t="shared" si="12"/>
        <v>-1788.6816106767208</v>
      </c>
      <c r="O49" s="27" t="s">
        <v>365</v>
      </c>
      <c r="P49" s="27" t="s">
        <v>365</v>
      </c>
      <c r="Q49" s="27" t="s">
        <v>365</v>
      </c>
      <c r="R49" s="52">
        <f>'Расчет субсидий'!V49-1</f>
        <v>0</v>
      </c>
      <c r="S49" s="52">
        <f>R49*'Расчет субсидий'!W49</f>
        <v>0</v>
      </c>
      <c r="T49" s="53">
        <f t="shared" si="13"/>
        <v>0</v>
      </c>
      <c r="U49" s="58">
        <f>'Расчет субсидий'!Z49-1</f>
        <v>8.4856941496687099E-3</v>
      </c>
      <c r="V49" s="58">
        <f>U49*'Расчет субсидий'!AA49</f>
        <v>8.4856941496687099E-2</v>
      </c>
      <c r="W49" s="53">
        <f t="shared" si="14"/>
        <v>35.35376521003608</v>
      </c>
      <c r="X49" s="52">
        <f>'Расчет субсидий'!AD49-1</f>
        <v>1.4830194275550213E-4</v>
      </c>
      <c r="Y49" s="52">
        <f>X49*'Расчет субсидий'!AE49</f>
        <v>1.4830194275550213E-3</v>
      </c>
      <c r="Z49" s="53">
        <f t="shared" si="16"/>
        <v>0.61786719764993248</v>
      </c>
      <c r="AA49" s="52">
        <f>'Расчет субсидий'!AH49-1</f>
        <v>6.1268449838915107E-2</v>
      </c>
      <c r="AB49" s="52">
        <f>AA49*'Расчет субсидий'!AI49</f>
        <v>1.2253689967783021</v>
      </c>
      <c r="AC49" s="53">
        <f t="shared" si="17"/>
        <v>510.52285226953251</v>
      </c>
      <c r="AD49" s="52">
        <f>'Расчет субсидий'!AL49-1</f>
        <v>0.2117522279402535</v>
      </c>
      <c r="AE49" s="52">
        <f>AD49*'Расчет субсидий'!AM49</f>
        <v>2.117522279402535</v>
      </c>
      <c r="AF49" s="53">
        <f t="shared" si="18"/>
        <v>882.21875750660115</v>
      </c>
      <c r="AG49" s="58">
        <f>'Расчет субсидий'!AP49-1</f>
        <v>0.2496583671105963</v>
      </c>
      <c r="AH49" s="58">
        <f>AG49*'Расчет субсидий'!AQ49</f>
        <v>3.7448755066589445</v>
      </c>
      <c r="AI49" s="53">
        <f t="shared" si="3"/>
        <v>1560.2194360069418</v>
      </c>
      <c r="AJ49" s="52">
        <f t="shared" si="19"/>
        <v>5.0260463917116205</v>
      </c>
    </row>
    <row r="50" spans="1:37" ht="15" customHeight="1">
      <c r="A50" s="30" t="s">
        <v>39</v>
      </c>
      <c r="B50" s="50">
        <f>'Расчет субсидий'!AV50</f>
        <v>337.88181818182056</v>
      </c>
      <c r="C50" s="52">
        <f>'Расчет субсидий'!D50-1</f>
        <v>0.2221218416184858</v>
      </c>
      <c r="D50" s="52">
        <f>C50*'Расчет субсидий'!E50</f>
        <v>1.110609208092429</v>
      </c>
      <c r="E50" s="53">
        <f t="shared" si="10"/>
        <v>307.61032573706723</v>
      </c>
      <c r="F50" s="58">
        <f>'Расчет субсидий'!H50-1</f>
        <v>6.2260536398467403E-2</v>
      </c>
      <c r="G50" s="58">
        <f>F50*'Расчет субсидий'!I50</f>
        <v>0.31130268199233702</v>
      </c>
      <c r="H50" s="53">
        <f t="shared" si="11"/>
        <v>86.222875438752837</v>
      </c>
      <c r="I50" s="52">
        <f>'Расчет субсидий'!L50-1</f>
        <v>0.20500000000000007</v>
      </c>
      <c r="J50" s="52">
        <f>I50*'Расчет субсидий'!M50</f>
        <v>1.0250000000000004</v>
      </c>
      <c r="K50" s="53">
        <f t="shared" si="15"/>
        <v>283.89876617541375</v>
      </c>
      <c r="L50" s="52">
        <f>'Расчет субсидий'!P50-1</f>
        <v>-0.16469010335535084</v>
      </c>
      <c r="M50" s="52">
        <f>L50*'Расчет субсидий'!Q50</f>
        <v>-3.2938020671070167</v>
      </c>
      <c r="N50" s="53">
        <f t="shared" si="12"/>
        <v>-912.298871100204</v>
      </c>
      <c r="O50" s="27" t="s">
        <v>365</v>
      </c>
      <c r="P50" s="27" t="s">
        <v>365</v>
      </c>
      <c r="Q50" s="27" t="s">
        <v>365</v>
      </c>
      <c r="R50" s="52">
        <f>'Расчет субсидий'!V50-1</f>
        <v>0</v>
      </c>
      <c r="S50" s="52">
        <f>R50*'Расчет субсидий'!W50</f>
        <v>0</v>
      </c>
      <c r="T50" s="53">
        <f t="shared" si="13"/>
        <v>0</v>
      </c>
      <c r="U50" s="58">
        <f>'Расчет субсидий'!Z50-1</f>
        <v>6.1195880062564489E-2</v>
      </c>
      <c r="V50" s="58">
        <f>U50*'Расчет субсидий'!AA50</f>
        <v>0.30597940031282245</v>
      </c>
      <c r="W50" s="53">
        <f t="shared" si="14"/>
        <v>84.748462657466618</v>
      </c>
      <c r="X50" s="52">
        <f>'Расчет субсидий'!AD50-1</f>
        <v>6.6666666666665986E-3</v>
      </c>
      <c r="Y50" s="52">
        <f>X50*'Расчет субсидий'!AE50</f>
        <v>0.13333333333333197</v>
      </c>
      <c r="Z50" s="53">
        <f t="shared" si="16"/>
        <v>36.929920803305464</v>
      </c>
      <c r="AA50" s="52">
        <f>'Расчет субсидий'!AH50-1</f>
        <v>-1.8879023307436182E-2</v>
      </c>
      <c r="AB50" s="52">
        <f>AA50*'Расчет субсидий'!AI50</f>
        <v>-0.28318534961154274</v>
      </c>
      <c r="AC50" s="53">
        <f t="shared" si="17"/>
        <v>-78.43509400358063</v>
      </c>
      <c r="AD50" s="52">
        <f>'Расчет субсидий'!AL50-1</f>
        <v>7.2074074074073957E-2</v>
      </c>
      <c r="AE50" s="52">
        <f>AD50*'Расчет субсидий'!AM50</f>
        <v>0.72074074074073957</v>
      </c>
      <c r="AF50" s="53">
        <f t="shared" si="18"/>
        <v>199.62673856453628</v>
      </c>
      <c r="AG50" s="58">
        <f>'Расчет субсидий'!AP50-1</f>
        <v>7.932831499710491E-2</v>
      </c>
      <c r="AH50" s="58">
        <f>AG50*'Расчет субсидий'!AQ50</f>
        <v>1.1899247249565736</v>
      </c>
      <c r="AI50" s="53">
        <f t="shared" si="3"/>
        <v>329.57869390906319</v>
      </c>
      <c r="AJ50" s="52">
        <f t="shared" si="19"/>
        <v>1.2199026727096745</v>
      </c>
    </row>
    <row r="51" spans="1:37" ht="15" customHeight="1">
      <c r="A51" s="30" t="s">
        <v>2</v>
      </c>
      <c r="B51" s="50">
        <f>'Расчет субсидий'!AV51</f>
        <v>-798.36363636363967</v>
      </c>
      <c r="C51" s="52">
        <f>'Расчет субсидий'!D51-1</f>
        <v>0.13189864256933848</v>
      </c>
      <c r="D51" s="52">
        <f>C51*'Расчет субсидий'!E51</f>
        <v>0.65949321284669238</v>
      </c>
      <c r="E51" s="53">
        <f t="shared" si="10"/>
        <v>126.41307102194257</v>
      </c>
      <c r="F51" s="58">
        <f>'Расчет субсидий'!H51-1</f>
        <v>-4.2145593869731823E-2</v>
      </c>
      <c r="G51" s="58">
        <f>F51*'Расчет субсидий'!I51</f>
        <v>-0.21072796934865912</v>
      </c>
      <c r="H51" s="53">
        <f t="shared" si="11"/>
        <v>-40.392788336055709</v>
      </c>
      <c r="I51" s="52">
        <f>'Расчет субсидий'!L51-1</f>
        <v>0</v>
      </c>
      <c r="J51" s="52">
        <f>I51*'Расчет субсидий'!M51</f>
        <v>0</v>
      </c>
      <c r="K51" s="53">
        <f t="shared" si="15"/>
        <v>0</v>
      </c>
      <c r="L51" s="52">
        <f>'Расчет субсидий'!P51-1</f>
        <v>-7.045643330280571E-3</v>
      </c>
      <c r="M51" s="52">
        <f>L51*'Расчет субсидий'!Q51</f>
        <v>-0.14091286660561142</v>
      </c>
      <c r="N51" s="53">
        <f t="shared" si="12"/>
        <v>-27.010479967231429</v>
      </c>
      <c r="O51" s="27" t="s">
        <v>365</v>
      </c>
      <c r="P51" s="27" t="s">
        <v>365</v>
      </c>
      <c r="Q51" s="27" t="s">
        <v>365</v>
      </c>
      <c r="R51" s="52">
        <f>'Расчет субсидий'!V51-1</f>
        <v>0</v>
      </c>
      <c r="S51" s="52">
        <f>R51*'Расчет субсидий'!W51</f>
        <v>0</v>
      </c>
      <c r="T51" s="53">
        <f t="shared" si="13"/>
        <v>0</v>
      </c>
      <c r="U51" s="58">
        <f>'Расчет субсидий'!Z51-1</f>
        <v>9.6055228148366867E-2</v>
      </c>
      <c r="V51" s="58">
        <f>U51*'Расчет субсидий'!AA51</f>
        <v>0.48027614074183433</v>
      </c>
      <c r="W51" s="53">
        <f t="shared" si="14"/>
        <v>92.060358934816733</v>
      </c>
      <c r="X51" s="52">
        <f>'Расчет субсидий'!AD51-1</f>
        <v>-0.14198250728862971</v>
      </c>
      <c r="Y51" s="52">
        <f>X51*'Расчет субсидий'!AE51</f>
        <v>-2.1297376093294456</v>
      </c>
      <c r="Z51" s="53">
        <f t="shared" si="16"/>
        <v>-408.23266475200342</v>
      </c>
      <c r="AA51" s="52">
        <f>'Расчет субсидий'!AH51-1</f>
        <v>3.3559322033898331E-2</v>
      </c>
      <c r="AB51" s="52">
        <f>AA51*'Расчет субсидий'!AI51</f>
        <v>0.67118644067796662</v>
      </c>
      <c r="AC51" s="53">
        <f t="shared" si="17"/>
        <v>128.65445396799305</v>
      </c>
      <c r="AD51" s="52">
        <f>'Расчет субсидий'!AL51-1</f>
        <v>0.1922173913043479</v>
      </c>
      <c r="AE51" s="52">
        <f>AD51*'Расчет субсидий'!AM51</f>
        <v>0.96108695652173948</v>
      </c>
      <c r="AF51" s="53">
        <f t="shared" si="18"/>
        <v>184.22320552567703</v>
      </c>
      <c r="AG51" s="58">
        <f>'Расчет субсидий'!AP51-1</f>
        <v>-0.29704690214244356</v>
      </c>
      <c r="AH51" s="58">
        <f>AG51*'Расчет субсидий'!AQ51</f>
        <v>-4.4557035321366536</v>
      </c>
      <c r="AI51" s="53">
        <f t="shared" si="3"/>
        <v>-854.07879275877849</v>
      </c>
      <c r="AJ51" s="52">
        <f t="shared" si="19"/>
        <v>-4.1650392266321372</v>
      </c>
    </row>
    <row r="52" spans="1:37" ht="15" customHeight="1">
      <c r="A52" s="30" t="s">
        <v>40</v>
      </c>
      <c r="B52" s="50">
        <f>'Расчет субсидий'!AV52</f>
        <v>259.98181818181911</v>
      </c>
      <c r="C52" s="52">
        <f>'Расчет субсидий'!D52-1</f>
        <v>0.18231572080887148</v>
      </c>
      <c r="D52" s="52">
        <f>C52*'Расчет субсидий'!E52</f>
        <v>0.91157860404435742</v>
      </c>
      <c r="E52" s="53">
        <f t="shared" si="10"/>
        <v>160.94210453758649</v>
      </c>
      <c r="F52" s="58">
        <f>'Расчет субсидий'!H52-1</f>
        <v>3.8022813688212143E-3</v>
      </c>
      <c r="G52" s="58">
        <f>F52*'Расчет субсидий'!I52</f>
        <v>1.9011406844106071E-2</v>
      </c>
      <c r="H52" s="53">
        <f t="shared" si="11"/>
        <v>3.3565244007875155</v>
      </c>
      <c r="I52" s="52">
        <f>'Расчет субсидий'!L52-1</f>
        <v>5.2631578947368363E-2</v>
      </c>
      <c r="J52" s="52">
        <f>I52*'Расчет субсидий'!M52</f>
        <v>0.52631578947368363</v>
      </c>
      <c r="K52" s="53">
        <f t="shared" si="15"/>
        <v>92.922728148119347</v>
      </c>
      <c r="L52" s="52">
        <f>'Расчет субсидий'!P52-1</f>
        <v>-0.1992903095519718</v>
      </c>
      <c r="M52" s="52">
        <f>L52*'Расчет субсидий'!Q52</f>
        <v>-3.985806191039436</v>
      </c>
      <c r="N52" s="53">
        <f t="shared" si="12"/>
        <v>-703.70677176799302</v>
      </c>
      <c r="O52" s="27" t="s">
        <v>365</v>
      </c>
      <c r="P52" s="27" t="s">
        <v>365</v>
      </c>
      <c r="Q52" s="27" t="s">
        <v>365</v>
      </c>
      <c r="R52" s="52">
        <f>'Расчет субсидий'!V52-1</f>
        <v>0</v>
      </c>
      <c r="S52" s="52">
        <f>R52*'Расчет субсидий'!W52</f>
        <v>0</v>
      </c>
      <c r="T52" s="53">
        <f t="shared" si="13"/>
        <v>0</v>
      </c>
      <c r="U52" s="58">
        <f>'Расчет субсидий'!Z52-1</f>
        <v>0.11615171919278233</v>
      </c>
      <c r="V52" s="58">
        <f>U52*'Расчет субсидий'!AA52</f>
        <v>0.58075859596391166</v>
      </c>
      <c r="W52" s="53">
        <f t="shared" si="14"/>
        <v>102.5347789516324</v>
      </c>
      <c r="X52" s="52">
        <f>'Расчет субсидий'!AD52-1</f>
        <v>2.1897810218978186E-2</v>
      </c>
      <c r="Y52" s="52">
        <f>X52*'Расчет субсидий'!AE52</f>
        <v>0.43795620437956373</v>
      </c>
      <c r="Z52" s="53">
        <f t="shared" si="16"/>
        <v>77.322562108654438</v>
      </c>
      <c r="AA52" s="52">
        <f>'Расчет субсидий'!AH52-1</f>
        <v>0.30000000000000004</v>
      </c>
      <c r="AB52" s="52">
        <f>AA52*'Расчет субсидий'!AI52</f>
        <v>4.5000000000000009</v>
      </c>
      <c r="AC52" s="53">
        <f t="shared" si="17"/>
        <v>794.48932566642145</v>
      </c>
      <c r="AD52" s="52">
        <f>'Расчет субсидий'!AL52-1</f>
        <v>-0.1430417495029821</v>
      </c>
      <c r="AE52" s="52">
        <f>AD52*'Расчет субсидий'!AM52</f>
        <v>-1.430417495029821</v>
      </c>
      <c r="AF52" s="53">
        <f t="shared" si="18"/>
        <v>-252.54476245504313</v>
      </c>
      <c r="AG52" s="58">
        <f>'Расчет субсидий'!AP52-1</f>
        <v>-5.7903879559930704E-3</v>
      </c>
      <c r="AH52" s="58">
        <f>AG52*'Расчет субсидий'!AQ52</f>
        <v>-8.6855819339896057E-2</v>
      </c>
      <c r="AI52" s="53">
        <f t="shared" si="3"/>
        <v>-15.33467140834634</v>
      </c>
      <c r="AJ52" s="52">
        <f t="shared" si="19"/>
        <v>1.4725410952964701</v>
      </c>
    </row>
    <row r="53" spans="1:37" ht="15" customHeight="1">
      <c r="A53" s="30" t="s">
        <v>3</v>
      </c>
      <c r="B53" s="50">
        <f>'Расчет субсидий'!AV53</f>
        <v>1490.8272727272706</v>
      </c>
      <c r="C53" s="52">
        <f>'Расчет субсидий'!D53-1</f>
        <v>2.1422194165126029E-2</v>
      </c>
      <c r="D53" s="52">
        <f>C53*'Расчет субсидий'!E53</f>
        <v>0.10711097082563015</v>
      </c>
      <c r="E53" s="53">
        <f t="shared" si="10"/>
        <v>21.141109751500434</v>
      </c>
      <c r="F53" s="58">
        <f>'Расчет субсидий'!H53-1</f>
        <v>7.7294685990338952E-3</v>
      </c>
      <c r="G53" s="58">
        <f>F53*'Расчет субсидий'!I53</f>
        <v>3.8647342995169476E-2</v>
      </c>
      <c r="H53" s="53">
        <f t="shared" si="11"/>
        <v>7.6280488690076496</v>
      </c>
      <c r="I53" s="52">
        <f>'Расчет субсидий'!L53-1</f>
        <v>0.21978494623655909</v>
      </c>
      <c r="J53" s="52">
        <f>I53*'Расчет субсидий'!M53</f>
        <v>2.1978494623655909</v>
      </c>
      <c r="K53" s="53">
        <f t="shared" si="15"/>
        <v>433.80221785860954</v>
      </c>
      <c r="L53" s="52">
        <f>'Расчет субсидий'!P53-1</f>
        <v>-3.4553185132183972E-2</v>
      </c>
      <c r="M53" s="52">
        <f>L53*'Расчет субсидий'!Q53</f>
        <v>-0.69106370264367945</v>
      </c>
      <c r="N53" s="53">
        <f t="shared" si="12"/>
        <v>-136.3992266175255</v>
      </c>
      <c r="O53" s="27" t="s">
        <v>365</v>
      </c>
      <c r="P53" s="27" t="s">
        <v>365</v>
      </c>
      <c r="Q53" s="27" t="s">
        <v>365</v>
      </c>
      <c r="R53" s="52">
        <f>'Расчет субсидий'!V53-1</f>
        <v>0</v>
      </c>
      <c r="S53" s="52">
        <f>R53*'Расчет субсидий'!W53</f>
        <v>0</v>
      </c>
      <c r="T53" s="53">
        <f t="shared" si="13"/>
        <v>0</v>
      </c>
      <c r="U53" s="58">
        <f>'Расчет субсидий'!Z53-1</f>
        <v>1.8722807246063233E-4</v>
      </c>
      <c r="V53" s="58">
        <f>U53*'Расчет субсидий'!AA53</f>
        <v>9.3614036230316167E-4</v>
      </c>
      <c r="W53" s="53">
        <f t="shared" si="14"/>
        <v>0.18477141967538588</v>
      </c>
      <c r="X53" s="52">
        <f>'Расчет субсидий'!AD53-1</f>
        <v>6.6666666666659324E-4</v>
      </c>
      <c r="Y53" s="52">
        <f>X53*'Расчет субсидий'!AE53</f>
        <v>1.3333333333331865E-2</v>
      </c>
      <c r="Z53" s="53">
        <f t="shared" si="16"/>
        <v>2.6316768598073224</v>
      </c>
      <c r="AA53" s="52">
        <f>'Расчет субсидий'!AH53-1</f>
        <v>0.20897907419150274</v>
      </c>
      <c r="AB53" s="52">
        <f>AA53*'Расчет субсидий'!AI53</f>
        <v>3.134686112872541</v>
      </c>
      <c r="AC53" s="53">
        <f t="shared" si="17"/>
        <v>618.71106795052049</v>
      </c>
      <c r="AD53" s="52">
        <f>'Расчет субсидий'!AL53-1</f>
        <v>2.5029655990510102E-2</v>
      </c>
      <c r="AE53" s="52">
        <f>AD53*'Расчет субсидий'!AM53</f>
        <v>0.25029655990510102</v>
      </c>
      <c r="AF53" s="53">
        <f t="shared" si="18"/>
        <v>49.402474859377811</v>
      </c>
      <c r="AG53" s="58">
        <f>'Расчет субсидий'!AP53-1</f>
        <v>0.16676317313259981</v>
      </c>
      <c r="AH53" s="58">
        <f>AG53*'Расчет субсидий'!AQ53</f>
        <v>2.5014475969889971</v>
      </c>
      <c r="AI53" s="53">
        <f t="shared" si="3"/>
        <v>493.72513177629759</v>
      </c>
      <c r="AJ53" s="52">
        <f t="shared" si="19"/>
        <v>7.5532438170049847</v>
      </c>
    </row>
    <row r="54" spans="1:37" ht="15" customHeight="1">
      <c r="A54" s="30" t="s">
        <v>41</v>
      </c>
      <c r="B54" s="50">
        <f>'Расчет субсидий'!AV54</f>
        <v>636.4090909090919</v>
      </c>
      <c r="C54" s="52">
        <f>'Расчет субсидий'!D54-1</f>
        <v>2.5407484631700061E-2</v>
      </c>
      <c r="D54" s="52">
        <f>C54*'Расчет субсидий'!E54</f>
        <v>0.12703742315850031</v>
      </c>
      <c r="E54" s="53">
        <f t="shared" si="10"/>
        <v>35.882123181449465</v>
      </c>
      <c r="F54" s="58">
        <f>'Расчет субсидий'!H54-1</f>
        <v>-6.6921606118546251E-3</v>
      </c>
      <c r="G54" s="58">
        <f>F54*'Расчет субсидий'!I54</f>
        <v>-3.3460803059273125E-2</v>
      </c>
      <c r="H54" s="53">
        <f t="shared" si="11"/>
        <v>-9.4511099743030478</v>
      </c>
      <c r="I54" s="52">
        <f>'Расчет субсидий'!L54-1</f>
        <v>4.6511627906976827E-2</v>
      </c>
      <c r="J54" s="52">
        <f>I54*'Расчет субсидий'!M54</f>
        <v>0.46511627906976827</v>
      </c>
      <c r="K54" s="53">
        <f t="shared" si="15"/>
        <v>131.37356854645969</v>
      </c>
      <c r="L54" s="52">
        <f>'Расчет субсидий'!P54-1</f>
        <v>-0.14433118450239713</v>
      </c>
      <c r="M54" s="52">
        <f>L54*'Расчет субсидий'!Q54</f>
        <v>-2.8866236900479425</v>
      </c>
      <c r="N54" s="53">
        <f t="shared" si="12"/>
        <v>-815.3360187065465</v>
      </c>
      <c r="O54" s="27" t="s">
        <v>365</v>
      </c>
      <c r="P54" s="27" t="s">
        <v>365</v>
      </c>
      <c r="Q54" s="27" t="s">
        <v>365</v>
      </c>
      <c r="R54" s="52">
        <f>'Расчет субсидий'!V54-1</f>
        <v>0</v>
      </c>
      <c r="S54" s="52">
        <f>R54*'Расчет субсидий'!W54</f>
        <v>0</v>
      </c>
      <c r="T54" s="53">
        <f t="shared" si="13"/>
        <v>0</v>
      </c>
      <c r="U54" s="58">
        <f>'Расчет субсидий'!Z54-1</f>
        <v>2.9103047895500778E-2</v>
      </c>
      <c r="V54" s="58">
        <f>U54*'Расчет субсидий'!AA54</f>
        <v>0.14551523947750389</v>
      </c>
      <c r="W54" s="53">
        <f t="shared" si="14"/>
        <v>41.101241019312496</v>
      </c>
      <c r="X54" s="52">
        <f>'Расчет субсидий'!AD54-1</f>
        <v>2.7815163750560812E-2</v>
      </c>
      <c r="Y54" s="52">
        <f>X54*'Расчет субсидий'!AE54</f>
        <v>0.41722745625841218</v>
      </c>
      <c r="Z54" s="53">
        <f t="shared" si="16"/>
        <v>117.84721862209328</v>
      </c>
      <c r="AA54" s="52">
        <f>'Расчет субсидий'!AH54-1</f>
        <v>8.381016492763349E-3</v>
      </c>
      <c r="AB54" s="52">
        <f>AA54*'Расчет субсидий'!AI54</f>
        <v>8.381016492763349E-2</v>
      </c>
      <c r="AC54" s="53">
        <f t="shared" si="17"/>
        <v>23.672446961072644</v>
      </c>
      <c r="AD54" s="52">
        <f>'Расчет субсидий'!AL54-1</f>
        <v>4.2589928057553905E-2</v>
      </c>
      <c r="AE54" s="52">
        <f>AD54*'Расчет субсидий'!AM54</f>
        <v>0.42589928057553905</v>
      </c>
      <c r="AF54" s="53">
        <f t="shared" si="18"/>
        <v>120.29660291074346</v>
      </c>
      <c r="AG54" s="58">
        <f>'Расчет субсидий'!AP54-1</f>
        <v>0.23390851187029527</v>
      </c>
      <c r="AH54" s="58">
        <f>AG54*'Расчет субсидий'!AQ54</f>
        <v>3.5086276780544292</v>
      </c>
      <c r="AI54" s="53">
        <f t="shared" si="3"/>
        <v>991.0230183488103</v>
      </c>
      <c r="AJ54" s="52">
        <f t="shared" si="19"/>
        <v>2.2531490284145708</v>
      </c>
    </row>
    <row r="55" spans="1:37" ht="15" customHeight="1">
      <c r="A55" s="31" t="s">
        <v>42</v>
      </c>
      <c r="B55" s="49">
        <f>'Расчет субсидий'!AV55</f>
        <v>-26604.627272727266</v>
      </c>
      <c r="C55" s="49"/>
      <c r="D55" s="49"/>
      <c r="E55" s="49">
        <f>SUM(E57:E378)</f>
        <v>642.03730106077546</v>
      </c>
      <c r="F55" s="49"/>
      <c r="G55" s="49"/>
      <c r="H55" s="49"/>
      <c r="I55" s="49"/>
      <c r="J55" s="49"/>
      <c r="K55" s="49"/>
      <c r="L55" s="49"/>
      <c r="M55" s="49"/>
      <c r="N55" s="49">
        <f>SUM(N57:N378)</f>
        <v>-27782.418541236864</v>
      </c>
      <c r="O55" s="49"/>
      <c r="P55" s="49"/>
      <c r="Q55" s="49"/>
      <c r="R55" s="49"/>
      <c r="S55" s="49"/>
      <c r="T55" s="49"/>
      <c r="U55" s="49"/>
      <c r="V55" s="49"/>
      <c r="W55" s="49">
        <f>SUM(W57:W378)</f>
        <v>-2373.2130208319986</v>
      </c>
      <c r="X55" s="49"/>
      <c r="Y55" s="49"/>
      <c r="Z55" s="49">
        <f>SUM(Z57:Z378)</f>
        <v>2908.9669882808189</v>
      </c>
      <c r="AA55" s="49"/>
      <c r="AB55" s="49"/>
      <c r="AC55" s="49"/>
      <c r="AD55" s="49"/>
      <c r="AE55" s="49"/>
      <c r="AF55" s="49"/>
      <c r="AG55" s="49"/>
      <c r="AH55" s="49"/>
      <c r="AI55" s="49"/>
      <c r="AJ55" s="49"/>
    </row>
    <row r="56" spans="1:37" ht="15" customHeight="1">
      <c r="A56" s="32" t="s">
        <v>43</v>
      </c>
      <c r="B56" s="54"/>
      <c r="C56" s="55"/>
      <c r="D56" s="55"/>
      <c r="E56" s="56"/>
      <c r="F56" s="55"/>
      <c r="G56" s="55"/>
      <c r="H56" s="56"/>
      <c r="I56" s="56"/>
      <c r="J56" s="56"/>
      <c r="K56" s="56"/>
      <c r="L56" s="55"/>
      <c r="M56" s="55"/>
      <c r="N56" s="56"/>
      <c r="O56" s="55"/>
      <c r="P56" s="55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27"/>
      <c r="AB56" s="27"/>
      <c r="AC56" s="27"/>
      <c r="AD56" s="27"/>
      <c r="AE56" s="27"/>
      <c r="AF56" s="27"/>
      <c r="AG56" s="27"/>
      <c r="AH56" s="27"/>
      <c r="AI56" s="27"/>
      <c r="AJ56" s="56"/>
    </row>
    <row r="57" spans="1:37" ht="15" customHeight="1">
      <c r="A57" s="33" t="s">
        <v>44</v>
      </c>
      <c r="B57" s="50">
        <f>'Расчет субсидий'!AV57</f>
        <v>52.809090909090855</v>
      </c>
      <c r="C57" s="52">
        <f>'Расчет субсидий'!D57-1</f>
        <v>0.20704424778761066</v>
      </c>
      <c r="D57" s="52">
        <f>C57*'Расчет субсидий'!E57</f>
        <v>1.0352212389380533</v>
      </c>
      <c r="E57" s="53">
        <f>$B57*D57/$AJ57</f>
        <v>26.339891070280153</v>
      </c>
      <c r="F57" s="27" t="s">
        <v>365</v>
      </c>
      <c r="G57" s="27" t="s">
        <v>365</v>
      </c>
      <c r="H57" s="27" t="s">
        <v>365</v>
      </c>
      <c r="I57" s="27" t="s">
        <v>365</v>
      </c>
      <c r="J57" s="27" t="s">
        <v>365</v>
      </c>
      <c r="K57" s="27" t="s">
        <v>365</v>
      </c>
      <c r="L57" s="52">
        <f>'Расчет субсидий'!P57-1</f>
        <v>6.5934065934065922E-2</v>
      </c>
      <c r="M57" s="52">
        <f>L57*'Расчет субсидий'!Q57</f>
        <v>1.3186813186813184</v>
      </c>
      <c r="N57" s="53">
        <f>$B57*M57/$AJ57</f>
        <v>33.552173181947019</v>
      </c>
      <c r="O57" s="27" t="s">
        <v>365</v>
      </c>
      <c r="P57" s="27" t="s">
        <v>365</v>
      </c>
      <c r="Q57" s="27" t="s">
        <v>365</v>
      </c>
      <c r="R57" s="27" t="s">
        <v>365</v>
      </c>
      <c r="S57" s="27" t="s">
        <v>365</v>
      </c>
      <c r="T57" s="27" t="s">
        <v>365</v>
      </c>
      <c r="U57" s="58">
        <f>'Расчет субсидий'!Z57-1</f>
        <v>-2.6857142857142802E-2</v>
      </c>
      <c r="V57" s="58">
        <f>U57*'Расчет субсидий'!AA57</f>
        <v>-0.13428571428571401</v>
      </c>
      <c r="W57" s="53">
        <f t="shared" ref="W57:W120" si="20">$B57*V57/$AJ57</f>
        <v>-3.4167296356949315</v>
      </c>
      <c r="X57" s="52">
        <f>'Расчет субсидий'!AD57-1</f>
        <v>-7.2046109510086609E-3</v>
      </c>
      <c r="Y57" s="52">
        <f>X57*'Расчет субсидий'!AE57</f>
        <v>-0.14409221902017322</v>
      </c>
      <c r="Z57" s="53">
        <f>$B57*Y57/$AJ57</f>
        <v>-3.6662437074413852</v>
      </c>
      <c r="AA57" s="27" t="s">
        <v>365</v>
      </c>
      <c r="AB57" s="27" t="s">
        <v>365</v>
      </c>
      <c r="AC57" s="27" t="s">
        <v>365</v>
      </c>
      <c r="AD57" s="27" t="s">
        <v>365</v>
      </c>
      <c r="AE57" s="27" t="s">
        <v>365</v>
      </c>
      <c r="AF57" s="27" t="s">
        <v>365</v>
      </c>
      <c r="AG57" s="27" t="s">
        <v>365</v>
      </c>
      <c r="AH57" s="27" t="s">
        <v>365</v>
      </c>
      <c r="AI57" s="27" t="s">
        <v>365</v>
      </c>
      <c r="AJ57" s="52">
        <f>D57+M57+V57+Y57</f>
        <v>2.0755246243134846</v>
      </c>
      <c r="AK57" s="76"/>
    </row>
    <row r="58" spans="1:37" ht="15" customHeight="1">
      <c r="A58" s="33" t="s">
        <v>45</v>
      </c>
      <c r="B58" s="50">
        <f>'Расчет субсидий'!AV58</f>
        <v>-100.79999999999995</v>
      </c>
      <c r="C58" s="52">
        <f>'Расчет субсидий'!D58-1</f>
        <v>3.8851282051282077E-2</v>
      </c>
      <c r="D58" s="52">
        <f>C58*'Расчет субсидий'!E58</f>
        <v>0.19425641025641038</v>
      </c>
      <c r="E58" s="53">
        <f t="shared" ref="E58:E121" si="21">$B58*D58/$AJ58</f>
        <v>5.8422364162585385</v>
      </c>
      <c r="F58" s="27" t="s">
        <v>365</v>
      </c>
      <c r="G58" s="27" t="s">
        <v>365</v>
      </c>
      <c r="H58" s="27" t="s">
        <v>365</v>
      </c>
      <c r="I58" s="27" t="s">
        <v>365</v>
      </c>
      <c r="J58" s="27" t="s">
        <v>365</v>
      </c>
      <c r="K58" s="27" t="s">
        <v>365</v>
      </c>
      <c r="L58" s="52">
        <f>'Расчет субсидий'!P58-1</f>
        <v>-0.1775695055981884</v>
      </c>
      <c r="M58" s="52">
        <f>L58*'Расчет субсидий'!Q58</f>
        <v>-3.5513901119637681</v>
      </c>
      <c r="N58" s="53">
        <f t="shared" ref="N58:N121" si="22">$B58*M58/$AJ58</f>
        <v>-106.80759833391669</v>
      </c>
      <c r="O58" s="27" t="s">
        <v>365</v>
      </c>
      <c r="P58" s="27" t="s">
        <v>365</v>
      </c>
      <c r="Q58" s="27" t="s">
        <v>365</v>
      </c>
      <c r="R58" s="27" t="s">
        <v>365</v>
      </c>
      <c r="S58" s="27" t="s">
        <v>365</v>
      </c>
      <c r="T58" s="27" t="s">
        <v>365</v>
      </c>
      <c r="U58" s="58">
        <f>'Расчет субсидий'!Z58-1</f>
        <v>1.0996683539885588E-3</v>
      </c>
      <c r="V58" s="58">
        <f>U58*'Расчет субсидий'!AA58</f>
        <v>5.4983417699427939E-3</v>
      </c>
      <c r="W58" s="53">
        <f t="shared" si="20"/>
        <v>0.16536191765818539</v>
      </c>
      <c r="X58" s="52">
        <f>'Расчет субсидий'!AD58-1</f>
        <v>0</v>
      </c>
      <c r="Y58" s="52">
        <f>X58*'Расчет субсидий'!AE58</f>
        <v>0</v>
      </c>
      <c r="Z58" s="53">
        <f t="shared" ref="Z58:Z121" si="23">$B58*Y58/$AJ58</f>
        <v>0</v>
      </c>
      <c r="AA58" s="27" t="s">
        <v>365</v>
      </c>
      <c r="AB58" s="27" t="s">
        <v>365</v>
      </c>
      <c r="AC58" s="27" t="s">
        <v>365</v>
      </c>
      <c r="AD58" s="27" t="s">
        <v>365</v>
      </c>
      <c r="AE58" s="27" t="s">
        <v>365</v>
      </c>
      <c r="AF58" s="27" t="s">
        <v>365</v>
      </c>
      <c r="AG58" s="27" t="s">
        <v>365</v>
      </c>
      <c r="AH58" s="27" t="s">
        <v>365</v>
      </c>
      <c r="AI58" s="27" t="s">
        <v>365</v>
      </c>
      <c r="AJ58" s="52">
        <f t="shared" ref="AJ58:AJ121" si="24">D58+M58+V58+Y58</f>
        <v>-3.3516353599374149</v>
      </c>
      <c r="AK58" s="76"/>
    </row>
    <row r="59" spans="1:37" ht="15" customHeight="1">
      <c r="A59" s="33" t="s">
        <v>46</v>
      </c>
      <c r="B59" s="50">
        <f>'Расчет субсидий'!AV59</f>
        <v>-107.20909090909095</v>
      </c>
      <c r="C59" s="52">
        <f>'Расчет субсидий'!D59-1</f>
        <v>-0.18270664505672607</v>
      </c>
      <c r="D59" s="52">
        <f>C59*'Расчет субсидий'!E59</f>
        <v>-0.91353322528363035</v>
      </c>
      <c r="E59" s="53">
        <f t="shared" si="21"/>
        <v>-20.474330936185162</v>
      </c>
      <c r="F59" s="27" t="s">
        <v>365</v>
      </c>
      <c r="G59" s="27" t="s">
        <v>365</v>
      </c>
      <c r="H59" s="27" t="s">
        <v>365</v>
      </c>
      <c r="I59" s="27" t="s">
        <v>365</v>
      </c>
      <c r="J59" s="27" t="s">
        <v>365</v>
      </c>
      <c r="K59" s="27" t="s">
        <v>365</v>
      </c>
      <c r="L59" s="52">
        <f>'Расчет субсидий'!P59-1</f>
        <v>-0.28829686013320643</v>
      </c>
      <c r="M59" s="52">
        <f>L59*'Расчет субсидий'!Q59</f>
        <v>-5.7659372026641282</v>
      </c>
      <c r="N59" s="53">
        <f t="shared" si="22"/>
        <v>-129.22760024185678</v>
      </c>
      <c r="O59" s="27" t="s">
        <v>365</v>
      </c>
      <c r="P59" s="27" t="s">
        <v>365</v>
      </c>
      <c r="Q59" s="27" t="s">
        <v>365</v>
      </c>
      <c r="R59" s="27" t="s">
        <v>365</v>
      </c>
      <c r="S59" s="27" t="s">
        <v>365</v>
      </c>
      <c r="T59" s="27" t="s">
        <v>365</v>
      </c>
      <c r="U59" s="58">
        <f>'Расчет субсидий'!Z59-1</f>
        <v>0.22507747747747753</v>
      </c>
      <c r="V59" s="58">
        <f>U59*'Расчет субсидий'!AA59</f>
        <v>1.1253873873873876</v>
      </c>
      <c r="W59" s="53">
        <f t="shared" si="20"/>
        <v>25.222458431793033</v>
      </c>
      <c r="X59" s="52">
        <f>'Расчет субсидий'!AD59-1</f>
        <v>3.8528896672504365E-2</v>
      </c>
      <c r="Y59" s="52">
        <f>X59*'Расчет субсидий'!AE59</f>
        <v>0.77057793345008729</v>
      </c>
      <c r="Z59" s="53">
        <f t="shared" si="23"/>
        <v>17.270381837157974</v>
      </c>
      <c r="AA59" s="27" t="s">
        <v>365</v>
      </c>
      <c r="AB59" s="27" t="s">
        <v>365</v>
      </c>
      <c r="AC59" s="27" t="s">
        <v>365</v>
      </c>
      <c r="AD59" s="27" t="s">
        <v>365</v>
      </c>
      <c r="AE59" s="27" t="s">
        <v>365</v>
      </c>
      <c r="AF59" s="27" t="s">
        <v>365</v>
      </c>
      <c r="AG59" s="27" t="s">
        <v>365</v>
      </c>
      <c r="AH59" s="27" t="s">
        <v>365</v>
      </c>
      <c r="AI59" s="27" t="s">
        <v>365</v>
      </c>
      <c r="AJ59" s="52">
        <f t="shared" si="24"/>
        <v>-4.7835051071102832</v>
      </c>
      <c r="AK59" s="76"/>
    </row>
    <row r="60" spans="1:37" ht="15" customHeight="1">
      <c r="A60" s="33" t="s">
        <v>47</v>
      </c>
      <c r="B60" s="50">
        <f>'Расчет субсидий'!AV60</f>
        <v>115.38181818181818</v>
      </c>
      <c r="C60" s="52">
        <f>'Расчет субсидий'!D60-1</f>
        <v>-1</v>
      </c>
      <c r="D60" s="52">
        <f>C60*'Расчет субсидий'!E60</f>
        <v>0</v>
      </c>
      <c r="E60" s="53">
        <f t="shared" si="21"/>
        <v>0</v>
      </c>
      <c r="F60" s="27" t="s">
        <v>365</v>
      </c>
      <c r="G60" s="27" t="s">
        <v>365</v>
      </c>
      <c r="H60" s="27" t="s">
        <v>365</v>
      </c>
      <c r="I60" s="27" t="s">
        <v>365</v>
      </c>
      <c r="J60" s="27" t="s">
        <v>365</v>
      </c>
      <c r="K60" s="27" t="s">
        <v>365</v>
      </c>
      <c r="L60" s="52">
        <f>'Расчет субсидий'!P60-1</f>
        <v>0.19132007233273063</v>
      </c>
      <c r="M60" s="52">
        <f>L60*'Расчет субсидий'!Q60</f>
        <v>3.8264014466546126</v>
      </c>
      <c r="N60" s="53">
        <f t="shared" si="22"/>
        <v>60.508056967141975</v>
      </c>
      <c r="O60" s="27" t="s">
        <v>365</v>
      </c>
      <c r="P60" s="27" t="s">
        <v>365</v>
      </c>
      <c r="Q60" s="27" t="s">
        <v>365</v>
      </c>
      <c r="R60" s="27" t="s">
        <v>365</v>
      </c>
      <c r="S60" s="27" t="s">
        <v>365</v>
      </c>
      <c r="T60" s="27" t="s">
        <v>365</v>
      </c>
      <c r="U60" s="58">
        <f>'Расчет субсидий'!Z60-1</f>
        <v>0.17753658536585348</v>
      </c>
      <c r="V60" s="58">
        <f>U60*'Расчет субсидий'!AA60</f>
        <v>0.88768292682926742</v>
      </c>
      <c r="W60" s="53">
        <f t="shared" si="20"/>
        <v>14.037201755791859</v>
      </c>
      <c r="X60" s="52">
        <f>'Расчет субсидий'!AD60-1</f>
        <v>0.12912087912087911</v>
      </c>
      <c r="Y60" s="52">
        <f>X60*'Расчет субсидий'!AE60</f>
        <v>2.5824175824175821</v>
      </c>
      <c r="Z60" s="53">
        <f t="shared" si="23"/>
        <v>40.836559458884338</v>
      </c>
      <c r="AA60" s="27" t="s">
        <v>365</v>
      </c>
      <c r="AB60" s="27" t="s">
        <v>365</v>
      </c>
      <c r="AC60" s="27" t="s">
        <v>365</v>
      </c>
      <c r="AD60" s="27" t="s">
        <v>365</v>
      </c>
      <c r="AE60" s="27" t="s">
        <v>365</v>
      </c>
      <c r="AF60" s="27" t="s">
        <v>365</v>
      </c>
      <c r="AG60" s="27" t="s">
        <v>365</v>
      </c>
      <c r="AH60" s="27" t="s">
        <v>365</v>
      </c>
      <c r="AI60" s="27" t="s">
        <v>365</v>
      </c>
      <c r="AJ60" s="52">
        <f t="shared" si="24"/>
        <v>7.2965019559014621</v>
      </c>
      <c r="AK60" s="76"/>
    </row>
    <row r="61" spans="1:37" ht="15" customHeight="1">
      <c r="A61" s="33" t="s">
        <v>48</v>
      </c>
      <c r="B61" s="50">
        <f>'Расчет субсидий'!AV61</f>
        <v>1.9727272727275249</v>
      </c>
      <c r="C61" s="52">
        <f>'Расчет субсидий'!D61-1</f>
        <v>-0.13787396562698917</v>
      </c>
      <c r="D61" s="52">
        <f>C61*'Расчет субсидий'!E61</f>
        <v>-0.68936982813494585</v>
      </c>
      <c r="E61" s="53">
        <f t="shared" si="21"/>
        <v>-21.495387763093223</v>
      </c>
      <c r="F61" s="27" t="s">
        <v>365</v>
      </c>
      <c r="G61" s="27" t="s">
        <v>365</v>
      </c>
      <c r="H61" s="27" t="s">
        <v>365</v>
      </c>
      <c r="I61" s="27" t="s">
        <v>365</v>
      </c>
      <c r="J61" s="27" t="s">
        <v>365</v>
      </c>
      <c r="K61" s="27" t="s">
        <v>365</v>
      </c>
      <c r="L61" s="52">
        <f>'Расчет субсидий'!P61-1</f>
        <v>3.0485123845815698E-2</v>
      </c>
      <c r="M61" s="52">
        <f>L61*'Расчет субсидий'!Q61</f>
        <v>0.60970247691631396</v>
      </c>
      <c r="N61" s="53">
        <f t="shared" si="22"/>
        <v>19.011263079052355</v>
      </c>
      <c r="O61" s="27" t="s">
        <v>365</v>
      </c>
      <c r="P61" s="27" t="s">
        <v>365</v>
      </c>
      <c r="Q61" s="27" t="s">
        <v>365</v>
      </c>
      <c r="R61" s="27" t="s">
        <v>365</v>
      </c>
      <c r="S61" s="27" t="s">
        <v>365</v>
      </c>
      <c r="T61" s="27" t="s">
        <v>365</v>
      </c>
      <c r="U61" s="58">
        <f>'Расчет субсидий'!Z61-1</f>
        <v>-0.1714132231404959</v>
      </c>
      <c r="V61" s="58">
        <f>U61*'Расчет субсидий'!AA61</f>
        <v>-0.85706611570247948</v>
      </c>
      <c r="W61" s="53">
        <f t="shared" si="20"/>
        <v>-26.724361501975359</v>
      </c>
      <c r="X61" s="52">
        <f>'Расчет субсидий'!AD61-1</f>
        <v>5.0000000000000044E-2</v>
      </c>
      <c r="Y61" s="52">
        <f>X61*'Расчет субсидий'!AE61</f>
        <v>1.0000000000000009</v>
      </c>
      <c r="Z61" s="53">
        <f t="shared" si="23"/>
        <v>31.181213458743752</v>
      </c>
      <c r="AA61" s="27" t="s">
        <v>365</v>
      </c>
      <c r="AB61" s="27" t="s">
        <v>365</v>
      </c>
      <c r="AC61" s="27" t="s">
        <v>365</v>
      </c>
      <c r="AD61" s="27" t="s">
        <v>365</v>
      </c>
      <c r="AE61" s="27" t="s">
        <v>365</v>
      </c>
      <c r="AF61" s="27" t="s">
        <v>365</v>
      </c>
      <c r="AG61" s="27" t="s">
        <v>365</v>
      </c>
      <c r="AH61" s="27" t="s">
        <v>365</v>
      </c>
      <c r="AI61" s="27" t="s">
        <v>365</v>
      </c>
      <c r="AJ61" s="52">
        <f t="shared" si="24"/>
        <v>6.326653307888952E-2</v>
      </c>
      <c r="AK61" s="76"/>
    </row>
    <row r="62" spans="1:37" ht="15" customHeight="1">
      <c r="A62" s="32" t="s">
        <v>49</v>
      </c>
      <c r="B62" s="54"/>
      <c r="C62" s="55"/>
      <c r="D62" s="55"/>
      <c r="E62" s="56"/>
      <c r="F62" s="55"/>
      <c r="G62" s="55"/>
      <c r="H62" s="56"/>
      <c r="I62" s="56"/>
      <c r="J62" s="56"/>
      <c r="K62" s="56"/>
      <c r="L62" s="55"/>
      <c r="M62" s="55"/>
      <c r="N62" s="56"/>
      <c r="O62" s="55"/>
      <c r="P62" s="55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27"/>
      <c r="AB62" s="27"/>
      <c r="AC62" s="27"/>
      <c r="AD62" s="27"/>
      <c r="AE62" s="27"/>
      <c r="AF62" s="27"/>
      <c r="AG62" s="27"/>
      <c r="AH62" s="27"/>
      <c r="AI62" s="27"/>
      <c r="AJ62" s="56"/>
      <c r="AK62" s="76"/>
    </row>
    <row r="63" spans="1:37" ht="15" customHeight="1">
      <c r="A63" s="33" t="s">
        <v>50</v>
      </c>
      <c r="B63" s="50">
        <f>'Расчет субсидий'!AV63</f>
        <v>-45.890909090909076</v>
      </c>
      <c r="C63" s="52">
        <f>'Расчет субсидий'!D63-1</f>
        <v>-3.3313698767257316E-2</v>
      </c>
      <c r="D63" s="52">
        <f>C63*'Расчет субсидий'!E63</f>
        <v>-0.16656849383628658</v>
      </c>
      <c r="E63" s="53">
        <f t="shared" si="21"/>
        <v>-2.2620219823250434</v>
      </c>
      <c r="F63" s="27" t="s">
        <v>365</v>
      </c>
      <c r="G63" s="27" t="s">
        <v>365</v>
      </c>
      <c r="H63" s="27" t="s">
        <v>365</v>
      </c>
      <c r="I63" s="27" t="s">
        <v>365</v>
      </c>
      <c r="J63" s="27" t="s">
        <v>365</v>
      </c>
      <c r="K63" s="27" t="s">
        <v>365</v>
      </c>
      <c r="L63" s="52">
        <f>'Расчет субсидий'!P63-1</f>
        <v>-0.13012407008464599</v>
      </c>
      <c r="M63" s="52">
        <f>L63*'Расчет субсидий'!Q63</f>
        <v>-2.6024814016929199</v>
      </c>
      <c r="N63" s="53">
        <f t="shared" si="22"/>
        <v>-35.342038603095268</v>
      </c>
      <c r="O63" s="27" t="s">
        <v>365</v>
      </c>
      <c r="P63" s="27" t="s">
        <v>365</v>
      </c>
      <c r="Q63" s="27" t="s">
        <v>365</v>
      </c>
      <c r="R63" s="27" t="s">
        <v>365</v>
      </c>
      <c r="S63" s="27" t="s">
        <v>365</v>
      </c>
      <c r="T63" s="27" t="s">
        <v>365</v>
      </c>
      <c r="U63" s="58">
        <f>'Расчет субсидий'!Z63-1</f>
        <v>-0.12204371884927157</v>
      </c>
      <c r="V63" s="58">
        <f>U63*'Расчет субсидий'!AA63</f>
        <v>-0.61021859424635783</v>
      </c>
      <c r="W63" s="53">
        <f t="shared" si="20"/>
        <v>-8.2868485054887753</v>
      </c>
      <c r="X63" s="52">
        <f>'Расчет субсидий'!AD63-1</f>
        <v>0</v>
      </c>
      <c r="Y63" s="52">
        <f>X63*'Расчет субсидий'!AE63</f>
        <v>0</v>
      </c>
      <c r="Z63" s="53">
        <f t="shared" si="23"/>
        <v>0</v>
      </c>
      <c r="AA63" s="27" t="s">
        <v>365</v>
      </c>
      <c r="AB63" s="27" t="s">
        <v>365</v>
      </c>
      <c r="AC63" s="27" t="s">
        <v>365</v>
      </c>
      <c r="AD63" s="27" t="s">
        <v>365</v>
      </c>
      <c r="AE63" s="27" t="s">
        <v>365</v>
      </c>
      <c r="AF63" s="27" t="s">
        <v>365</v>
      </c>
      <c r="AG63" s="27" t="s">
        <v>365</v>
      </c>
      <c r="AH63" s="27" t="s">
        <v>365</v>
      </c>
      <c r="AI63" s="27" t="s">
        <v>365</v>
      </c>
      <c r="AJ63" s="52">
        <f t="shared" si="24"/>
        <v>-3.3792684897755638</v>
      </c>
      <c r="AK63" s="76"/>
    </row>
    <row r="64" spans="1:37" ht="15" customHeight="1">
      <c r="A64" s="33" t="s">
        <v>51</v>
      </c>
      <c r="B64" s="50">
        <f>'Расчет субсидий'!AV64</f>
        <v>-95.490909090909042</v>
      </c>
      <c r="C64" s="52">
        <f>'Расчет субсидий'!D64-1</f>
        <v>0.19999999999999996</v>
      </c>
      <c r="D64" s="52">
        <f>C64*'Расчет субсидий'!E64</f>
        <v>0.99999999999999978</v>
      </c>
      <c r="E64" s="53">
        <f t="shared" si="21"/>
        <v>9.4438651083943004</v>
      </c>
      <c r="F64" s="27" t="s">
        <v>365</v>
      </c>
      <c r="G64" s="27" t="s">
        <v>365</v>
      </c>
      <c r="H64" s="27" t="s">
        <v>365</v>
      </c>
      <c r="I64" s="27" t="s">
        <v>365</v>
      </c>
      <c r="J64" s="27" t="s">
        <v>365</v>
      </c>
      <c r="K64" s="27" t="s">
        <v>365</v>
      </c>
      <c r="L64" s="52">
        <f>'Расчет субсидий'!P64-1</f>
        <v>-0.389524283109564</v>
      </c>
      <c r="M64" s="52">
        <f>L64*'Расчет субсидий'!Q64</f>
        <v>-7.7904856621912799</v>
      </c>
      <c r="N64" s="53">
        <f t="shared" si="22"/>
        <v>-73.572295722614314</v>
      </c>
      <c r="O64" s="27" t="s">
        <v>365</v>
      </c>
      <c r="P64" s="27" t="s">
        <v>365</v>
      </c>
      <c r="Q64" s="27" t="s">
        <v>365</v>
      </c>
      <c r="R64" s="27" t="s">
        <v>365</v>
      </c>
      <c r="S64" s="27" t="s">
        <v>365</v>
      </c>
      <c r="T64" s="27" t="s">
        <v>365</v>
      </c>
      <c r="U64" s="58">
        <f>'Расчет субсидий'!Z64-1</f>
        <v>-0.54494615284806014</v>
      </c>
      <c r="V64" s="58">
        <f>U64*'Расчет субсидий'!AA64</f>
        <v>-2.7247307642403005</v>
      </c>
      <c r="W64" s="53">
        <f t="shared" si="20"/>
        <v>-25.731989794177515</v>
      </c>
      <c r="X64" s="52">
        <f>'Расчет субсидий'!AD64-1</f>
        <v>-2.9810298102981081E-2</v>
      </c>
      <c r="Y64" s="52">
        <f>X64*'Расчет субсидий'!AE64</f>
        <v>-0.59620596205962162</v>
      </c>
      <c r="Z64" s="53">
        <f t="shared" si="23"/>
        <v>-5.6304886825115172</v>
      </c>
      <c r="AA64" s="27" t="s">
        <v>365</v>
      </c>
      <c r="AB64" s="27" t="s">
        <v>365</v>
      </c>
      <c r="AC64" s="27" t="s">
        <v>365</v>
      </c>
      <c r="AD64" s="27" t="s">
        <v>365</v>
      </c>
      <c r="AE64" s="27" t="s">
        <v>365</v>
      </c>
      <c r="AF64" s="27" t="s">
        <v>365</v>
      </c>
      <c r="AG64" s="27" t="s">
        <v>365</v>
      </c>
      <c r="AH64" s="27" t="s">
        <v>365</v>
      </c>
      <c r="AI64" s="27" t="s">
        <v>365</v>
      </c>
      <c r="AJ64" s="52">
        <f t="shared" si="24"/>
        <v>-10.111422388491203</v>
      </c>
      <c r="AK64" s="76"/>
    </row>
    <row r="65" spans="1:37" ht="15" customHeight="1">
      <c r="A65" s="33" t="s">
        <v>52</v>
      </c>
      <c r="B65" s="50">
        <f>'Расчет субсидий'!AV65</f>
        <v>-73.736363636363762</v>
      </c>
      <c r="C65" s="52">
        <f>'Расчет субсидий'!D65-1</f>
        <v>-1</v>
      </c>
      <c r="D65" s="52">
        <f>C65*'Расчет субсидий'!E65</f>
        <v>0</v>
      </c>
      <c r="E65" s="53">
        <f t="shared" si="21"/>
        <v>0</v>
      </c>
      <c r="F65" s="27" t="s">
        <v>365</v>
      </c>
      <c r="G65" s="27" t="s">
        <v>365</v>
      </c>
      <c r="H65" s="27" t="s">
        <v>365</v>
      </c>
      <c r="I65" s="27" t="s">
        <v>365</v>
      </c>
      <c r="J65" s="27" t="s">
        <v>365</v>
      </c>
      <c r="K65" s="27" t="s">
        <v>365</v>
      </c>
      <c r="L65" s="52">
        <f>'Расчет субсидий'!P65-1</f>
        <v>-0.28351445290157951</v>
      </c>
      <c r="M65" s="52">
        <f>L65*'Расчет субсидий'!Q65</f>
        <v>-5.6702890580315906</v>
      </c>
      <c r="N65" s="53">
        <f t="shared" si="22"/>
        <v>-77.291820588007951</v>
      </c>
      <c r="O65" s="27" t="s">
        <v>365</v>
      </c>
      <c r="P65" s="27" t="s">
        <v>365</v>
      </c>
      <c r="Q65" s="27" t="s">
        <v>365</v>
      </c>
      <c r="R65" s="27" t="s">
        <v>365</v>
      </c>
      <c r="S65" s="27" t="s">
        <v>365</v>
      </c>
      <c r="T65" s="27" t="s">
        <v>365</v>
      </c>
      <c r="U65" s="58">
        <f>'Расчет субсидий'!Z65-1</f>
        <v>5.2167146525562202E-2</v>
      </c>
      <c r="V65" s="58">
        <f>U65*'Расчет субсидий'!AA65</f>
        <v>0.26083573262781101</v>
      </c>
      <c r="W65" s="53">
        <f t="shared" si="20"/>
        <v>3.5554569516441861</v>
      </c>
      <c r="X65" s="52">
        <f>'Расчет субсидий'!AD65-1</f>
        <v>0</v>
      </c>
      <c r="Y65" s="52">
        <f>X65*'Расчет субсидий'!AE65</f>
        <v>0</v>
      </c>
      <c r="Z65" s="53">
        <f t="shared" si="23"/>
        <v>0</v>
      </c>
      <c r="AA65" s="27" t="s">
        <v>365</v>
      </c>
      <c r="AB65" s="27" t="s">
        <v>365</v>
      </c>
      <c r="AC65" s="27" t="s">
        <v>365</v>
      </c>
      <c r="AD65" s="27" t="s">
        <v>365</v>
      </c>
      <c r="AE65" s="27" t="s">
        <v>365</v>
      </c>
      <c r="AF65" s="27" t="s">
        <v>365</v>
      </c>
      <c r="AG65" s="27" t="s">
        <v>365</v>
      </c>
      <c r="AH65" s="27" t="s">
        <v>365</v>
      </c>
      <c r="AI65" s="27" t="s">
        <v>365</v>
      </c>
      <c r="AJ65" s="52">
        <f t="shared" si="24"/>
        <v>-5.4094533254037795</v>
      </c>
      <c r="AK65" s="76"/>
    </row>
    <row r="66" spans="1:37" ht="15" customHeight="1">
      <c r="A66" s="33" t="s">
        <v>53</v>
      </c>
      <c r="B66" s="50">
        <f>'Расчет субсидий'!AV66</f>
        <v>-209.86363636363637</v>
      </c>
      <c r="C66" s="52">
        <f>'Расчет субсидий'!D66-1</f>
        <v>-1</v>
      </c>
      <c r="D66" s="52">
        <f>C66*'Расчет субсидий'!E66</f>
        <v>0</v>
      </c>
      <c r="E66" s="53">
        <f t="shared" si="21"/>
        <v>0</v>
      </c>
      <c r="F66" s="27" t="s">
        <v>365</v>
      </c>
      <c r="G66" s="27" t="s">
        <v>365</v>
      </c>
      <c r="H66" s="27" t="s">
        <v>365</v>
      </c>
      <c r="I66" s="27" t="s">
        <v>365</v>
      </c>
      <c r="J66" s="27" t="s">
        <v>365</v>
      </c>
      <c r="K66" s="27" t="s">
        <v>365</v>
      </c>
      <c r="L66" s="52">
        <f>'Расчет субсидий'!P66-1</f>
        <v>-0.83671832386819389</v>
      </c>
      <c r="M66" s="52">
        <f>L66*'Расчет субсидий'!Q66</f>
        <v>-16.734366477363878</v>
      </c>
      <c r="N66" s="53">
        <f t="shared" si="22"/>
        <v>-200.18762611701248</v>
      </c>
      <c r="O66" s="27" t="s">
        <v>365</v>
      </c>
      <c r="P66" s="27" t="s">
        <v>365</v>
      </c>
      <c r="Q66" s="27" t="s">
        <v>365</v>
      </c>
      <c r="R66" s="27" t="s">
        <v>365</v>
      </c>
      <c r="S66" s="27" t="s">
        <v>365</v>
      </c>
      <c r="T66" s="27" t="s">
        <v>365</v>
      </c>
      <c r="U66" s="58">
        <f>'Расчет субсидий'!Z66-1</f>
        <v>-0.18817278025368533</v>
      </c>
      <c r="V66" s="58">
        <f>U66*'Расчет субсидий'!AA66</f>
        <v>-0.94086390126842667</v>
      </c>
      <c r="W66" s="53">
        <f t="shared" si="20"/>
        <v>-11.255239996619682</v>
      </c>
      <c r="X66" s="52">
        <f>'Расчет субсидий'!AD66-1</f>
        <v>6.6006600660066805E-3</v>
      </c>
      <c r="Y66" s="52">
        <f>X66*'Расчет субсидий'!AE66</f>
        <v>0.13201320132013361</v>
      </c>
      <c r="Z66" s="53">
        <f t="shared" si="23"/>
        <v>1.5792297499957613</v>
      </c>
      <c r="AA66" s="27" t="s">
        <v>365</v>
      </c>
      <c r="AB66" s="27" t="s">
        <v>365</v>
      </c>
      <c r="AC66" s="27" t="s">
        <v>365</v>
      </c>
      <c r="AD66" s="27" t="s">
        <v>365</v>
      </c>
      <c r="AE66" s="27" t="s">
        <v>365</v>
      </c>
      <c r="AF66" s="27" t="s">
        <v>365</v>
      </c>
      <c r="AG66" s="27" t="s">
        <v>365</v>
      </c>
      <c r="AH66" s="27" t="s">
        <v>365</v>
      </c>
      <c r="AI66" s="27" t="s">
        <v>365</v>
      </c>
      <c r="AJ66" s="52">
        <f t="shared" si="24"/>
        <v>-17.543217177312169</v>
      </c>
      <c r="AK66" s="76"/>
    </row>
    <row r="67" spans="1:37" ht="15" customHeight="1">
      <c r="A67" s="33" t="s">
        <v>54</v>
      </c>
      <c r="B67" s="50">
        <f>'Расчет субсидий'!AV67</f>
        <v>-115.93636363636369</v>
      </c>
      <c r="C67" s="52">
        <f>'Расчет субсидий'!D67-1</f>
        <v>-1</v>
      </c>
      <c r="D67" s="52">
        <f>C67*'Расчет субсидий'!E67</f>
        <v>0</v>
      </c>
      <c r="E67" s="53">
        <f t="shared" si="21"/>
        <v>0</v>
      </c>
      <c r="F67" s="27" t="s">
        <v>365</v>
      </c>
      <c r="G67" s="27" t="s">
        <v>365</v>
      </c>
      <c r="H67" s="27" t="s">
        <v>365</v>
      </c>
      <c r="I67" s="27" t="s">
        <v>365</v>
      </c>
      <c r="J67" s="27" t="s">
        <v>365</v>
      </c>
      <c r="K67" s="27" t="s">
        <v>365</v>
      </c>
      <c r="L67" s="52">
        <f>'Расчет субсидий'!P67-1</f>
        <v>-0.36663376110562684</v>
      </c>
      <c r="M67" s="52">
        <f>L67*'Расчет субсидий'!Q67</f>
        <v>-7.3326752221125364</v>
      </c>
      <c r="N67" s="53">
        <f t="shared" si="22"/>
        <v>-148.43227623017634</v>
      </c>
      <c r="O67" s="27" t="s">
        <v>365</v>
      </c>
      <c r="P67" s="27" t="s">
        <v>365</v>
      </c>
      <c r="Q67" s="27" t="s">
        <v>365</v>
      </c>
      <c r="R67" s="27" t="s">
        <v>365</v>
      </c>
      <c r="S67" s="27" t="s">
        <v>365</v>
      </c>
      <c r="T67" s="27" t="s">
        <v>365</v>
      </c>
      <c r="U67" s="58">
        <f>'Расчет субсидий'!Z67-1</f>
        <v>-0.33841785394042045</v>
      </c>
      <c r="V67" s="58">
        <f>U67*'Расчет субсидий'!AA67</f>
        <v>-1.6920892697021022</v>
      </c>
      <c r="W67" s="53">
        <f t="shared" si="20"/>
        <v>-34.252255047262366</v>
      </c>
      <c r="X67" s="52">
        <f>'Расчет субсидий'!AD67-1</f>
        <v>0.16487068965517238</v>
      </c>
      <c r="Y67" s="52">
        <f>X67*'Расчет субсидий'!AE67</f>
        <v>3.2974137931034475</v>
      </c>
      <c r="Z67" s="53">
        <f t="shared" si="23"/>
        <v>66.748167641075</v>
      </c>
      <c r="AA67" s="27" t="s">
        <v>365</v>
      </c>
      <c r="AB67" s="27" t="s">
        <v>365</v>
      </c>
      <c r="AC67" s="27" t="s">
        <v>365</v>
      </c>
      <c r="AD67" s="27" t="s">
        <v>365</v>
      </c>
      <c r="AE67" s="27" t="s">
        <v>365</v>
      </c>
      <c r="AF67" s="27" t="s">
        <v>365</v>
      </c>
      <c r="AG67" s="27" t="s">
        <v>365</v>
      </c>
      <c r="AH67" s="27" t="s">
        <v>365</v>
      </c>
      <c r="AI67" s="27" t="s">
        <v>365</v>
      </c>
      <c r="AJ67" s="52">
        <f t="shared" si="24"/>
        <v>-5.7273506987111906</v>
      </c>
      <c r="AK67" s="76"/>
    </row>
    <row r="68" spans="1:37" ht="15" customHeight="1">
      <c r="A68" s="33" t="s">
        <v>55</v>
      </c>
      <c r="B68" s="50">
        <f>'Расчет субсидий'!AV68</f>
        <v>-11.990909090909099</v>
      </c>
      <c r="C68" s="52">
        <f>'Расчет субсидий'!D68-1</f>
        <v>-1</v>
      </c>
      <c r="D68" s="52">
        <f>C68*'Расчет субсидий'!E68</f>
        <v>0</v>
      </c>
      <c r="E68" s="53">
        <f t="shared" si="21"/>
        <v>0</v>
      </c>
      <c r="F68" s="27" t="s">
        <v>365</v>
      </c>
      <c r="G68" s="27" t="s">
        <v>365</v>
      </c>
      <c r="H68" s="27" t="s">
        <v>365</v>
      </c>
      <c r="I68" s="27" t="s">
        <v>365</v>
      </c>
      <c r="J68" s="27" t="s">
        <v>365</v>
      </c>
      <c r="K68" s="27" t="s">
        <v>365</v>
      </c>
      <c r="L68" s="52">
        <f>'Расчет субсидий'!P68-1</f>
        <v>0</v>
      </c>
      <c r="M68" s="52">
        <f>L68*'Расчет субсидий'!Q68</f>
        <v>0</v>
      </c>
      <c r="N68" s="53">
        <f t="shared" si="22"/>
        <v>0</v>
      </c>
      <c r="O68" s="27" t="s">
        <v>365</v>
      </c>
      <c r="P68" s="27" t="s">
        <v>365</v>
      </c>
      <c r="Q68" s="27" t="s">
        <v>365</v>
      </c>
      <c r="R68" s="27" t="s">
        <v>365</v>
      </c>
      <c r="S68" s="27" t="s">
        <v>365</v>
      </c>
      <c r="T68" s="27" t="s">
        <v>365</v>
      </c>
      <c r="U68" s="58">
        <f>'Расчет субсидий'!Z68-1</f>
        <v>0.22068369351669936</v>
      </c>
      <c r="V68" s="58">
        <f>U68*'Расчет субсидий'!AA68</f>
        <v>1.1034184675834968</v>
      </c>
      <c r="W68" s="53">
        <f t="shared" si="20"/>
        <v>20.898457346305118</v>
      </c>
      <c r="X68" s="52">
        <f>'Расчет субсидий'!AD68-1</f>
        <v>-8.6826347305389184E-2</v>
      </c>
      <c r="Y68" s="52">
        <f>X68*'Расчет субсидий'!AE68</f>
        <v>-1.7365269461077837</v>
      </c>
      <c r="Z68" s="53">
        <f t="shared" si="23"/>
        <v>-32.889366437214221</v>
      </c>
      <c r="AA68" s="27" t="s">
        <v>365</v>
      </c>
      <c r="AB68" s="27" t="s">
        <v>365</v>
      </c>
      <c r="AC68" s="27" t="s">
        <v>365</v>
      </c>
      <c r="AD68" s="27" t="s">
        <v>365</v>
      </c>
      <c r="AE68" s="27" t="s">
        <v>365</v>
      </c>
      <c r="AF68" s="27" t="s">
        <v>365</v>
      </c>
      <c r="AG68" s="27" t="s">
        <v>365</v>
      </c>
      <c r="AH68" s="27" t="s">
        <v>365</v>
      </c>
      <c r="AI68" s="27" t="s">
        <v>365</v>
      </c>
      <c r="AJ68" s="52">
        <f t="shared" si="24"/>
        <v>-0.63310847852428687</v>
      </c>
      <c r="AK68" s="76"/>
    </row>
    <row r="69" spans="1:37" ht="15" customHeight="1">
      <c r="A69" s="33" t="s">
        <v>56</v>
      </c>
      <c r="B69" s="50">
        <f>'Расчет субсидий'!AV69</f>
        <v>31.881818181818289</v>
      </c>
      <c r="C69" s="52">
        <f>'Расчет субсидий'!D69-1</f>
        <v>-1</v>
      </c>
      <c r="D69" s="52">
        <f>C69*'Расчет субсидий'!E69</f>
        <v>0</v>
      </c>
      <c r="E69" s="53">
        <f t="shared" si="21"/>
        <v>0</v>
      </c>
      <c r="F69" s="27" t="s">
        <v>365</v>
      </c>
      <c r="G69" s="27" t="s">
        <v>365</v>
      </c>
      <c r="H69" s="27" t="s">
        <v>365</v>
      </c>
      <c r="I69" s="27" t="s">
        <v>365</v>
      </c>
      <c r="J69" s="27" t="s">
        <v>365</v>
      </c>
      <c r="K69" s="27" t="s">
        <v>365</v>
      </c>
      <c r="L69" s="52">
        <f>'Расчет субсидий'!P69-1</f>
        <v>2.0185349752443793E-2</v>
      </c>
      <c r="M69" s="52">
        <f>L69*'Расчет субсидий'!Q69</f>
        <v>0.40370699504887586</v>
      </c>
      <c r="N69" s="53">
        <f t="shared" si="22"/>
        <v>11.387930494119644</v>
      </c>
      <c r="O69" s="27" t="s">
        <v>365</v>
      </c>
      <c r="P69" s="27" t="s">
        <v>365</v>
      </c>
      <c r="Q69" s="27" t="s">
        <v>365</v>
      </c>
      <c r="R69" s="27" t="s">
        <v>365</v>
      </c>
      <c r="S69" s="27" t="s">
        <v>365</v>
      </c>
      <c r="T69" s="27" t="s">
        <v>365</v>
      </c>
      <c r="U69" s="58">
        <f>'Расчет субсидий'!Z69-1</f>
        <v>-0.2827408678597696</v>
      </c>
      <c r="V69" s="58">
        <f>U69*'Расчет субсидий'!AA69</f>
        <v>-1.413704339298848</v>
      </c>
      <c r="W69" s="53">
        <f t="shared" si="20"/>
        <v>-39.878344820905383</v>
      </c>
      <c r="X69" s="52">
        <f>'Расчет субсидий'!AD69-1</f>
        <v>0.10701107011070121</v>
      </c>
      <c r="Y69" s="52">
        <f>X69*'Расчет субсидий'!AE69</f>
        <v>2.1402214022140242</v>
      </c>
      <c r="Z69" s="53">
        <f t="shared" si="23"/>
        <v>60.372232508604029</v>
      </c>
      <c r="AA69" s="27" t="s">
        <v>365</v>
      </c>
      <c r="AB69" s="27" t="s">
        <v>365</v>
      </c>
      <c r="AC69" s="27" t="s">
        <v>365</v>
      </c>
      <c r="AD69" s="27" t="s">
        <v>365</v>
      </c>
      <c r="AE69" s="27" t="s">
        <v>365</v>
      </c>
      <c r="AF69" s="27" t="s">
        <v>365</v>
      </c>
      <c r="AG69" s="27" t="s">
        <v>365</v>
      </c>
      <c r="AH69" s="27" t="s">
        <v>365</v>
      </c>
      <c r="AI69" s="27" t="s">
        <v>365</v>
      </c>
      <c r="AJ69" s="52">
        <f t="shared" si="24"/>
        <v>1.1302240579640521</v>
      </c>
      <c r="AK69" s="76"/>
    </row>
    <row r="70" spans="1:37" ht="15" customHeight="1">
      <c r="A70" s="33" t="s">
        <v>57</v>
      </c>
      <c r="B70" s="50">
        <f>'Расчет субсидий'!AV70</f>
        <v>-26.118181818181824</v>
      </c>
      <c r="C70" s="52">
        <f>'Расчет субсидий'!D70-1</f>
        <v>-7.0646008273265504E-2</v>
      </c>
      <c r="D70" s="52">
        <f>C70*'Расчет субсидий'!E70</f>
        <v>-0.35323004136632752</v>
      </c>
      <c r="E70" s="53">
        <f t="shared" si="21"/>
        <v>-0.70591927948543653</v>
      </c>
      <c r="F70" s="27" t="s">
        <v>365</v>
      </c>
      <c r="G70" s="27" t="s">
        <v>365</v>
      </c>
      <c r="H70" s="27" t="s">
        <v>365</v>
      </c>
      <c r="I70" s="27" t="s">
        <v>365</v>
      </c>
      <c r="J70" s="27" t="s">
        <v>365</v>
      </c>
      <c r="K70" s="27" t="s">
        <v>365</v>
      </c>
      <c r="L70" s="52">
        <f>'Расчет субсидий'!P70-1</f>
        <v>-0.27264492753623182</v>
      </c>
      <c r="M70" s="52">
        <f>L70*'Расчет субсидий'!Q70</f>
        <v>-5.4528985507246368</v>
      </c>
      <c r="N70" s="53">
        <f t="shared" si="22"/>
        <v>-10.897448589438294</v>
      </c>
      <c r="O70" s="27" t="s">
        <v>365</v>
      </c>
      <c r="P70" s="27" t="s">
        <v>365</v>
      </c>
      <c r="Q70" s="27" t="s">
        <v>365</v>
      </c>
      <c r="R70" s="27" t="s">
        <v>365</v>
      </c>
      <c r="S70" s="27" t="s">
        <v>365</v>
      </c>
      <c r="T70" s="27" t="s">
        <v>365</v>
      </c>
      <c r="U70" s="58">
        <f>'Расчет субсидий'!Z70-1</f>
        <v>-0.16028567940422411</v>
      </c>
      <c r="V70" s="58">
        <f>U70*'Расчет субсидий'!AA70</f>
        <v>-0.80142839702112056</v>
      </c>
      <c r="W70" s="53">
        <f t="shared" si="20"/>
        <v>-1.601629788893286</v>
      </c>
      <c r="X70" s="52">
        <f>'Расчет субсидий'!AD70-1</f>
        <v>-0.32307692307692304</v>
      </c>
      <c r="Y70" s="52">
        <f>X70*'Расчет субсидий'!AE70</f>
        <v>-6.4615384615384608</v>
      </c>
      <c r="Z70" s="53">
        <f t="shared" si="23"/>
        <v>-12.913184160364807</v>
      </c>
      <c r="AA70" s="27" t="s">
        <v>365</v>
      </c>
      <c r="AB70" s="27" t="s">
        <v>365</v>
      </c>
      <c r="AC70" s="27" t="s">
        <v>365</v>
      </c>
      <c r="AD70" s="27" t="s">
        <v>365</v>
      </c>
      <c r="AE70" s="27" t="s">
        <v>365</v>
      </c>
      <c r="AF70" s="27" t="s">
        <v>365</v>
      </c>
      <c r="AG70" s="27" t="s">
        <v>365</v>
      </c>
      <c r="AH70" s="27" t="s">
        <v>365</v>
      </c>
      <c r="AI70" s="27" t="s">
        <v>365</v>
      </c>
      <c r="AJ70" s="52">
        <f t="shared" si="24"/>
        <v>-13.069095450650545</v>
      </c>
      <c r="AK70" s="76"/>
    </row>
    <row r="71" spans="1:37" ht="15" customHeight="1">
      <c r="A71" s="33" t="s">
        <v>58</v>
      </c>
      <c r="B71" s="50">
        <f>'Расчет субсидий'!AV71</f>
        <v>-79.872727272727275</v>
      </c>
      <c r="C71" s="52">
        <f>'Расчет субсидий'!D71-1</f>
        <v>-1</v>
      </c>
      <c r="D71" s="52">
        <f>C71*'Расчет субсидий'!E71</f>
        <v>0</v>
      </c>
      <c r="E71" s="53">
        <f t="shared" si="21"/>
        <v>0</v>
      </c>
      <c r="F71" s="27" t="s">
        <v>365</v>
      </c>
      <c r="G71" s="27" t="s">
        <v>365</v>
      </c>
      <c r="H71" s="27" t="s">
        <v>365</v>
      </c>
      <c r="I71" s="27" t="s">
        <v>365</v>
      </c>
      <c r="J71" s="27" t="s">
        <v>365</v>
      </c>
      <c r="K71" s="27" t="s">
        <v>365</v>
      </c>
      <c r="L71" s="52">
        <f>'Расчет субсидий'!P71-1</f>
        <v>-0.23307980599647271</v>
      </c>
      <c r="M71" s="52">
        <f>L71*'Расчет субсидий'!Q71</f>
        <v>-4.6615961199294542</v>
      </c>
      <c r="N71" s="53">
        <f t="shared" si="22"/>
        <v>-60.003755312198663</v>
      </c>
      <c r="O71" s="27" t="s">
        <v>365</v>
      </c>
      <c r="P71" s="27" t="s">
        <v>365</v>
      </c>
      <c r="Q71" s="27" t="s">
        <v>365</v>
      </c>
      <c r="R71" s="27" t="s">
        <v>365</v>
      </c>
      <c r="S71" s="27" t="s">
        <v>365</v>
      </c>
      <c r="T71" s="27" t="s">
        <v>365</v>
      </c>
      <c r="U71" s="58">
        <f>'Расчет субсидий'!Z71-1</f>
        <v>-0.31963180497663257</v>
      </c>
      <c r="V71" s="58">
        <f>U71*'Расчет субсидий'!AA71</f>
        <v>-1.598159024883163</v>
      </c>
      <c r="W71" s="53">
        <f t="shared" si="20"/>
        <v>-20.571396708757035</v>
      </c>
      <c r="X71" s="52">
        <f>'Расчет субсидий'!AD71-1</f>
        <v>2.7285129604366354E-3</v>
      </c>
      <c r="Y71" s="52">
        <f>X71*'Расчет субсидий'!AE71</f>
        <v>5.4570259208732708E-2</v>
      </c>
      <c r="Z71" s="53">
        <f t="shared" si="23"/>
        <v>0.70242474822842571</v>
      </c>
      <c r="AA71" s="27" t="s">
        <v>365</v>
      </c>
      <c r="AB71" s="27" t="s">
        <v>365</v>
      </c>
      <c r="AC71" s="27" t="s">
        <v>365</v>
      </c>
      <c r="AD71" s="27" t="s">
        <v>365</v>
      </c>
      <c r="AE71" s="27" t="s">
        <v>365</v>
      </c>
      <c r="AF71" s="27" t="s">
        <v>365</v>
      </c>
      <c r="AG71" s="27" t="s">
        <v>365</v>
      </c>
      <c r="AH71" s="27" t="s">
        <v>365</v>
      </c>
      <c r="AI71" s="27" t="s">
        <v>365</v>
      </c>
      <c r="AJ71" s="52">
        <f t="shared" si="24"/>
        <v>-6.2051848856038845</v>
      </c>
      <c r="AK71" s="76"/>
    </row>
    <row r="72" spans="1:37" ht="15" customHeight="1">
      <c r="A72" s="33" t="s">
        <v>59</v>
      </c>
      <c r="B72" s="50">
        <f>'Расчет субсидий'!AV72</f>
        <v>-172.26363636363635</v>
      </c>
      <c r="C72" s="52">
        <f>'Расчет субсидий'!D72-1</f>
        <v>-1</v>
      </c>
      <c r="D72" s="52">
        <f>C72*'Расчет субсидий'!E72</f>
        <v>0</v>
      </c>
      <c r="E72" s="53">
        <f t="shared" si="21"/>
        <v>0</v>
      </c>
      <c r="F72" s="27" t="s">
        <v>365</v>
      </c>
      <c r="G72" s="27" t="s">
        <v>365</v>
      </c>
      <c r="H72" s="27" t="s">
        <v>365</v>
      </c>
      <c r="I72" s="27" t="s">
        <v>365</v>
      </c>
      <c r="J72" s="27" t="s">
        <v>365</v>
      </c>
      <c r="K72" s="27" t="s">
        <v>365</v>
      </c>
      <c r="L72" s="52">
        <f>'Расчет субсидий'!P72-1</f>
        <v>-0.74719850586979719</v>
      </c>
      <c r="M72" s="52">
        <f>L72*'Расчет субсидий'!Q72</f>
        <v>-14.943970117395944</v>
      </c>
      <c r="N72" s="53">
        <f t="shared" si="22"/>
        <v>-181.73784803057367</v>
      </c>
      <c r="O72" s="27" t="s">
        <v>365</v>
      </c>
      <c r="P72" s="27" t="s">
        <v>365</v>
      </c>
      <c r="Q72" s="27" t="s">
        <v>365</v>
      </c>
      <c r="R72" s="27" t="s">
        <v>365</v>
      </c>
      <c r="S72" s="27" t="s">
        <v>365</v>
      </c>
      <c r="T72" s="27" t="s">
        <v>365</v>
      </c>
      <c r="U72" s="58">
        <f>'Расчет субсидий'!Z72-1</f>
        <v>-6.3096060815480248E-2</v>
      </c>
      <c r="V72" s="58">
        <f>U72*'Расчет субсидий'!AA72</f>
        <v>-0.31548030407740124</v>
      </c>
      <c r="W72" s="53">
        <f t="shared" si="20"/>
        <v>-3.8366452226986092</v>
      </c>
      <c r="X72" s="52">
        <f>'Расчет субсидий'!AD72-1</f>
        <v>5.4726368159204064E-2</v>
      </c>
      <c r="Y72" s="52">
        <f>X72*'Расчет субсидий'!AE72</f>
        <v>1.0945273631840813</v>
      </c>
      <c r="Z72" s="53">
        <f t="shared" si="23"/>
        <v>13.310856889635918</v>
      </c>
      <c r="AA72" s="27" t="s">
        <v>365</v>
      </c>
      <c r="AB72" s="27" t="s">
        <v>365</v>
      </c>
      <c r="AC72" s="27" t="s">
        <v>365</v>
      </c>
      <c r="AD72" s="27" t="s">
        <v>365</v>
      </c>
      <c r="AE72" s="27" t="s">
        <v>365</v>
      </c>
      <c r="AF72" s="27" t="s">
        <v>365</v>
      </c>
      <c r="AG72" s="27" t="s">
        <v>365</v>
      </c>
      <c r="AH72" s="27" t="s">
        <v>365</v>
      </c>
      <c r="AI72" s="27" t="s">
        <v>365</v>
      </c>
      <c r="AJ72" s="52">
        <f t="shared" si="24"/>
        <v>-14.164923058289263</v>
      </c>
      <c r="AK72" s="76"/>
    </row>
    <row r="73" spans="1:37" ht="15" customHeight="1">
      <c r="A73" s="33" t="s">
        <v>60</v>
      </c>
      <c r="B73" s="50">
        <f>'Расчет субсидий'!AV73</f>
        <v>-42.799999999999955</v>
      </c>
      <c r="C73" s="52">
        <f>'Расчет субсидий'!D73-1</f>
        <v>-1</v>
      </c>
      <c r="D73" s="52">
        <f>C73*'Расчет субсидий'!E73</f>
        <v>0</v>
      </c>
      <c r="E73" s="53">
        <f t="shared" si="21"/>
        <v>0</v>
      </c>
      <c r="F73" s="27" t="s">
        <v>365</v>
      </c>
      <c r="G73" s="27" t="s">
        <v>365</v>
      </c>
      <c r="H73" s="27" t="s">
        <v>365</v>
      </c>
      <c r="I73" s="27" t="s">
        <v>365</v>
      </c>
      <c r="J73" s="27" t="s">
        <v>365</v>
      </c>
      <c r="K73" s="27" t="s">
        <v>365</v>
      </c>
      <c r="L73" s="52">
        <f>'Расчет субсидий'!P73-1</f>
        <v>-6.5964172813487876E-2</v>
      </c>
      <c r="M73" s="52">
        <f>L73*'Расчет субсидий'!Q73</f>
        <v>-1.3192834562697575</v>
      </c>
      <c r="N73" s="53">
        <f t="shared" si="22"/>
        <v>-21.393567577339777</v>
      </c>
      <c r="O73" s="27" t="s">
        <v>365</v>
      </c>
      <c r="P73" s="27" t="s">
        <v>365</v>
      </c>
      <c r="Q73" s="27" t="s">
        <v>365</v>
      </c>
      <c r="R73" s="27" t="s">
        <v>365</v>
      </c>
      <c r="S73" s="27" t="s">
        <v>365</v>
      </c>
      <c r="T73" s="27" t="s">
        <v>365</v>
      </c>
      <c r="U73" s="58">
        <f>'Расчет субсидий'!Z73-1</f>
        <v>-0.26401535929786069</v>
      </c>
      <c r="V73" s="58">
        <f>U73*'Расчет субсидий'!AA73</f>
        <v>-1.3200767964893034</v>
      </c>
      <c r="W73" s="53">
        <f t="shared" si="20"/>
        <v>-21.406432422660178</v>
      </c>
      <c r="X73" s="52">
        <f>'Расчет субсидий'!AD73-1</f>
        <v>0</v>
      </c>
      <c r="Y73" s="52">
        <f>X73*'Расчет субсидий'!AE73</f>
        <v>0</v>
      </c>
      <c r="Z73" s="53">
        <f t="shared" si="23"/>
        <v>0</v>
      </c>
      <c r="AA73" s="27" t="s">
        <v>365</v>
      </c>
      <c r="AB73" s="27" t="s">
        <v>365</v>
      </c>
      <c r="AC73" s="27" t="s">
        <v>365</v>
      </c>
      <c r="AD73" s="27" t="s">
        <v>365</v>
      </c>
      <c r="AE73" s="27" t="s">
        <v>365</v>
      </c>
      <c r="AF73" s="27" t="s">
        <v>365</v>
      </c>
      <c r="AG73" s="27" t="s">
        <v>365</v>
      </c>
      <c r="AH73" s="27" t="s">
        <v>365</v>
      </c>
      <c r="AI73" s="27" t="s">
        <v>365</v>
      </c>
      <c r="AJ73" s="52">
        <f t="shared" si="24"/>
        <v>-2.6393602527590607</v>
      </c>
      <c r="AK73" s="76"/>
    </row>
    <row r="74" spans="1:37" ht="15" customHeight="1">
      <c r="A74" s="33" t="s">
        <v>61</v>
      </c>
      <c r="B74" s="50">
        <f>'Расчет субсидий'!AV74</f>
        <v>-250.52727272727276</v>
      </c>
      <c r="C74" s="52">
        <f>'Расчет субсидий'!D74-1</f>
        <v>-5.5596196049743973E-2</v>
      </c>
      <c r="D74" s="52">
        <f>C74*'Расчет субсидий'!E74</f>
        <v>-0.27798098024871987</v>
      </c>
      <c r="E74" s="53">
        <f t="shared" si="21"/>
        <v>-4.1355408277776231</v>
      </c>
      <c r="F74" s="27" t="s">
        <v>365</v>
      </c>
      <c r="G74" s="27" t="s">
        <v>365</v>
      </c>
      <c r="H74" s="27" t="s">
        <v>365</v>
      </c>
      <c r="I74" s="27" t="s">
        <v>365</v>
      </c>
      <c r="J74" s="27" t="s">
        <v>365</v>
      </c>
      <c r="K74" s="27" t="s">
        <v>365</v>
      </c>
      <c r="L74" s="52">
        <f>'Расчет субсидий'!P74-1</f>
        <v>-0.8763347306810092</v>
      </c>
      <c r="M74" s="52">
        <f>L74*'Расчет субсидий'!Q74</f>
        <v>-17.526694613620183</v>
      </c>
      <c r="N74" s="53">
        <f t="shared" si="22"/>
        <v>-260.74575708655954</v>
      </c>
      <c r="O74" s="27" t="s">
        <v>365</v>
      </c>
      <c r="P74" s="27" t="s">
        <v>365</v>
      </c>
      <c r="Q74" s="27" t="s">
        <v>365</v>
      </c>
      <c r="R74" s="27" t="s">
        <v>365</v>
      </c>
      <c r="S74" s="27" t="s">
        <v>365</v>
      </c>
      <c r="T74" s="27" t="s">
        <v>365</v>
      </c>
      <c r="U74" s="58">
        <f>'Расчет субсидий'!Z74-1</f>
        <v>-0.638398859238134</v>
      </c>
      <c r="V74" s="58">
        <f>U74*'Расчет субсидий'!AA74</f>
        <v>-3.19199429619067</v>
      </c>
      <c r="W74" s="53">
        <f t="shared" si="20"/>
        <v>-47.487503361268558</v>
      </c>
      <c r="X74" s="52">
        <f>'Расчет субсидий'!AD74-1</f>
        <v>0.20784184514003279</v>
      </c>
      <c r="Y74" s="52">
        <f>X74*'Расчет субсидий'!AE74</f>
        <v>4.1568369028006558</v>
      </c>
      <c r="Z74" s="53">
        <f t="shared" si="23"/>
        <v>61.841528548332967</v>
      </c>
      <c r="AA74" s="27" t="s">
        <v>365</v>
      </c>
      <c r="AB74" s="27" t="s">
        <v>365</v>
      </c>
      <c r="AC74" s="27" t="s">
        <v>365</v>
      </c>
      <c r="AD74" s="27" t="s">
        <v>365</v>
      </c>
      <c r="AE74" s="27" t="s">
        <v>365</v>
      </c>
      <c r="AF74" s="27" t="s">
        <v>365</v>
      </c>
      <c r="AG74" s="27" t="s">
        <v>365</v>
      </c>
      <c r="AH74" s="27" t="s">
        <v>365</v>
      </c>
      <c r="AI74" s="27" t="s">
        <v>365</v>
      </c>
      <c r="AJ74" s="52">
        <f t="shared" si="24"/>
        <v>-16.839832987258919</v>
      </c>
      <c r="AK74" s="76"/>
    </row>
    <row r="75" spans="1:37" ht="15" customHeight="1">
      <c r="A75" s="32" t="s">
        <v>62</v>
      </c>
      <c r="B75" s="54"/>
      <c r="C75" s="55"/>
      <c r="D75" s="55"/>
      <c r="E75" s="56"/>
      <c r="F75" s="55"/>
      <c r="G75" s="55"/>
      <c r="H75" s="56"/>
      <c r="I75" s="56"/>
      <c r="J75" s="56"/>
      <c r="K75" s="56"/>
      <c r="L75" s="55"/>
      <c r="M75" s="55"/>
      <c r="N75" s="56"/>
      <c r="O75" s="55"/>
      <c r="P75" s="55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27"/>
      <c r="AB75" s="27"/>
      <c r="AC75" s="27"/>
      <c r="AD75" s="27"/>
      <c r="AE75" s="27"/>
      <c r="AF75" s="27"/>
      <c r="AG75" s="27"/>
      <c r="AH75" s="27"/>
      <c r="AI75" s="27"/>
      <c r="AJ75" s="56"/>
      <c r="AK75" s="76"/>
    </row>
    <row r="76" spans="1:37" ht="15" customHeight="1">
      <c r="A76" s="33" t="s">
        <v>63</v>
      </c>
      <c r="B76" s="50">
        <f>'Расчет субсидий'!AV76</f>
        <v>-45.82727272727243</v>
      </c>
      <c r="C76" s="52">
        <f>'Расчет субсидий'!D76-1</f>
        <v>-1</v>
      </c>
      <c r="D76" s="52">
        <f>C76*'Расчет субсидий'!E76</f>
        <v>0</v>
      </c>
      <c r="E76" s="53">
        <f t="shared" si="21"/>
        <v>0</v>
      </c>
      <c r="F76" s="27" t="s">
        <v>365</v>
      </c>
      <c r="G76" s="27" t="s">
        <v>365</v>
      </c>
      <c r="H76" s="27" t="s">
        <v>365</v>
      </c>
      <c r="I76" s="27" t="s">
        <v>365</v>
      </c>
      <c r="J76" s="27" t="s">
        <v>365</v>
      </c>
      <c r="K76" s="27" t="s">
        <v>365</v>
      </c>
      <c r="L76" s="52">
        <f>'Расчет субсидий'!P76-1</f>
        <v>8.9225964755579312E-5</v>
      </c>
      <c r="M76" s="52">
        <f>L76*'Расчет субсидий'!Q76</f>
        <v>1.7845192951115862E-3</v>
      </c>
      <c r="N76" s="53">
        <f t="shared" si="22"/>
        <v>8.769145432908465E-2</v>
      </c>
      <c r="O76" s="27" t="s">
        <v>365</v>
      </c>
      <c r="P76" s="27" t="s">
        <v>365</v>
      </c>
      <c r="Q76" s="27" t="s">
        <v>365</v>
      </c>
      <c r="R76" s="27" t="s">
        <v>365</v>
      </c>
      <c r="S76" s="27" t="s">
        <v>365</v>
      </c>
      <c r="T76" s="27" t="s">
        <v>365</v>
      </c>
      <c r="U76" s="58">
        <f>'Расчет субсидий'!Z76-1</f>
        <v>-0.15915094339622637</v>
      </c>
      <c r="V76" s="58">
        <f>U76*'Расчет субсидий'!AA76</f>
        <v>-0.79575471698113187</v>
      </c>
      <c r="W76" s="53">
        <f t="shared" si="20"/>
        <v>-39.103465349160707</v>
      </c>
      <c r="X76" s="52">
        <f>'Расчет субсидий'!AD76-1</f>
        <v>-6.9306930693069368E-3</v>
      </c>
      <c r="Y76" s="52">
        <f>X76*'Расчет субсидий'!AE76</f>
        <v>-0.13861386138613874</v>
      </c>
      <c r="Z76" s="53">
        <f t="shared" si="23"/>
        <v>-6.8114988324408037</v>
      </c>
      <c r="AA76" s="27" t="s">
        <v>365</v>
      </c>
      <c r="AB76" s="27" t="s">
        <v>365</v>
      </c>
      <c r="AC76" s="27" t="s">
        <v>365</v>
      </c>
      <c r="AD76" s="27" t="s">
        <v>365</v>
      </c>
      <c r="AE76" s="27" t="s">
        <v>365</v>
      </c>
      <c r="AF76" s="27" t="s">
        <v>365</v>
      </c>
      <c r="AG76" s="27" t="s">
        <v>365</v>
      </c>
      <c r="AH76" s="27" t="s">
        <v>365</v>
      </c>
      <c r="AI76" s="27" t="s">
        <v>365</v>
      </c>
      <c r="AJ76" s="52">
        <f t="shared" si="24"/>
        <v>-0.93258405907215902</v>
      </c>
      <c r="AK76" s="76"/>
    </row>
    <row r="77" spans="1:37" ht="15" customHeight="1">
      <c r="A77" s="33" t="s">
        <v>64</v>
      </c>
      <c r="B77" s="50">
        <f>'Расчет субсидий'!AV77</f>
        <v>-76.290909090909281</v>
      </c>
      <c r="C77" s="52">
        <f>'Расчет субсидий'!D77-1</f>
        <v>0.27294221748711567</v>
      </c>
      <c r="D77" s="52">
        <f>C77*'Расчет субсидий'!E77</f>
        <v>1.3647110874355783</v>
      </c>
      <c r="E77" s="53">
        <f t="shared" si="21"/>
        <v>42.581622634046091</v>
      </c>
      <c r="F77" s="27" t="s">
        <v>365</v>
      </c>
      <c r="G77" s="27" t="s">
        <v>365</v>
      </c>
      <c r="H77" s="27" t="s">
        <v>365</v>
      </c>
      <c r="I77" s="27" t="s">
        <v>365</v>
      </c>
      <c r="J77" s="27" t="s">
        <v>365</v>
      </c>
      <c r="K77" s="27" t="s">
        <v>365</v>
      </c>
      <c r="L77" s="52">
        <f>'Расчет субсидий'!P77-1</f>
        <v>-0.13370467570028388</v>
      </c>
      <c r="M77" s="52">
        <f>L77*'Расчет субсидий'!Q77</f>
        <v>-2.6740935140056776</v>
      </c>
      <c r="N77" s="53">
        <f t="shared" si="22"/>
        <v>-83.436884150701346</v>
      </c>
      <c r="O77" s="27" t="s">
        <v>365</v>
      </c>
      <c r="P77" s="27" t="s">
        <v>365</v>
      </c>
      <c r="Q77" s="27" t="s">
        <v>365</v>
      </c>
      <c r="R77" s="27" t="s">
        <v>365</v>
      </c>
      <c r="S77" s="27" t="s">
        <v>365</v>
      </c>
      <c r="T77" s="27" t="s">
        <v>365</v>
      </c>
      <c r="U77" s="58">
        <f>'Расчет субсидий'!Z77-1</f>
        <v>1.0305400863549252E-2</v>
      </c>
      <c r="V77" s="58">
        <f>U77*'Расчет субсидий'!AA77</f>
        <v>5.1527004317746261E-2</v>
      </c>
      <c r="W77" s="53">
        <f t="shared" si="20"/>
        <v>1.6077420880664666</v>
      </c>
      <c r="X77" s="52">
        <f>'Расчет субсидий'!AD77-1</f>
        <v>-5.9360730593607358E-2</v>
      </c>
      <c r="Y77" s="52">
        <f>X77*'Расчет субсидий'!AE77</f>
        <v>-1.1872146118721472</v>
      </c>
      <c r="Z77" s="53">
        <f t="shared" si="23"/>
        <v>-37.0433896623205</v>
      </c>
      <c r="AA77" s="27" t="s">
        <v>365</v>
      </c>
      <c r="AB77" s="27" t="s">
        <v>365</v>
      </c>
      <c r="AC77" s="27" t="s">
        <v>365</v>
      </c>
      <c r="AD77" s="27" t="s">
        <v>365</v>
      </c>
      <c r="AE77" s="27" t="s">
        <v>365</v>
      </c>
      <c r="AF77" s="27" t="s">
        <v>365</v>
      </c>
      <c r="AG77" s="27" t="s">
        <v>365</v>
      </c>
      <c r="AH77" s="27" t="s">
        <v>365</v>
      </c>
      <c r="AI77" s="27" t="s">
        <v>365</v>
      </c>
      <c r="AJ77" s="52">
        <f t="shared" si="24"/>
        <v>-2.4450700341245</v>
      </c>
      <c r="AK77" s="76"/>
    </row>
    <row r="78" spans="1:37" ht="15" customHeight="1">
      <c r="A78" s="33" t="s">
        <v>65</v>
      </c>
      <c r="B78" s="50">
        <f>'Расчет субсидий'!AV78</f>
        <v>-13.990909090909099</v>
      </c>
      <c r="C78" s="52">
        <f>'Расчет субсидий'!D78-1</f>
        <v>-0.75627500909421608</v>
      </c>
      <c r="D78" s="52">
        <f>C78*'Расчет субсидий'!E78</f>
        <v>-3.7813750454710804</v>
      </c>
      <c r="E78" s="53">
        <f t="shared" si="21"/>
        <v>-58.773076982664065</v>
      </c>
      <c r="F78" s="27" t="s">
        <v>365</v>
      </c>
      <c r="G78" s="27" t="s">
        <v>365</v>
      </c>
      <c r="H78" s="27" t="s">
        <v>365</v>
      </c>
      <c r="I78" s="27" t="s">
        <v>365</v>
      </c>
      <c r="J78" s="27" t="s">
        <v>365</v>
      </c>
      <c r="K78" s="27" t="s">
        <v>365</v>
      </c>
      <c r="L78" s="52">
        <f>'Расчет субсидий'!P78-1</f>
        <v>0.21971636471636469</v>
      </c>
      <c r="M78" s="52">
        <f>L78*'Расчет субсидий'!Q78</f>
        <v>4.3943272943272937</v>
      </c>
      <c r="N78" s="53">
        <f t="shared" si="22"/>
        <v>68.300058378458232</v>
      </c>
      <c r="O78" s="27" t="s">
        <v>365</v>
      </c>
      <c r="P78" s="27" t="s">
        <v>365</v>
      </c>
      <c r="Q78" s="27" t="s">
        <v>365</v>
      </c>
      <c r="R78" s="27" t="s">
        <v>365</v>
      </c>
      <c r="S78" s="27" t="s">
        <v>365</v>
      </c>
      <c r="T78" s="27" t="s">
        <v>365</v>
      </c>
      <c r="U78" s="58">
        <f>'Расчет субсидий'!Z78-1</f>
        <v>-0.30262143407864306</v>
      </c>
      <c r="V78" s="58">
        <f>U78*'Расчет субсидий'!AA78</f>
        <v>-1.5131071703932153</v>
      </c>
      <c r="W78" s="53">
        <f t="shared" si="20"/>
        <v>-23.517890486703266</v>
      </c>
      <c r="X78" s="52">
        <f>'Расчет субсидий'!AD78-1</f>
        <v>0</v>
      </c>
      <c r="Y78" s="52">
        <f>X78*'Расчет субсидий'!AE78</f>
        <v>0</v>
      </c>
      <c r="Z78" s="53">
        <f t="shared" si="23"/>
        <v>0</v>
      </c>
      <c r="AA78" s="27" t="s">
        <v>365</v>
      </c>
      <c r="AB78" s="27" t="s">
        <v>365</v>
      </c>
      <c r="AC78" s="27" t="s">
        <v>365</v>
      </c>
      <c r="AD78" s="27" t="s">
        <v>365</v>
      </c>
      <c r="AE78" s="27" t="s">
        <v>365</v>
      </c>
      <c r="AF78" s="27" t="s">
        <v>365</v>
      </c>
      <c r="AG78" s="27" t="s">
        <v>365</v>
      </c>
      <c r="AH78" s="27" t="s">
        <v>365</v>
      </c>
      <c r="AI78" s="27" t="s">
        <v>365</v>
      </c>
      <c r="AJ78" s="52">
        <f t="shared" si="24"/>
        <v>-0.90015492153700194</v>
      </c>
      <c r="AK78" s="76"/>
    </row>
    <row r="79" spans="1:37" ht="15" customHeight="1">
      <c r="A79" s="33" t="s">
        <v>66</v>
      </c>
      <c r="B79" s="50">
        <f>'Расчет субсидий'!AV79</f>
        <v>32.009090909090673</v>
      </c>
      <c r="C79" s="52">
        <f>'Расчет субсидий'!D79-1</f>
        <v>6.8879459927320363E-2</v>
      </c>
      <c r="D79" s="52">
        <f>C79*'Расчет субсидий'!E79</f>
        <v>0.34439729963660182</v>
      </c>
      <c r="E79" s="53">
        <f t="shared" si="21"/>
        <v>10.364766457061561</v>
      </c>
      <c r="F79" s="27" t="s">
        <v>365</v>
      </c>
      <c r="G79" s="27" t="s">
        <v>365</v>
      </c>
      <c r="H79" s="27" t="s">
        <v>365</v>
      </c>
      <c r="I79" s="27" t="s">
        <v>365</v>
      </c>
      <c r="J79" s="27" t="s">
        <v>365</v>
      </c>
      <c r="K79" s="27" t="s">
        <v>365</v>
      </c>
      <c r="L79" s="52">
        <f>'Расчет субсидий'!P79-1</f>
        <v>0.12313704709544937</v>
      </c>
      <c r="M79" s="52">
        <f>L79*'Расчет субсидий'!Q79</f>
        <v>2.4627409419089874</v>
      </c>
      <c r="N79" s="53">
        <f t="shared" si="22"/>
        <v>74.117116290007189</v>
      </c>
      <c r="O79" s="27" t="s">
        <v>365</v>
      </c>
      <c r="P79" s="27" t="s">
        <v>365</v>
      </c>
      <c r="Q79" s="27" t="s">
        <v>365</v>
      </c>
      <c r="R79" s="27" t="s">
        <v>365</v>
      </c>
      <c r="S79" s="27" t="s">
        <v>365</v>
      </c>
      <c r="T79" s="27" t="s">
        <v>365</v>
      </c>
      <c r="U79" s="58">
        <f>'Расчет субсидий'!Z79-1</f>
        <v>-0.20585284280936456</v>
      </c>
      <c r="V79" s="58">
        <f>U79*'Расчет субсидий'!AA79</f>
        <v>-1.0292642140468229</v>
      </c>
      <c r="W79" s="53">
        <f t="shared" si="20"/>
        <v>-30.976094215787978</v>
      </c>
      <c r="X79" s="52">
        <f>'Расчет субсидий'!AD79-1</f>
        <v>-3.5714285714285698E-2</v>
      </c>
      <c r="Y79" s="52">
        <f>X79*'Расчет субсидий'!AE79</f>
        <v>-0.71428571428571397</v>
      </c>
      <c r="Z79" s="53">
        <f t="shared" si="23"/>
        <v>-21.496697622190091</v>
      </c>
      <c r="AA79" s="27" t="s">
        <v>365</v>
      </c>
      <c r="AB79" s="27" t="s">
        <v>365</v>
      </c>
      <c r="AC79" s="27" t="s">
        <v>365</v>
      </c>
      <c r="AD79" s="27" t="s">
        <v>365</v>
      </c>
      <c r="AE79" s="27" t="s">
        <v>365</v>
      </c>
      <c r="AF79" s="27" t="s">
        <v>365</v>
      </c>
      <c r="AG79" s="27" t="s">
        <v>365</v>
      </c>
      <c r="AH79" s="27" t="s">
        <v>365</v>
      </c>
      <c r="AI79" s="27" t="s">
        <v>365</v>
      </c>
      <c r="AJ79" s="52">
        <f t="shared" si="24"/>
        <v>1.0635883132130521</v>
      </c>
      <c r="AK79" s="76"/>
    </row>
    <row r="80" spans="1:37" ht="15" customHeight="1">
      <c r="A80" s="33" t="s">
        <v>67</v>
      </c>
      <c r="B80" s="50">
        <f>'Расчет субсидий'!AV80</f>
        <v>-26.645454545454413</v>
      </c>
      <c r="C80" s="52">
        <f>'Расчет субсидий'!D80-1</f>
        <v>-1</v>
      </c>
      <c r="D80" s="52">
        <f>C80*'Расчет субсидий'!E80</f>
        <v>0</v>
      </c>
      <c r="E80" s="53">
        <f t="shared" si="21"/>
        <v>0</v>
      </c>
      <c r="F80" s="27" t="s">
        <v>365</v>
      </c>
      <c r="G80" s="27" t="s">
        <v>365</v>
      </c>
      <c r="H80" s="27" t="s">
        <v>365</v>
      </c>
      <c r="I80" s="27" t="s">
        <v>365</v>
      </c>
      <c r="J80" s="27" t="s">
        <v>365</v>
      </c>
      <c r="K80" s="27" t="s">
        <v>365</v>
      </c>
      <c r="L80" s="52">
        <f>'Расчет субсидий'!P80-1</f>
        <v>-4.812389564494346E-2</v>
      </c>
      <c r="M80" s="52">
        <f>L80*'Расчет субсидий'!Q80</f>
        <v>-0.96247791289886919</v>
      </c>
      <c r="N80" s="53">
        <f t="shared" si="22"/>
        <v>-31.149700997686416</v>
      </c>
      <c r="O80" s="27" t="s">
        <v>365</v>
      </c>
      <c r="P80" s="27" t="s">
        <v>365</v>
      </c>
      <c r="Q80" s="27" t="s">
        <v>365</v>
      </c>
      <c r="R80" s="27" t="s">
        <v>365</v>
      </c>
      <c r="S80" s="27" t="s">
        <v>365</v>
      </c>
      <c r="T80" s="27" t="s">
        <v>365</v>
      </c>
      <c r="U80" s="58">
        <f>'Расчет субсидий'!Z80-1</f>
        <v>5.0222919014256906E-2</v>
      </c>
      <c r="V80" s="58">
        <f>U80*'Расчет субсидий'!AA80</f>
        <v>0.25111459507128453</v>
      </c>
      <c r="W80" s="53">
        <f t="shared" si="20"/>
        <v>8.1270899288132661</v>
      </c>
      <c r="X80" s="52">
        <f>'Расчет субсидий'!AD80-1</f>
        <v>-5.5970149253731227E-3</v>
      </c>
      <c r="Y80" s="52">
        <f>X80*'Расчет субсидий'!AE80</f>
        <v>-0.11194029850746245</v>
      </c>
      <c r="Z80" s="53">
        <f t="shared" si="23"/>
        <v>-3.6228434765812638</v>
      </c>
      <c r="AA80" s="27" t="s">
        <v>365</v>
      </c>
      <c r="AB80" s="27" t="s">
        <v>365</v>
      </c>
      <c r="AC80" s="27" t="s">
        <v>365</v>
      </c>
      <c r="AD80" s="27" t="s">
        <v>365</v>
      </c>
      <c r="AE80" s="27" t="s">
        <v>365</v>
      </c>
      <c r="AF80" s="27" t="s">
        <v>365</v>
      </c>
      <c r="AG80" s="27" t="s">
        <v>365</v>
      </c>
      <c r="AH80" s="27" t="s">
        <v>365</v>
      </c>
      <c r="AI80" s="27" t="s">
        <v>365</v>
      </c>
      <c r="AJ80" s="52">
        <f t="shared" si="24"/>
        <v>-0.82330361633504712</v>
      </c>
      <c r="AK80" s="76"/>
    </row>
    <row r="81" spans="1:37" ht="15" customHeight="1">
      <c r="A81" s="32" t="s">
        <v>68</v>
      </c>
      <c r="B81" s="54"/>
      <c r="C81" s="55"/>
      <c r="D81" s="55"/>
      <c r="E81" s="56"/>
      <c r="F81" s="55"/>
      <c r="G81" s="55"/>
      <c r="H81" s="56"/>
      <c r="I81" s="56"/>
      <c r="J81" s="56"/>
      <c r="K81" s="56"/>
      <c r="L81" s="55"/>
      <c r="M81" s="55"/>
      <c r="N81" s="56"/>
      <c r="O81" s="55"/>
      <c r="P81" s="55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27"/>
      <c r="AB81" s="27"/>
      <c r="AC81" s="27"/>
      <c r="AD81" s="27"/>
      <c r="AE81" s="27"/>
      <c r="AF81" s="27"/>
      <c r="AG81" s="27"/>
      <c r="AH81" s="27"/>
      <c r="AI81" s="27"/>
      <c r="AJ81" s="56"/>
      <c r="AK81" s="76"/>
    </row>
    <row r="82" spans="1:37" ht="15" customHeight="1">
      <c r="A82" s="33" t="s">
        <v>69</v>
      </c>
      <c r="B82" s="50">
        <f>'Расчет субсидий'!AV82</f>
        <v>-48.681818181818187</v>
      </c>
      <c r="C82" s="52">
        <f>'Расчет субсидий'!D82-1</f>
        <v>-1.0201107548812871E-4</v>
      </c>
      <c r="D82" s="52">
        <f>C82*'Расчет субсидий'!E82</f>
        <v>-5.1005537744064355E-4</v>
      </c>
      <c r="E82" s="53">
        <f t="shared" si="21"/>
        <v>-2.4730465090763354E-3</v>
      </c>
      <c r="F82" s="27" t="s">
        <v>365</v>
      </c>
      <c r="G82" s="27" t="s">
        <v>365</v>
      </c>
      <c r="H82" s="27" t="s">
        <v>365</v>
      </c>
      <c r="I82" s="27" t="s">
        <v>365</v>
      </c>
      <c r="J82" s="27" t="s">
        <v>365</v>
      </c>
      <c r="K82" s="27" t="s">
        <v>365</v>
      </c>
      <c r="L82" s="52">
        <f>'Расчет субсидий'!P82-1</f>
        <v>-0.47720993061667238</v>
      </c>
      <c r="M82" s="52">
        <f>L82*'Расчет субсидий'!Q82</f>
        <v>-9.5441986123334477</v>
      </c>
      <c r="N82" s="53">
        <f t="shared" si="22"/>
        <v>-46.275851807697507</v>
      </c>
      <c r="O82" s="27" t="s">
        <v>365</v>
      </c>
      <c r="P82" s="27" t="s">
        <v>365</v>
      </c>
      <c r="Q82" s="27" t="s">
        <v>365</v>
      </c>
      <c r="R82" s="27" t="s">
        <v>365</v>
      </c>
      <c r="S82" s="27" t="s">
        <v>365</v>
      </c>
      <c r="T82" s="27" t="s">
        <v>365</v>
      </c>
      <c r="U82" s="58">
        <f>'Расчет субсидий'!Z82-1</f>
        <v>2.280915389460425E-2</v>
      </c>
      <c r="V82" s="58">
        <f>U82*'Расчет субсидий'!AA82</f>
        <v>0.11404576947302125</v>
      </c>
      <c r="W82" s="53">
        <f t="shared" si="20"/>
        <v>0.55296053045338489</v>
      </c>
      <c r="X82" s="52">
        <f>'Расчет субсидий'!AD82-1</f>
        <v>-3.0487804878048808E-2</v>
      </c>
      <c r="Y82" s="52">
        <f>X82*'Расчет субсидий'!AE82</f>
        <v>-0.60975609756097615</v>
      </c>
      <c r="Z82" s="53">
        <f t="shared" si="23"/>
        <v>-2.9564538580649824</v>
      </c>
      <c r="AA82" s="27" t="s">
        <v>365</v>
      </c>
      <c r="AB82" s="27" t="s">
        <v>365</v>
      </c>
      <c r="AC82" s="27" t="s">
        <v>365</v>
      </c>
      <c r="AD82" s="27" t="s">
        <v>365</v>
      </c>
      <c r="AE82" s="27" t="s">
        <v>365</v>
      </c>
      <c r="AF82" s="27" t="s">
        <v>365</v>
      </c>
      <c r="AG82" s="27" t="s">
        <v>365</v>
      </c>
      <c r="AH82" s="27" t="s">
        <v>365</v>
      </c>
      <c r="AI82" s="27" t="s">
        <v>365</v>
      </c>
      <c r="AJ82" s="52">
        <f t="shared" si="24"/>
        <v>-10.040418995798845</v>
      </c>
      <c r="AK82" s="76"/>
    </row>
    <row r="83" spans="1:37" ht="15" customHeight="1">
      <c r="A83" s="33" t="s">
        <v>70</v>
      </c>
      <c r="B83" s="50">
        <f>'Расчет субсидий'!AV83</f>
        <v>14.545454545454504</v>
      </c>
      <c r="C83" s="52">
        <f>'Расчет субсидий'!D83-1</f>
        <v>4.0922871261130034E-2</v>
      </c>
      <c r="D83" s="52">
        <f>C83*'Расчет субсидий'!E83</f>
        <v>0.20461435630565017</v>
      </c>
      <c r="E83" s="53">
        <f t="shared" si="21"/>
        <v>5.5996949561655986</v>
      </c>
      <c r="F83" s="27" t="s">
        <v>365</v>
      </c>
      <c r="G83" s="27" t="s">
        <v>365</v>
      </c>
      <c r="H83" s="27" t="s">
        <v>365</v>
      </c>
      <c r="I83" s="27" t="s">
        <v>365</v>
      </c>
      <c r="J83" s="27" t="s">
        <v>365</v>
      </c>
      <c r="K83" s="27" t="s">
        <v>365</v>
      </c>
      <c r="L83" s="52">
        <f>'Расчет субсидий'!P83-1</f>
        <v>-0.10359782019458474</v>
      </c>
      <c r="M83" s="52">
        <f>L83*'Расчет субсидий'!Q83</f>
        <v>-2.0719564038916949</v>
      </c>
      <c r="N83" s="53">
        <f t="shared" si="22"/>
        <v>-56.703371326183685</v>
      </c>
      <c r="O83" s="27" t="s">
        <v>365</v>
      </c>
      <c r="P83" s="27" t="s">
        <v>365</v>
      </c>
      <c r="Q83" s="27" t="s">
        <v>365</v>
      </c>
      <c r="R83" s="27" t="s">
        <v>365</v>
      </c>
      <c r="S83" s="27" t="s">
        <v>365</v>
      </c>
      <c r="T83" s="27" t="s">
        <v>365</v>
      </c>
      <c r="U83" s="58">
        <f>'Расчет субсидий'!Z83-1</f>
        <v>0.16604188175708567</v>
      </c>
      <c r="V83" s="58">
        <f>U83*'Расчет субсидий'!AA83</f>
        <v>0.83020940878542837</v>
      </c>
      <c r="W83" s="53">
        <f t="shared" si="20"/>
        <v>22.720397155283148</v>
      </c>
      <c r="X83" s="52">
        <f>'Расчет субсидий'!AD83-1</f>
        <v>7.8431372549019551E-2</v>
      </c>
      <c r="Y83" s="52">
        <f>X83*'Расчет субсидий'!AE83</f>
        <v>1.568627450980391</v>
      </c>
      <c r="Z83" s="53">
        <f t="shared" si="23"/>
        <v>42.928733760189445</v>
      </c>
      <c r="AA83" s="27" t="s">
        <v>365</v>
      </c>
      <c r="AB83" s="27" t="s">
        <v>365</v>
      </c>
      <c r="AC83" s="27" t="s">
        <v>365</v>
      </c>
      <c r="AD83" s="27" t="s">
        <v>365</v>
      </c>
      <c r="AE83" s="27" t="s">
        <v>365</v>
      </c>
      <c r="AF83" s="27" t="s">
        <v>365</v>
      </c>
      <c r="AG83" s="27" t="s">
        <v>365</v>
      </c>
      <c r="AH83" s="27" t="s">
        <v>365</v>
      </c>
      <c r="AI83" s="27" t="s">
        <v>365</v>
      </c>
      <c r="AJ83" s="52">
        <f t="shared" si="24"/>
        <v>0.53149481217977468</v>
      </c>
      <c r="AK83" s="76"/>
    </row>
    <row r="84" spans="1:37" ht="15" customHeight="1">
      <c r="A84" s="33" t="s">
        <v>71</v>
      </c>
      <c r="B84" s="50">
        <f>'Расчет субсидий'!AV84</f>
        <v>-86.25454545454545</v>
      </c>
      <c r="C84" s="52">
        <f>'Расчет субсидий'!D84-1</f>
        <v>2.5827814569536311E-2</v>
      </c>
      <c r="D84" s="52">
        <f>C84*'Расчет субсидий'!E84</f>
        <v>0.12913907284768156</v>
      </c>
      <c r="E84" s="53">
        <f t="shared" si="21"/>
        <v>1.1919521244749314</v>
      </c>
      <c r="F84" s="27" t="s">
        <v>365</v>
      </c>
      <c r="G84" s="27" t="s">
        <v>365</v>
      </c>
      <c r="H84" s="27" t="s">
        <v>365</v>
      </c>
      <c r="I84" s="27" t="s">
        <v>365</v>
      </c>
      <c r="J84" s="27" t="s">
        <v>365</v>
      </c>
      <c r="K84" s="27" t="s">
        <v>365</v>
      </c>
      <c r="L84" s="52">
        <f>'Расчет субсидий'!P84-1</f>
        <v>-0.50021123785382349</v>
      </c>
      <c r="M84" s="52">
        <f>L84*'Расчет субсидий'!Q84</f>
        <v>-10.00422475707647</v>
      </c>
      <c r="N84" s="53">
        <f t="shared" si="22"/>
        <v>-92.338876917498979</v>
      </c>
      <c r="O84" s="27" t="s">
        <v>365</v>
      </c>
      <c r="P84" s="27" t="s">
        <v>365</v>
      </c>
      <c r="Q84" s="27" t="s">
        <v>365</v>
      </c>
      <c r="R84" s="27" t="s">
        <v>365</v>
      </c>
      <c r="S84" s="27" t="s">
        <v>365</v>
      </c>
      <c r="T84" s="27" t="s">
        <v>365</v>
      </c>
      <c r="U84" s="58">
        <f>'Расчет субсидий'!Z84-1</f>
        <v>6.9313273826662858E-2</v>
      </c>
      <c r="V84" s="58">
        <f>U84*'Расчет субсидий'!AA84</f>
        <v>0.34656636913331429</v>
      </c>
      <c r="W84" s="53">
        <f t="shared" si="20"/>
        <v>3.1988035135365571</v>
      </c>
      <c r="X84" s="52">
        <f>'Расчет субсидий'!AD84-1</f>
        <v>9.1743119266054496E-3</v>
      </c>
      <c r="Y84" s="52">
        <f>X84*'Расчет субсидий'!AE84</f>
        <v>0.18348623853210899</v>
      </c>
      <c r="Z84" s="53">
        <f t="shared" si="23"/>
        <v>1.6935758249420307</v>
      </c>
      <c r="AA84" s="27" t="s">
        <v>365</v>
      </c>
      <c r="AB84" s="27" t="s">
        <v>365</v>
      </c>
      <c r="AC84" s="27" t="s">
        <v>365</v>
      </c>
      <c r="AD84" s="27" t="s">
        <v>365</v>
      </c>
      <c r="AE84" s="27" t="s">
        <v>365</v>
      </c>
      <c r="AF84" s="27" t="s">
        <v>365</v>
      </c>
      <c r="AG84" s="27" t="s">
        <v>365</v>
      </c>
      <c r="AH84" s="27" t="s">
        <v>365</v>
      </c>
      <c r="AI84" s="27" t="s">
        <v>365</v>
      </c>
      <c r="AJ84" s="52">
        <f t="shared" si="24"/>
        <v>-9.3450330765633645</v>
      </c>
      <c r="AK84" s="76"/>
    </row>
    <row r="85" spans="1:37" ht="15" customHeight="1">
      <c r="A85" s="33" t="s">
        <v>72</v>
      </c>
      <c r="B85" s="50">
        <f>'Расчет субсидий'!AV85</f>
        <v>-34.354545454545359</v>
      </c>
      <c r="C85" s="52">
        <f>'Расчет субсидий'!D85-1</f>
        <v>1.1862745098039307E-2</v>
      </c>
      <c r="D85" s="52">
        <f>C85*'Расчет субсидий'!E85</f>
        <v>5.9313725490196534E-2</v>
      </c>
      <c r="E85" s="53">
        <f t="shared" si="21"/>
        <v>0.87826157251247772</v>
      </c>
      <c r="F85" s="27" t="s">
        <v>365</v>
      </c>
      <c r="G85" s="27" t="s">
        <v>365</v>
      </c>
      <c r="H85" s="27" t="s">
        <v>365</v>
      </c>
      <c r="I85" s="27" t="s">
        <v>365</v>
      </c>
      <c r="J85" s="27" t="s">
        <v>365</v>
      </c>
      <c r="K85" s="27" t="s">
        <v>365</v>
      </c>
      <c r="L85" s="52">
        <f>'Расчет субсидий'!P85-1</f>
        <v>-0.15269705035580428</v>
      </c>
      <c r="M85" s="52">
        <f>L85*'Расчет субсидий'!Q85</f>
        <v>-3.0539410071160855</v>
      </c>
      <c r="N85" s="53">
        <f t="shared" si="22"/>
        <v>-45.219871270999903</v>
      </c>
      <c r="O85" s="27" t="s">
        <v>365</v>
      </c>
      <c r="P85" s="27" t="s">
        <v>365</v>
      </c>
      <c r="Q85" s="27" t="s">
        <v>365</v>
      </c>
      <c r="R85" s="27" t="s">
        <v>365</v>
      </c>
      <c r="S85" s="27" t="s">
        <v>365</v>
      </c>
      <c r="T85" s="27" t="s">
        <v>365</v>
      </c>
      <c r="U85" s="58">
        <f>'Расчет субсидий'!Z85-1</f>
        <v>0.11731361010635433</v>
      </c>
      <c r="V85" s="58">
        <f>U85*'Расчет субсидий'!AA85</f>
        <v>0.58656805053177163</v>
      </c>
      <c r="W85" s="53">
        <f t="shared" si="20"/>
        <v>8.6853451572648019</v>
      </c>
      <c r="X85" s="52">
        <f>'Расчет субсидий'!AD85-1</f>
        <v>4.39560439560438E-3</v>
      </c>
      <c r="Y85" s="52">
        <f>X85*'Расчет субсидий'!AE85</f>
        <v>8.79120879120876E-2</v>
      </c>
      <c r="Z85" s="53">
        <f t="shared" si="23"/>
        <v>1.301719086677275</v>
      </c>
      <c r="AA85" s="27" t="s">
        <v>365</v>
      </c>
      <c r="AB85" s="27" t="s">
        <v>365</v>
      </c>
      <c r="AC85" s="27" t="s">
        <v>365</v>
      </c>
      <c r="AD85" s="27" t="s">
        <v>365</v>
      </c>
      <c r="AE85" s="27" t="s">
        <v>365</v>
      </c>
      <c r="AF85" s="27" t="s">
        <v>365</v>
      </c>
      <c r="AG85" s="27" t="s">
        <v>365</v>
      </c>
      <c r="AH85" s="27" t="s">
        <v>365</v>
      </c>
      <c r="AI85" s="27" t="s">
        <v>365</v>
      </c>
      <c r="AJ85" s="52">
        <f t="shared" si="24"/>
        <v>-2.3201471431820302</v>
      </c>
      <c r="AK85" s="76"/>
    </row>
    <row r="86" spans="1:37" ht="15" customHeight="1">
      <c r="A86" s="33" t="s">
        <v>73</v>
      </c>
      <c r="B86" s="50">
        <f>'Расчет субсидий'!AV86</f>
        <v>-18.5</v>
      </c>
      <c r="C86" s="52">
        <f>'Расчет субсидий'!D86-1</f>
        <v>0</v>
      </c>
      <c r="D86" s="52">
        <f>C86*'Расчет субсидий'!E86</f>
        <v>0</v>
      </c>
      <c r="E86" s="53">
        <f t="shared" si="21"/>
        <v>0</v>
      </c>
      <c r="F86" s="27" t="s">
        <v>365</v>
      </c>
      <c r="G86" s="27" t="s">
        <v>365</v>
      </c>
      <c r="H86" s="27" t="s">
        <v>365</v>
      </c>
      <c r="I86" s="27" t="s">
        <v>365</v>
      </c>
      <c r="J86" s="27" t="s">
        <v>365</v>
      </c>
      <c r="K86" s="27" t="s">
        <v>365</v>
      </c>
      <c r="L86" s="52">
        <f>'Расчет субсидий'!P86-1</f>
        <v>-7.0751459601983813E-2</v>
      </c>
      <c r="M86" s="52">
        <f>L86*'Расчет субсидий'!Q86</f>
        <v>-1.4150291920396763</v>
      </c>
      <c r="N86" s="53">
        <f t="shared" si="22"/>
        <v>-13.76997580349707</v>
      </c>
      <c r="O86" s="27" t="s">
        <v>365</v>
      </c>
      <c r="P86" s="27" t="s">
        <v>365</v>
      </c>
      <c r="Q86" s="27" t="s">
        <v>365</v>
      </c>
      <c r="R86" s="27" t="s">
        <v>365</v>
      </c>
      <c r="S86" s="27" t="s">
        <v>365</v>
      </c>
      <c r="T86" s="27" t="s">
        <v>365</v>
      </c>
      <c r="U86" s="58">
        <f>'Расчет субсидий'!Z86-1</f>
        <v>-9.7213276372001389E-2</v>
      </c>
      <c r="V86" s="58">
        <f>U86*'Расчет субсидий'!AA86</f>
        <v>-0.48606638186000695</v>
      </c>
      <c r="W86" s="53">
        <f t="shared" si="20"/>
        <v>-4.7300241965029315</v>
      </c>
      <c r="X86" s="52">
        <f>'Расчет субсидий'!AD86-1</f>
        <v>0</v>
      </c>
      <c r="Y86" s="52">
        <f>X86*'Расчет субсидий'!AE86</f>
        <v>0</v>
      </c>
      <c r="Z86" s="53">
        <f t="shared" si="23"/>
        <v>0</v>
      </c>
      <c r="AA86" s="27" t="s">
        <v>365</v>
      </c>
      <c r="AB86" s="27" t="s">
        <v>365</v>
      </c>
      <c r="AC86" s="27" t="s">
        <v>365</v>
      </c>
      <c r="AD86" s="27" t="s">
        <v>365</v>
      </c>
      <c r="AE86" s="27" t="s">
        <v>365</v>
      </c>
      <c r="AF86" s="27" t="s">
        <v>365</v>
      </c>
      <c r="AG86" s="27" t="s">
        <v>365</v>
      </c>
      <c r="AH86" s="27" t="s">
        <v>365</v>
      </c>
      <c r="AI86" s="27" t="s">
        <v>365</v>
      </c>
      <c r="AJ86" s="52">
        <f t="shared" si="24"/>
        <v>-1.9010955738996831</v>
      </c>
      <c r="AK86" s="76"/>
    </row>
    <row r="87" spans="1:37" ht="15" customHeight="1">
      <c r="A87" s="33" t="s">
        <v>74</v>
      </c>
      <c r="B87" s="50">
        <f>'Расчет субсидий'!AV87</f>
        <v>73.163636363636215</v>
      </c>
      <c r="C87" s="52">
        <f>'Расчет субсидий'!D87-1</f>
        <v>1.2642225031605614E-2</v>
      </c>
      <c r="D87" s="52">
        <f>C87*'Расчет субсидий'!E87</f>
        <v>6.321112515802807E-2</v>
      </c>
      <c r="E87" s="53">
        <f t="shared" si="21"/>
        <v>1.0936175174819889</v>
      </c>
      <c r="F87" s="27" t="s">
        <v>365</v>
      </c>
      <c r="G87" s="27" t="s">
        <v>365</v>
      </c>
      <c r="H87" s="27" t="s">
        <v>365</v>
      </c>
      <c r="I87" s="27" t="s">
        <v>365</v>
      </c>
      <c r="J87" s="27" t="s">
        <v>365</v>
      </c>
      <c r="K87" s="27" t="s">
        <v>365</v>
      </c>
      <c r="L87" s="52">
        <f>'Расчет субсидий'!P87-1</f>
        <v>0.21878080415045398</v>
      </c>
      <c r="M87" s="52">
        <f>L87*'Расчет субсидий'!Q87</f>
        <v>4.3756160830090796</v>
      </c>
      <c r="N87" s="53">
        <f t="shared" si="22"/>
        <v>75.702661298806319</v>
      </c>
      <c r="O87" s="27" t="s">
        <v>365</v>
      </c>
      <c r="P87" s="27" t="s">
        <v>365</v>
      </c>
      <c r="Q87" s="27" t="s">
        <v>365</v>
      </c>
      <c r="R87" s="27" t="s">
        <v>365</v>
      </c>
      <c r="S87" s="27" t="s">
        <v>365</v>
      </c>
      <c r="T87" s="27" t="s">
        <v>365</v>
      </c>
      <c r="U87" s="58">
        <f>'Расчет субсидий'!Z87-1</f>
        <v>-4.1993368441583856E-2</v>
      </c>
      <c r="V87" s="58">
        <f>U87*'Расчет субсидий'!AA87</f>
        <v>-0.20996684220791928</v>
      </c>
      <c r="W87" s="53">
        <f t="shared" si="20"/>
        <v>-3.6326424526520875</v>
      </c>
      <c r="X87" s="52">
        <f>'Расчет субсидий'!AD87-1</f>
        <v>0</v>
      </c>
      <c r="Y87" s="52">
        <f>X87*'Расчет субсидий'!AE87</f>
        <v>0</v>
      </c>
      <c r="Z87" s="53">
        <f t="shared" si="23"/>
        <v>0</v>
      </c>
      <c r="AA87" s="27" t="s">
        <v>365</v>
      </c>
      <c r="AB87" s="27" t="s">
        <v>365</v>
      </c>
      <c r="AC87" s="27" t="s">
        <v>365</v>
      </c>
      <c r="AD87" s="27" t="s">
        <v>365</v>
      </c>
      <c r="AE87" s="27" t="s">
        <v>365</v>
      </c>
      <c r="AF87" s="27" t="s">
        <v>365</v>
      </c>
      <c r="AG87" s="27" t="s">
        <v>365</v>
      </c>
      <c r="AH87" s="27" t="s">
        <v>365</v>
      </c>
      <c r="AI87" s="27" t="s">
        <v>365</v>
      </c>
      <c r="AJ87" s="52">
        <f t="shared" si="24"/>
        <v>4.2288603659591883</v>
      </c>
      <c r="AK87" s="76"/>
    </row>
    <row r="88" spans="1:37" ht="15" customHeight="1">
      <c r="A88" s="33" t="s">
        <v>75</v>
      </c>
      <c r="B88" s="50">
        <f>'Расчет субсидий'!AV88</f>
        <v>-146.71818181818185</v>
      </c>
      <c r="C88" s="52">
        <f>'Расчет субсидий'!D88-1</f>
        <v>1.3819789939195637E-4</v>
      </c>
      <c r="D88" s="52">
        <f>C88*'Расчет субсидий'!E88</f>
        <v>6.9098949695978185E-4</v>
      </c>
      <c r="E88" s="53">
        <f t="shared" si="21"/>
        <v>1.3070725841620626E-2</v>
      </c>
      <c r="F88" s="27" t="s">
        <v>365</v>
      </c>
      <c r="G88" s="27" t="s">
        <v>365</v>
      </c>
      <c r="H88" s="27" t="s">
        <v>365</v>
      </c>
      <c r="I88" s="27" t="s">
        <v>365</v>
      </c>
      <c r="J88" s="27" t="s">
        <v>365</v>
      </c>
      <c r="K88" s="27" t="s">
        <v>365</v>
      </c>
      <c r="L88" s="52">
        <f>'Расчет субсидий'!P88-1</f>
        <v>-0.43933699527801873</v>
      </c>
      <c r="M88" s="52">
        <f>L88*'Расчет субсидий'!Q88</f>
        <v>-8.7867399055603741</v>
      </c>
      <c r="N88" s="53">
        <f t="shared" si="22"/>
        <v>-166.20957171204557</v>
      </c>
      <c r="O88" s="27" t="s">
        <v>365</v>
      </c>
      <c r="P88" s="27" t="s">
        <v>365</v>
      </c>
      <c r="Q88" s="27" t="s">
        <v>365</v>
      </c>
      <c r="R88" s="27" t="s">
        <v>365</v>
      </c>
      <c r="S88" s="27" t="s">
        <v>365</v>
      </c>
      <c r="T88" s="27" t="s">
        <v>365</v>
      </c>
      <c r="U88" s="58">
        <f>'Расчет субсидий'!Z88-1</f>
        <v>0.12395471503923838</v>
      </c>
      <c r="V88" s="58">
        <f>U88*'Расчет субсидий'!AA88</f>
        <v>0.61977357519619192</v>
      </c>
      <c r="W88" s="53">
        <f t="shared" si="20"/>
        <v>11.72360871028112</v>
      </c>
      <c r="X88" s="52">
        <f>'Расчет субсидий'!AD88-1</f>
        <v>2.0497803806734938E-2</v>
      </c>
      <c r="Y88" s="52">
        <f>X88*'Расчет субсидий'!AE88</f>
        <v>0.40995607613469875</v>
      </c>
      <c r="Z88" s="53">
        <f t="shared" si="23"/>
        <v>7.7547104577409796</v>
      </c>
      <c r="AA88" s="27" t="s">
        <v>365</v>
      </c>
      <c r="AB88" s="27" t="s">
        <v>365</v>
      </c>
      <c r="AC88" s="27" t="s">
        <v>365</v>
      </c>
      <c r="AD88" s="27" t="s">
        <v>365</v>
      </c>
      <c r="AE88" s="27" t="s">
        <v>365</v>
      </c>
      <c r="AF88" s="27" t="s">
        <v>365</v>
      </c>
      <c r="AG88" s="27" t="s">
        <v>365</v>
      </c>
      <c r="AH88" s="27" t="s">
        <v>365</v>
      </c>
      <c r="AI88" s="27" t="s">
        <v>365</v>
      </c>
      <c r="AJ88" s="52">
        <f t="shared" si="24"/>
        <v>-7.7563192647325243</v>
      </c>
      <c r="AK88" s="76"/>
    </row>
    <row r="89" spans="1:37" ht="15" customHeight="1">
      <c r="A89" s="33" t="s">
        <v>76</v>
      </c>
      <c r="B89" s="50">
        <f>'Расчет субсидий'!AV89</f>
        <v>39.763636363636238</v>
      </c>
      <c r="C89" s="52">
        <f>'Расчет субсидий'!D89-1</f>
        <v>1.3631739572737001E-3</v>
      </c>
      <c r="D89" s="52">
        <f>C89*'Расчет субсидий'!E89</f>
        <v>6.8158697863685003E-3</v>
      </c>
      <c r="E89" s="53">
        <f t="shared" si="21"/>
        <v>8.8599774649404009E-2</v>
      </c>
      <c r="F89" s="27" t="s">
        <v>365</v>
      </c>
      <c r="G89" s="27" t="s">
        <v>365</v>
      </c>
      <c r="H89" s="27" t="s">
        <v>365</v>
      </c>
      <c r="I89" s="27" t="s">
        <v>365</v>
      </c>
      <c r="J89" s="27" t="s">
        <v>365</v>
      </c>
      <c r="K89" s="27" t="s">
        <v>365</v>
      </c>
      <c r="L89" s="52">
        <f>'Расчет субсидий'!P89-1</f>
        <v>7.7652077652077711E-2</v>
      </c>
      <c r="M89" s="52">
        <f>L89*'Расчет субсидий'!Q89</f>
        <v>1.5530415530415542</v>
      </c>
      <c r="N89" s="53">
        <f t="shared" si="22"/>
        <v>20.188051698968128</v>
      </c>
      <c r="O89" s="27" t="s">
        <v>365</v>
      </c>
      <c r="P89" s="27" t="s">
        <v>365</v>
      </c>
      <c r="Q89" s="27" t="s">
        <v>365</v>
      </c>
      <c r="R89" s="27" t="s">
        <v>365</v>
      </c>
      <c r="S89" s="27" t="s">
        <v>365</v>
      </c>
      <c r="T89" s="27" t="s">
        <v>365</v>
      </c>
      <c r="U89" s="58">
        <f>'Расчет субсидий'!Z89-1</f>
        <v>0.12759964993237327</v>
      </c>
      <c r="V89" s="58">
        <f>U89*'Расчет субсидий'!AA89</f>
        <v>0.63799824966186636</v>
      </c>
      <c r="W89" s="53">
        <f t="shared" si="20"/>
        <v>8.2933657652625001</v>
      </c>
      <c r="X89" s="52">
        <f>'Расчет субсидий'!AD89-1</f>
        <v>4.3055555555555625E-2</v>
      </c>
      <c r="Y89" s="52">
        <f>X89*'Расчет субсидий'!AE89</f>
        <v>0.86111111111111249</v>
      </c>
      <c r="Z89" s="53">
        <f t="shared" si="23"/>
        <v>11.193619124756209</v>
      </c>
      <c r="AA89" s="27" t="s">
        <v>365</v>
      </c>
      <c r="AB89" s="27" t="s">
        <v>365</v>
      </c>
      <c r="AC89" s="27" t="s">
        <v>365</v>
      </c>
      <c r="AD89" s="27" t="s">
        <v>365</v>
      </c>
      <c r="AE89" s="27" t="s">
        <v>365</v>
      </c>
      <c r="AF89" s="27" t="s">
        <v>365</v>
      </c>
      <c r="AG89" s="27" t="s">
        <v>365</v>
      </c>
      <c r="AH89" s="27" t="s">
        <v>365</v>
      </c>
      <c r="AI89" s="27" t="s">
        <v>365</v>
      </c>
      <c r="AJ89" s="52">
        <f t="shared" si="24"/>
        <v>3.0589667836009014</v>
      </c>
      <c r="AK89" s="76"/>
    </row>
    <row r="90" spans="1:37" ht="15" customHeight="1">
      <c r="A90" s="32" t="s">
        <v>77</v>
      </c>
      <c r="B90" s="54"/>
      <c r="C90" s="55"/>
      <c r="D90" s="55"/>
      <c r="E90" s="56"/>
      <c r="F90" s="55"/>
      <c r="G90" s="55"/>
      <c r="H90" s="56"/>
      <c r="I90" s="56"/>
      <c r="J90" s="56"/>
      <c r="K90" s="56"/>
      <c r="L90" s="55"/>
      <c r="M90" s="55"/>
      <c r="N90" s="56"/>
      <c r="O90" s="55"/>
      <c r="P90" s="55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27"/>
      <c r="AB90" s="27"/>
      <c r="AC90" s="27"/>
      <c r="AD90" s="27"/>
      <c r="AE90" s="27"/>
      <c r="AF90" s="27"/>
      <c r="AG90" s="27"/>
      <c r="AH90" s="27"/>
      <c r="AI90" s="27"/>
      <c r="AJ90" s="56"/>
      <c r="AK90" s="76"/>
    </row>
    <row r="91" spans="1:37" ht="15" customHeight="1">
      <c r="A91" s="33" t="s">
        <v>78</v>
      </c>
      <c r="B91" s="50">
        <f>'Расчет субсидий'!AV91</f>
        <v>-83.736363636363649</v>
      </c>
      <c r="C91" s="52">
        <f>'Расчет субсидий'!D91-1</f>
        <v>0.14700461932457332</v>
      </c>
      <c r="D91" s="52">
        <f>C91*'Расчет субсидий'!E91</f>
        <v>0.73502309662286658</v>
      </c>
      <c r="E91" s="53">
        <f t="shared" si="21"/>
        <v>22.525771401809763</v>
      </c>
      <c r="F91" s="27" t="s">
        <v>365</v>
      </c>
      <c r="G91" s="27" t="s">
        <v>365</v>
      </c>
      <c r="H91" s="27" t="s">
        <v>365</v>
      </c>
      <c r="I91" s="27" t="s">
        <v>365</v>
      </c>
      <c r="J91" s="27" t="s">
        <v>365</v>
      </c>
      <c r="K91" s="27" t="s">
        <v>365</v>
      </c>
      <c r="L91" s="52">
        <f>'Расчет субсидий'!P91-1</f>
        <v>-0.30968907069344409</v>
      </c>
      <c r="M91" s="52">
        <f>L91*'Расчет субсидий'!Q91</f>
        <v>-6.1937814138688818</v>
      </c>
      <c r="N91" s="53">
        <f t="shared" si="22"/>
        <v>-189.81676206179785</v>
      </c>
      <c r="O91" s="27" t="s">
        <v>365</v>
      </c>
      <c r="P91" s="27" t="s">
        <v>365</v>
      </c>
      <c r="Q91" s="27" t="s">
        <v>365</v>
      </c>
      <c r="R91" s="27" t="s">
        <v>365</v>
      </c>
      <c r="S91" s="27" t="s">
        <v>365</v>
      </c>
      <c r="T91" s="27" t="s">
        <v>365</v>
      </c>
      <c r="U91" s="58">
        <f>'Расчет субсидий'!Z91-1</f>
        <v>0.22786519999999988</v>
      </c>
      <c r="V91" s="58">
        <f>U91*'Расчет субсидий'!AA91</f>
        <v>1.1393259999999994</v>
      </c>
      <c r="W91" s="53">
        <f t="shared" si="20"/>
        <v>34.916177663062413</v>
      </c>
      <c r="X91" s="52">
        <f>'Расчет субсидий'!AD91-1</f>
        <v>7.9354404841963655E-2</v>
      </c>
      <c r="Y91" s="52">
        <f>X91*'Расчет субсидий'!AE91</f>
        <v>1.5870880968392731</v>
      </c>
      <c r="Z91" s="53">
        <f t="shared" si="23"/>
        <v>48.638449360562028</v>
      </c>
      <c r="AA91" s="27" t="s">
        <v>365</v>
      </c>
      <c r="AB91" s="27" t="s">
        <v>365</v>
      </c>
      <c r="AC91" s="27" t="s">
        <v>365</v>
      </c>
      <c r="AD91" s="27" t="s">
        <v>365</v>
      </c>
      <c r="AE91" s="27" t="s">
        <v>365</v>
      </c>
      <c r="AF91" s="27" t="s">
        <v>365</v>
      </c>
      <c r="AG91" s="27" t="s">
        <v>365</v>
      </c>
      <c r="AH91" s="27" t="s">
        <v>365</v>
      </c>
      <c r="AI91" s="27" t="s">
        <v>365</v>
      </c>
      <c r="AJ91" s="52">
        <f t="shared" si="24"/>
        <v>-2.732344220406743</v>
      </c>
      <c r="AK91" s="76"/>
    </row>
    <row r="92" spans="1:37" ht="15" customHeight="1">
      <c r="A92" s="33" t="s">
        <v>79</v>
      </c>
      <c r="B92" s="50">
        <f>'Расчет субсидий'!AV92</f>
        <v>2.4363636363636942</v>
      </c>
      <c r="C92" s="52">
        <f>'Расчет субсидий'!D92-1</f>
        <v>0.14205492982550161</v>
      </c>
      <c r="D92" s="52">
        <f>C92*'Расчет субсидий'!E92</f>
        <v>0.71027464912750804</v>
      </c>
      <c r="E92" s="53">
        <f t="shared" si="21"/>
        <v>26.992575725686194</v>
      </c>
      <c r="F92" s="27" t="s">
        <v>365</v>
      </c>
      <c r="G92" s="27" t="s">
        <v>365</v>
      </c>
      <c r="H92" s="27" t="s">
        <v>365</v>
      </c>
      <c r="I92" s="27" t="s">
        <v>365</v>
      </c>
      <c r="J92" s="27" t="s">
        <v>365</v>
      </c>
      <c r="K92" s="27" t="s">
        <v>365</v>
      </c>
      <c r="L92" s="52">
        <f>'Расчет субсидий'!P92-1</f>
        <v>-8.750952519826527E-2</v>
      </c>
      <c r="M92" s="52">
        <f>L92*'Расчет субсидий'!Q92</f>
        <v>-1.7501905039653054</v>
      </c>
      <c r="N92" s="53">
        <f t="shared" si="22"/>
        <v>-66.512510013826358</v>
      </c>
      <c r="O92" s="27" t="s">
        <v>365</v>
      </c>
      <c r="P92" s="27" t="s">
        <v>365</v>
      </c>
      <c r="Q92" s="27" t="s">
        <v>365</v>
      </c>
      <c r="R92" s="27" t="s">
        <v>365</v>
      </c>
      <c r="S92" s="27" t="s">
        <v>365</v>
      </c>
      <c r="T92" s="27" t="s">
        <v>365</v>
      </c>
      <c r="U92" s="58">
        <f>'Расчет субсидий'!Z92-1</f>
        <v>0.20012565306122454</v>
      </c>
      <c r="V92" s="58">
        <f>U92*'Расчет субсидий'!AA92</f>
        <v>1.0006282653061227</v>
      </c>
      <c r="W92" s="53">
        <f t="shared" si="20"/>
        <v>38.026887567669334</v>
      </c>
      <c r="X92" s="52">
        <f>'Расчет субсидий'!AD92-1</f>
        <v>5.1698670605613284E-3</v>
      </c>
      <c r="Y92" s="52">
        <f>X92*'Расчет субсидий'!AE92</f>
        <v>0.10339734121122657</v>
      </c>
      <c r="Z92" s="53">
        <f t="shared" si="23"/>
        <v>3.9294103568345369</v>
      </c>
      <c r="AA92" s="27" t="s">
        <v>365</v>
      </c>
      <c r="AB92" s="27" t="s">
        <v>365</v>
      </c>
      <c r="AC92" s="27" t="s">
        <v>365</v>
      </c>
      <c r="AD92" s="27" t="s">
        <v>365</v>
      </c>
      <c r="AE92" s="27" t="s">
        <v>365</v>
      </c>
      <c r="AF92" s="27" t="s">
        <v>365</v>
      </c>
      <c r="AG92" s="27" t="s">
        <v>365</v>
      </c>
      <c r="AH92" s="27" t="s">
        <v>365</v>
      </c>
      <c r="AI92" s="27" t="s">
        <v>365</v>
      </c>
      <c r="AJ92" s="52">
        <f t="shared" si="24"/>
        <v>6.4109751679551907E-2</v>
      </c>
      <c r="AK92" s="76"/>
    </row>
    <row r="93" spans="1:37" ht="15" customHeight="1">
      <c r="A93" s="33" t="s">
        <v>80</v>
      </c>
      <c r="B93" s="50">
        <f>'Расчет субсидий'!AV93</f>
        <v>-417.12727272727261</v>
      </c>
      <c r="C93" s="52">
        <f>'Расчет субсидий'!D93-1</f>
        <v>2.267002518891692E-2</v>
      </c>
      <c r="D93" s="52">
        <f>C93*'Расчет субсидий'!E93</f>
        <v>0.1133501259445846</v>
      </c>
      <c r="E93" s="53">
        <f t="shared" si="21"/>
        <v>5.4191991301998357</v>
      </c>
      <c r="F93" s="27" t="s">
        <v>365</v>
      </c>
      <c r="G93" s="27" t="s">
        <v>365</v>
      </c>
      <c r="H93" s="27" t="s">
        <v>365</v>
      </c>
      <c r="I93" s="27" t="s">
        <v>365</v>
      </c>
      <c r="J93" s="27" t="s">
        <v>365</v>
      </c>
      <c r="K93" s="27" t="s">
        <v>365</v>
      </c>
      <c r="L93" s="52">
        <f>'Расчет субсидий'!P93-1</f>
        <v>-0.40904155562136013</v>
      </c>
      <c r="M93" s="52">
        <f>L93*'Расчет субсидий'!Q93</f>
        <v>-8.1808311124272031</v>
      </c>
      <c r="N93" s="53">
        <f t="shared" si="22"/>
        <v>-391.12045513254526</v>
      </c>
      <c r="O93" s="27" t="s">
        <v>365</v>
      </c>
      <c r="P93" s="27" t="s">
        <v>365</v>
      </c>
      <c r="Q93" s="27" t="s">
        <v>365</v>
      </c>
      <c r="R93" s="27" t="s">
        <v>365</v>
      </c>
      <c r="S93" s="27" t="s">
        <v>365</v>
      </c>
      <c r="T93" s="27" t="s">
        <v>365</v>
      </c>
      <c r="U93" s="58">
        <f>'Расчет субсидий'!Z93-1</f>
        <v>-0.14158015267175583</v>
      </c>
      <c r="V93" s="58">
        <f>U93*'Расчет субсидий'!AA93</f>
        <v>-0.70790076335877916</v>
      </c>
      <c r="W93" s="53">
        <f t="shared" si="20"/>
        <v>-33.844295884922005</v>
      </c>
      <c r="X93" s="52">
        <f>'Расчет субсидий'!AD93-1</f>
        <v>2.5290844714214167E-3</v>
      </c>
      <c r="Y93" s="52">
        <f>X93*'Расчет субсидий'!AE93</f>
        <v>5.0581689428428334E-2</v>
      </c>
      <c r="Z93" s="53">
        <f t="shared" si="23"/>
        <v>2.4182791599948197</v>
      </c>
      <c r="AA93" s="27" t="s">
        <v>365</v>
      </c>
      <c r="AB93" s="27" t="s">
        <v>365</v>
      </c>
      <c r="AC93" s="27" t="s">
        <v>365</v>
      </c>
      <c r="AD93" s="27" t="s">
        <v>365</v>
      </c>
      <c r="AE93" s="27" t="s">
        <v>365</v>
      </c>
      <c r="AF93" s="27" t="s">
        <v>365</v>
      </c>
      <c r="AG93" s="27" t="s">
        <v>365</v>
      </c>
      <c r="AH93" s="27" t="s">
        <v>365</v>
      </c>
      <c r="AI93" s="27" t="s">
        <v>365</v>
      </c>
      <c r="AJ93" s="52">
        <f t="shared" si="24"/>
        <v>-8.724800060412969</v>
      </c>
      <c r="AK93" s="76"/>
    </row>
    <row r="94" spans="1:37" ht="15" customHeight="1">
      <c r="A94" s="33" t="s">
        <v>81</v>
      </c>
      <c r="B94" s="50">
        <f>'Расчет субсидий'!AV94</f>
        <v>-286.81818181818153</v>
      </c>
      <c r="C94" s="52">
        <f>'Расчет субсидий'!D94-1</f>
        <v>4.3309650680876333E-2</v>
      </c>
      <c r="D94" s="52">
        <f>C94*'Расчет субсидий'!E94</f>
        <v>0.21654825340438166</v>
      </c>
      <c r="E94" s="53">
        <f t="shared" si="21"/>
        <v>10.136736673163893</v>
      </c>
      <c r="F94" s="27" t="s">
        <v>365</v>
      </c>
      <c r="G94" s="27" t="s">
        <v>365</v>
      </c>
      <c r="H94" s="27" t="s">
        <v>365</v>
      </c>
      <c r="I94" s="27" t="s">
        <v>365</v>
      </c>
      <c r="J94" s="27" t="s">
        <v>365</v>
      </c>
      <c r="K94" s="27" t="s">
        <v>365</v>
      </c>
      <c r="L94" s="52">
        <f>'Расчет субсидий'!P94-1</f>
        <v>-0.30049684107219521</v>
      </c>
      <c r="M94" s="52">
        <f>L94*'Расчет субсидий'!Q94</f>
        <v>-6.0099368214439046</v>
      </c>
      <c r="N94" s="53">
        <f t="shared" si="22"/>
        <v>-281.32827683243636</v>
      </c>
      <c r="O94" s="27" t="s">
        <v>365</v>
      </c>
      <c r="P94" s="27" t="s">
        <v>365</v>
      </c>
      <c r="Q94" s="27" t="s">
        <v>365</v>
      </c>
      <c r="R94" s="27" t="s">
        <v>365</v>
      </c>
      <c r="S94" s="27" t="s">
        <v>365</v>
      </c>
      <c r="T94" s="27" t="s">
        <v>365</v>
      </c>
      <c r="U94" s="58">
        <f>'Расчет субсидий'!Z94-1</f>
        <v>-7.2298013245033155E-2</v>
      </c>
      <c r="V94" s="58">
        <f>U94*'Расчет субсидий'!AA94</f>
        <v>-0.36149006622516577</v>
      </c>
      <c r="W94" s="53">
        <f t="shared" si="20"/>
        <v>-16.921538519390975</v>
      </c>
      <c r="X94" s="52">
        <f>'Расчет субсидий'!AD94-1</f>
        <v>1.3831258644536604E-3</v>
      </c>
      <c r="Y94" s="52">
        <f>X94*'Расчет субсидий'!AE94</f>
        <v>2.7662517289073207E-2</v>
      </c>
      <c r="Z94" s="53">
        <f t="shared" si="23"/>
        <v>1.2948968604819271</v>
      </c>
      <c r="AA94" s="27" t="s">
        <v>365</v>
      </c>
      <c r="AB94" s="27" t="s">
        <v>365</v>
      </c>
      <c r="AC94" s="27" t="s">
        <v>365</v>
      </c>
      <c r="AD94" s="27" t="s">
        <v>365</v>
      </c>
      <c r="AE94" s="27" t="s">
        <v>365</v>
      </c>
      <c r="AF94" s="27" t="s">
        <v>365</v>
      </c>
      <c r="AG94" s="27" t="s">
        <v>365</v>
      </c>
      <c r="AH94" s="27" t="s">
        <v>365</v>
      </c>
      <c r="AI94" s="27" t="s">
        <v>365</v>
      </c>
      <c r="AJ94" s="52">
        <f t="shared" si="24"/>
        <v>-6.1272161169756156</v>
      </c>
      <c r="AK94" s="76"/>
    </row>
    <row r="95" spans="1:37">
      <c r="A95" s="33" t="s">
        <v>82</v>
      </c>
      <c r="B95" s="50">
        <f>'Расчет субсидий'!AV95</f>
        <v>124.70909090909072</v>
      </c>
      <c r="C95" s="52">
        <f>'Расчет субсидий'!D95-1</f>
        <v>1.8181818181818077E-2</v>
      </c>
      <c r="D95" s="52">
        <f>C95*'Расчет субсидий'!E95</f>
        <v>9.0909090909090384E-2</v>
      </c>
      <c r="E95" s="53">
        <f t="shared" si="21"/>
        <v>3.2139901040113945</v>
      </c>
      <c r="F95" s="27" t="s">
        <v>365</v>
      </c>
      <c r="G95" s="27" t="s">
        <v>365</v>
      </c>
      <c r="H95" s="27" t="s">
        <v>365</v>
      </c>
      <c r="I95" s="27" t="s">
        <v>365</v>
      </c>
      <c r="J95" s="27" t="s">
        <v>365</v>
      </c>
      <c r="K95" s="27" t="s">
        <v>365</v>
      </c>
      <c r="L95" s="52">
        <f>'Расчет субсидий'!P95-1</f>
        <v>2.7715565509518481E-2</v>
      </c>
      <c r="M95" s="52">
        <f>L95*'Расчет субсидий'!Q95</f>
        <v>0.55431131019036961</v>
      </c>
      <c r="N95" s="53">
        <f t="shared" si="22"/>
        <v>19.597061720427934</v>
      </c>
      <c r="O95" s="27" t="s">
        <v>365</v>
      </c>
      <c r="P95" s="27" t="s">
        <v>365</v>
      </c>
      <c r="Q95" s="27" t="s">
        <v>365</v>
      </c>
      <c r="R95" s="27" t="s">
        <v>365</v>
      </c>
      <c r="S95" s="27" t="s">
        <v>365</v>
      </c>
      <c r="T95" s="27" t="s">
        <v>365</v>
      </c>
      <c r="U95" s="58">
        <f>'Расчет субсидий'!Z95-1</f>
        <v>-0.15498260869565206</v>
      </c>
      <c r="V95" s="58">
        <f>U95*'Расчет субсидий'!AA95</f>
        <v>-0.77491304347826029</v>
      </c>
      <c r="W95" s="53">
        <f t="shared" si="20"/>
        <v>-27.396191385293438</v>
      </c>
      <c r="X95" s="52">
        <f>'Расчет субсидий'!AD95-1</f>
        <v>0.18285714285714283</v>
      </c>
      <c r="Y95" s="52">
        <f>X95*'Расчет субсидий'!AE95</f>
        <v>3.6571428571428566</v>
      </c>
      <c r="Z95" s="53">
        <f t="shared" si="23"/>
        <v>129.29423046994484</v>
      </c>
      <c r="AA95" s="27" t="s">
        <v>365</v>
      </c>
      <c r="AB95" s="27" t="s">
        <v>365</v>
      </c>
      <c r="AC95" s="27" t="s">
        <v>365</v>
      </c>
      <c r="AD95" s="27" t="s">
        <v>365</v>
      </c>
      <c r="AE95" s="27" t="s">
        <v>365</v>
      </c>
      <c r="AF95" s="27" t="s">
        <v>365</v>
      </c>
      <c r="AG95" s="27" t="s">
        <v>365</v>
      </c>
      <c r="AH95" s="27" t="s">
        <v>365</v>
      </c>
      <c r="AI95" s="27" t="s">
        <v>365</v>
      </c>
      <c r="AJ95" s="52">
        <f t="shared" si="24"/>
        <v>3.5274502147640563</v>
      </c>
      <c r="AK95" s="76"/>
    </row>
    <row r="96" spans="1:37" ht="15" customHeight="1">
      <c r="A96" s="33" t="s">
        <v>83</v>
      </c>
      <c r="B96" s="50">
        <f>'Расчет субсидий'!AV96</f>
        <v>108.0181818181818</v>
      </c>
      <c r="C96" s="52">
        <f>'Расчет субсидий'!D96-1</f>
        <v>3.2418952618453956E-2</v>
      </c>
      <c r="D96" s="52">
        <f>C96*'Расчет субсидий'!E96</f>
        <v>0.16209476309226978</v>
      </c>
      <c r="E96" s="53">
        <f t="shared" si="21"/>
        <v>4.2880434553256928</v>
      </c>
      <c r="F96" s="27" t="s">
        <v>365</v>
      </c>
      <c r="G96" s="27" t="s">
        <v>365</v>
      </c>
      <c r="H96" s="27" t="s">
        <v>365</v>
      </c>
      <c r="I96" s="27" t="s">
        <v>365</v>
      </c>
      <c r="J96" s="27" t="s">
        <v>365</v>
      </c>
      <c r="K96" s="27" t="s">
        <v>365</v>
      </c>
      <c r="L96" s="52">
        <f>'Расчет субсидий'!P96-1</f>
        <v>0.23741943465083182</v>
      </c>
      <c r="M96" s="52">
        <f>L96*'Расчет субсидий'!Q96</f>
        <v>4.7483886930166364</v>
      </c>
      <c r="N96" s="53">
        <f t="shared" si="22"/>
        <v>125.61354031432941</v>
      </c>
      <c r="O96" s="27" t="s">
        <v>365</v>
      </c>
      <c r="P96" s="27" t="s">
        <v>365</v>
      </c>
      <c r="Q96" s="27" t="s">
        <v>365</v>
      </c>
      <c r="R96" s="27" t="s">
        <v>365</v>
      </c>
      <c r="S96" s="27" t="s">
        <v>365</v>
      </c>
      <c r="T96" s="27" t="s">
        <v>365</v>
      </c>
      <c r="U96" s="58">
        <f>'Расчет субсидий'!Z96-1</f>
        <v>-0.16544537815126048</v>
      </c>
      <c r="V96" s="58">
        <f>U96*'Расчет субсидий'!AA96</f>
        <v>-0.8272268907563024</v>
      </c>
      <c r="W96" s="53">
        <f t="shared" si="20"/>
        <v>-21.883401951473335</v>
      </c>
      <c r="X96" s="52">
        <f>'Расчет субсидий'!AD96-1</f>
        <v>0</v>
      </c>
      <c r="Y96" s="52">
        <f>X96*'Расчет субсидий'!AE96</f>
        <v>0</v>
      </c>
      <c r="Z96" s="53">
        <f t="shared" si="23"/>
        <v>0</v>
      </c>
      <c r="AA96" s="27" t="s">
        <v>365</v>
      </c>
      <c r="AB96" s="27" t="s">
        <v>365</v>
      </c>
      <c r="AC96" s="27" t="s">
        <v>365</v>
      </c>
      <c r="AD96" s="27" t="s">
        <v>365</v>
      </c>
      <c r="AE96" s="27" t="s">
        <v>365</v>
      </c>
      <c r="AF96" s="27" t="s">
        <v>365</v>
      </c>
      <c r="AG96" s="27" t="s">
        <v>365</v>
      </c>
      <c r="AH96" s="27" t="s">
        <v>365</v>
      </c>
      <c r="AI96" s="27" t="s">
        <v>365</v>
      </c>
      <c r="AJ96" s="52">
        <f t="shared" si="24"/>
        <v>4.0832565653526043</v>
      </c>
      <c r="AK96" s="76"/>
    </row>
    <row r="97" spans="1:37" ht="15" customHeight="1">
      <c r="A97" s="33" t="s">
        <v>84</v>
      </c>
      <c r="B97" s="50">
        <f>'Расчет субсидий'!AV97</f>
        <v>-104.83636363636379</v>
      </c>
      <c r="C97" s="52">
        <f>'Расчет субсидий'!D97-1</f>
        <v>0.19248826291079801</v>
      </c>
      <c r="D97" s="52">
        <f>C97*'Расчет субсидий'!E97</f>
        <v>0.96244131455399007</v>
      </c>
      <c r="E97" s="53">
        <f t="shared" si="21"/>
        <v>27.5765387789939</v>
      </c>
      <c r="F97" s="27" t="s">
        <v>365</v>
      </c>
      <c r="G97" s="27" t="s">
        <v>365</v>
      </c>
      <c r="H97" s="27" t="s">
        <v>365</v>
      </c>
      <c r="I97" s="27" t="s">
        <v>365</v>
      </c>
      <c r="J97" s="27" t="s">
        <v>365</v>
      </c>
      <c r="K97" s="27" t="s">
        <v>365</v>
      </c>
      <c r="L97" s="52">
        <f>'Расчет субсидий'!P97-1</f>
        <v>-0.20564516129032262</v>
      </c>
      <c r="M97" s="52">
        <f>L97*'Расчет субсидий'!Q97</f>
        <v>-4.112903225806452</v>
      </c>
      <c r="N97" s="53">
        <f t="shared" si="22"/>
        <v>-117.84576740999643</v>
      </c>
      <c r="O97" s="27" t="s">
        <v>365</v>
      </c>
      <c r="P97" s="27" t="s">
        <v>365</v>
      </c>
      <c r="Q97" s="27" t="s">
        <v>365</v>
      </c>
      <c r="R97" s="27" t="s">
        <v>365</v>
      </c>
      <c r="S97" s="27" t="s">
        <v>365</v>
      </c>
      <c r="T97" s="27" t="s">
        <v>365</v>
      </c>
      <c r="U97" s="58">
        <f>'Расчет субсидий'!Z97-1</f>
        <v>-0.13309433962264139</v>
      </c>
      <c r="V97" s="58">
        <f>U97*'Расчет субсидий'!AA97</f>
        <v>-0.66547169811320694</v>
      </c>
      <c r="W97" s="53">
        <f t="shared" si="20"/>
        <v>-19.067558522096586</v>
      </c>
      <c r="X97" s="52">
        <f>'Расчет субсидий'!AD97-1</f>
        <v>7.8534031413612926E-3</v>
      </c>
      <c r="Y97" s="52">
        <f>X97*'Расчет субсидий'!AE97</f>
        <v>0.15706806282722585</v>
      </c>
      <c r="Z97" s="53">
        <f t="shared" si="23"/>
        <v>4.5004235167353324</v>
      </c>
      <c r="AA97" s="27" t="s">
        <v>365</v>
      </c>
      <c r="AB97" s="27" t="s">
        <v>365</v>
      </c>
      <c r="AC97" s="27" t="s">
        <v>365</v>
      </c>
      <c r="AD97" s="27" t="s">
        <v>365</v>
      </c>
      <c r="AE97" s="27" t="s">
        <v>365</v>
      </c>
      <c r="AF97" s="27" t="s">
        <v>365</v>
      </c>
      <c r="AG97" s="27" t="s">
        <v>365</v>
      </c>
      <c r="AH97" s="27" t="s">
        <v>365</v>
      </c>
      <c r="AI97" s="27" t="s">
        <v>365</v>
      </c>
      <c r="AJ97" s="52">
        <f t="shared" si="24"/>
        <v>-3.658865546538443</v>
      </c>
      <c r="AK97" s="76"/>
    </row>
    <row r="98" spans="1:37" ht="15" customHeight="1">
      <c r="A98" s="33" t="s">
        <v>85</v>
      </c>
      <c r="B98" s="50">
        <f>'Расчет субсидий'!AV98</f>
        <v>8.1545454545455414</v>
      </c>
      <c r="C98" s="52">
        <f>'Расчет субсидий'!D98-1</f>
        <v>3.0470914127423754E-2</v>
      </c>
      <c r="D98" s="52">
        <f>C98*'Расчет субсидий'!E98</f>
        <v>0.15235457063711877</v>
      </c>
      <c r="E98" s="53">
        <f t="shared" si="21"/>
        <v>4.6221912089904205</v>
      </c>
      <c r="F98" s="27" t="s">
        <v>365</v>
      </c>
      <c r="G98" s="27" t="s">
        <v>365</v>
      </c>
      <c r="H98" s="27" t="s">
        <v>365</v>
      </c>
      <c r="I98" s="27" t="s">
        <v>365</v>
      </c>
      <c r="J98" s="27" t="s">
        <v>365</v>
      </c>
      <c r="K98" s="27" t="s">
        <v>365</v>
      </c>
      <c r="L98" s="52">
        <f>'Расчет субсидий'!P98-1</f>
        <v>3.8995373430271041E-2</v>
      </c>
      <c r="M98" s="52">
        <f>L98*'Расчет субсидий'!Q98</f>
        <v>0.77990746860542082</v>
      </c>
      <c r="N98" s="53">
        <f t="shared" si="22"/>
        <v>23.661130940404334</v>
      </c>
      <c r="O98" s="27" t="s">
        <v>365</v>
      </c>
      <c r="P98" s="27" t="s">
        <v>365</v>
      </c>
      <c r="Q98" s="27" t="s">
        <v>365</v>
      </c>
      <c r="R98" s="27" t="s">
        <v>365</v>
      </c>
      <c r="S98" s="27" t="s">
        <v>365</v>
      </c>
      <c r="T98" s="27" t="s">
        <v>365</v>
      </c>
      <c r="U98" s="58">
        <f>'Расчет субсидий'!Z98-1</f>
        <v>-0.13269512195121957</v>
      </c>
      <c r="V98" s="58">
        <f>U98*'Расчет субсидий'!AA98</f>
        <v>-0.66347560975609787</v>
      </c>
      <c r="W98" s="53">
        <f t="shared" si="20"/>
        <v>-20.128776694849215</v>
      </c>
      <c r="X98" s="52">
        <f>'Расчет субсидий'!AD98-1</f>
        <v>0</v>
      </c>
      <c r="Y98" s="52">
        <f>X98*'Расчет субсидий'!AE98</f>
        <v>0</v>
      </c>
      <c r="Z98" s="53">
        <f t="shared" si="23"/>
        <v>0</v>
      </c>
      <c r="AA98" s="27" t="s">
        <v>365</v>
      </c>
      <c r="AB98" s="27" t="s">
        <v>365</v>
      </c>
      <c r="AC98" s="27" t="s">
        <v>365</v>
      </c>
      <c r="AD98" s="27" t="s">
        <v>365</v>
      </c>
      <c r="AE98" s="27" t="s">
        <v>365</v>
      </c>
      <c r="AF98" s="27" t="s">
        <v>365</v>
      </c>
      <c r="AG98" s="27" t="s">
        <v>365</v>
      </c>
      <c r="AH98" s="27" t="s">
        <v>365</v>
      </c>
      <c r="AI98" s="27" t="s">
        <v>365</v>
      </c>
      <c r="AJ98" s="52">
        <f t="shared" si="24"/>
        <v>0.26878642948644171</v>
      </c>
      <c r="AK98" s="76"/>
    </row>
    <row r="99" spans="1:37" ht="15" customHeight="1">
      <c r="A99" s="33" t="s">
        <v>86</v>
      </c>
      <c r="B99" s="50">
        <f>'Расчет субсидий'!AV99</f>
        <v>-119.31818181818176</v>
      </c>
      <c r="C99" s="52">
        <f>'Расчет субсидий'!D99-1</f>
        <v>2.2715800100958639E-3</v>
      </c>
      <c r="D99" s="52">
        <f>C99*'Расчет субсидий'!E99</f>
        <v>1.1357900050479319E-2</v>
      </c>
      <c r="E99" s="53">
        <f t="shared" si="21"/>
        <v>0.40090480039299031</v>
      </c>
      <c r="F99" s="27" t="s">
        <v>365</v>
      </c>
      <c r="G99" s="27" t="s">
        <v>365</v>
      </c>
      <c r="H99" s="27" t="s">
        <v>365</v>
      </c>
      <c r="I99" s="27" t="s">
        <v>365</v>
      </c>
      <c r="J99" s="27" t="s">
        <v>365</v>
      </c>
      <c r="K99" s="27" t="s">
        <v>365</v>
      </c>
      <c r="L99" s="52">
        <f>'Расчет субсидий'!P99-1</f>
        <v>-0.14237827872286934</v>
      </c>
      <c r="M99" s="52">
        <f>L99*'Расчет субсидий'!Q99</f>
        <v>-2.8475655744573869</v>
      </c>
      <c r="N99" s="53">
        <f t="shared" si="22"/>
        <v>-100.51177622271929</v>
      </c>
      <c r="O99" s="27" t="s">
        <v>365</v>
      </c>
      <c r="P99" s="27" t="s">
        <v>365</v>
      </c>
      <c r="Q99" s="27" t="s">
        <v>365</v>
      </c>
      <c r="R99" s="27" t="s">
        <v>365</v>
      </c>
      <c r="S99" s="27" t="s">
        <v>365</v>
      </c>
      <c r="T99" s="27" t="s">
        <v>365</v>
      </c>
      <c r="U99" s="58">
        <f>'Расчет субсидий'!Z99-1</f>
        <v>-0.13132836747361887</v>
      </c>
      <c r="V99" s="58">
        <f>U99*'Расчет субсидий'!AA99</f>
        <v>-0.65664183736809434</v>
      </c>
      <c r="W99" s="53">
        <f t="shared" si="20"/>
        <v>-23.177776135530682</v>
      </c>
      <c r="X99" s="52">
        <f>'Расчет субсидий'!AD99-1</f>
        <v>5.6242969628796935E-3</v>
      </c>
      <c r="Y99" s="52">
        <f>X99*'Расчет субсидий'!AE99</f>
        <v>0.11248593925759387</v>
      </c>
      <c r="Z99" s="53">
        <f t="shared" si="23"/>
        <v>3.9704657396752303</v>
      </c>
      <c r="AA99" s="27" t="s">
        <v>365</v>
      </c>
      <c r="AB99" s="27" t="s">
        <v>365</v>
      </c>
      <c r="AC99" s="27" t="s">
        <v>365</v>
      </c>
      <c r="AD99" s="27" t="s">
        <v>365</v>
      </c>
      <c r="AE99" s="27" t="s">
        <v>365</v>
      </c>
      <c r="AF99" s="27" t="s">
        <v>365</v>
      </c>
      <c r="AG99" s="27" t="s">
        <v>365</v>
      </c>
      <c r="AH99" s="27" t="s">
        <v>365</v>
      </c>
      <c r="AI99" s="27" t="s">
        <v>365</v>
      </c>
      <c r="AJ99" s="52">
        <f t="shared" si="24"/>
        <v>-3.3803635725174082</v>
      </c>
      <c r="AK99" s="76"/>
    </row>
    <row r="100" spans="1:37" ht="15" customHeight="1">
      <c r="A100" s="32" t="s">
        <v>87</v>
      </c>
      <c r="B100" s="54"/>
      <c r="C100" s="55"/>
      <c r="D100" s="55"/>
      <c r="E100" s="56"/>
      <c r="F100" s="55"/>
      <c r="G100" s="55"/>
      <c r="H100" s="56"/>
      <c r="I100" s="56"/>
      <c r="J100" s="56"/>
      <c r="K100" s="56"/>
      <c r="L100" s="55"/>
      <c r="M100" s="55"/>
      <c r="N100" s="56"/>
      <c r="O100" s="55"/>
      <c r="P100" s="55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27"/>
      <c r="AB100" s="27"/>
      <c r="AC100" s="27"/>
      <c r="AD100" s="27"/>
      <c r="AE100" s="27"/>
      <c r="AF100" s="27"/>
      <c r="AG100" s="27"/>
      <c r="AH100" s="27"/>
      <c r="AI100" s="27"/>
      <c r="AJ100" s="56"/>
      <c r="AK100" s="76"/>
    </row>
    <row r="101" spans="1:37" ht="15" customHeight="1">
      <c r="A101" s="33" t="s">
        <v>88</v>
      </c>
      <c r="B101" s="50">
        <f>'Расчет субсидий'!AV101</f>
        <v>55.581818181818107</v>
      </c>
      <c r="C101" s="52">
        <f>'Расчет субсидий'!D101-1</f>
        <v>-1</v>
      </c>
      <c r="D101" s="52">
        <f>C101*'Расчет субсидий'!E101</f>
        <v>0</v>
      </c>
      <c r="E101" s="53">
        <f t="shared" si="21"/>
        <v>0</v>
      </c>
      <c r="F101" s="27" t="s">
        <v>365</v>
      </c>
      <c r="G101" s="27" t="s">
        <v>365</v>
      </c>
      <c r="H101" s="27" t="s">
        <v>365</v>
      </c>
      <c r="I101" s="27" t="s">
        <v>365</v>
      </c>
      <c r="J101" s="27" t="s">
        <v>365</v>
      </c>
      <c r="K101" s="27" t="s">
        <v>365</v>
      </c>
      <c r="L101" s="52">
        <f>'Расчет субсидий'!P101-1</f>
        <v>0.30000000000000004</v>
      </c>
      <c r="M101" s="52">
        <f>L101*'Расчет субсидий'!Q101</f>
        <v>6.0000000000000009</v>
      </c>
      <c r="N101" s="53">
        <f t="shared" si="22"/>
        <v>70.890519608880936</v>
      </c>
      <c r="O101" s="27" t="s">
        <v>365</v>
      </c>
      <c r="P101" s="27" t="s">
        <v>365</v>
      </c>
      <c r="Q101" s="27" t="s">
        <v>365</v>
      </c>
      <c r="R101" s="27" t="s">
        <v>365</v>
      </c>
      <c r="S101" s="27" t="s">
        <v>365</v>
      </c>
      <c r="T101" s="27" t="s">
        <v>365</v>
      </c>
      <c r="U101" s="58">
        <f>'Расчет субсидий'!Z101-1</f>
        <v>-0.25913820090231099</v>
      </c>
      <c r="V101" s="58">
        <f>U101*'Расчет субсидий'!AA101</f>
        <v>-1.2956910045115548</v>
      </c>
      <c r="W101" s="53">
        <f t="shared" si="20"/>
        <v>-15.308701427062832</v>
      </c>
      <c r="X101" s="52">
        <f>'Расчет субсидий'!AD101-1</f>
        <v>0</v>
      </c>
      <c r="Y101" s="52">
        <f>X101*'Расчет субсидий'!AE101</f>
        <v>0</v>
      </c>
      <c r="Z101" s="53">
        <f t="shared" si="23"/>
        <v>0</v>
      </c>
      <c r="AA101" s="27" t="s">
        <v>365</v>
      </c>
      <c r="AB101" s="27" t="s">
        <v>365</v>
      </c>
      <c r="AC101" s="27" t="s">
        <v>365</v>
      </c>
      <c r="AD101" s="27" t="s">
        <v>365</v>
      </c>
      <c r="AE101" s="27" t="s">
        <v>365</v>
      </c>
      <c r="AF101" s="27" t="s">
        <v>365</v>
      </c>
      <c r="AG101" s="27" t="s">
        <v>365</v>
      </c>
      <c r="AH101" s="27" t="s">
        <v>365</v>
      </c>
      <c r="AI101" s="27" t="s">
        <v>365</v>
      </c>
      <c r="AJ101" s="52">
        <f t="shared" si="24"/>
        <v>4.7043089954884465</v>
      </c>
      <c r="AK101" s="76"/>
    </row>
    <row r="102" spans="1:37" ht="15" customHeight="1">
      <c r="A102" s="33" t="s">
        <v>89</v>
      </c>
      <c r="B102" s="50">
        <f>'Расчет субсидий'!AV102</f>
        <v>-75.909090909090764</v>
      </c>
      <c r="C102" s="52">
        <f>'Расчет субсидий'!D102-1</f>
        <v>4.2199771125970509E-2</v>
      </c>
      <c r="D102" s="52">
        <f>C102*'Расчет субсидий'!E102</f>
        <v>0.21099885562985254</v>
      </c>
      <c r="E102" s="53">
        <f t="shared" si="21"/>
        <v>8.1905594919599203</v>
      </c>
      <c r="F102" s="27" t="s">
        <v>365</v>
      </c>
      <c r="G102" s="27" t="s">
        <v>365</v>
      </c>
      <c r="H102" s="27" t="s">
        <v>365</v>
      </c>
      <c r="I102" s="27" t="s">
        <v>365</v>
      </c>
      <c r="J102" s="27" t="s">
        <v>365</v>
      </c>
      <c r="K102" s="27" t="s">
        <v>365</v>
      </c>
      <c r="L102" s="52">
        <f>'Расчет субсидий'!P102-1</f>
        <v>-0.10085696332838667</v>
      </c>
      <c r="M102" s="52">
        <f>L102*'Расчет субсидий'!Q102</f>
        <v>-2.0171392665677335</v>
      </c>
      <c r="N102" s="53">
        <f t="shared" si="22"/>
        <v>-78.301368588341901</v>
      </c>
      <c r="O102" s="27" t="s">
        <v>365</v>
      </c>
      <c r="P102" s="27" t="s">
        <v>365</v>
      </c>
      <c r="Q102" s="27" t="s">
        <v>365</v>
      </c>
      <c r="R102" s="27" t="s">
        <v>365</v>
      </c>
      <c r="S102" s="27" t="s">
        <v>365</v>
      </c>
      <c r="T102" s="27" t="s">
        <v>365</v>
      </c>
      <c r="U102" s="58">
        <f>'Расчет субсидий'!Z102-1</f>
        <v>-2.9874169848882581E-2</v>
      </c>
      <c r="V102" s="58">
        <f>U102*'Расчет субсидий'!AA102</f>
        <v>-0.14937084924441291</v>
      </c>
      <c r="W102" s="53">
        <f t="shared" si="20"/>
        <v>-5.798281812708785</v>
      </c>
      <c r="X102" s="52">
        <f>'Расчет субсидий'!AD102-1</f>
        <v>0</v>
      </c>
      <c r="Y102" s="52">
        <f>X102*'Расчет субсидий'!AE102</f>
        <v>0</v>
      </c>
      <c r="Z102" s="53">
        <f t="shared" si="23"/>
        <v>0</v>
      </c>
      <c r="AA102" s="27" t="s">
        <v>365</v>
      </c>
      <c r="AB102" s="27" t="s">
        <v>365</v>
      </c>
      <c r="AC102" s="27" t="s">
        <v>365</v>
      </c>
      <c r="AD102" s="27" t="s">
        <v>365</v>
      </c>
      <c r="AE102" s="27" t="s">
        <v>365</v>
      </c>
      <c r="AF102" s="27" t="s">
        <v>365</v>
      </c>
      <c r="AG102" s="27" t="s">
        <v>365</v>
      </c>
      <c r="AH102" s="27" t="s">
        <v>365</v>
      </c>
      <c r="AI102" s="27" t="s">
        <v>365</v>
      </c>
      <c r="AJ102" s="52">
        <f t="shared" si="24"/>
        <v>-1.9555112601822939</v>
      </c>
      <c r="AK102" s="76"/>
    </row>
    <row r="103" spans="1:37" ht="15" customHeight="1">
      <c r="A103" s="33" t="s">
        <v>90</v>
      </c>
      <c r="B103" s="50">
        <f>'Расчет субсидий'!AV103</f>
        <v>-101.58181818181811</v>
      </c>
      <c r="C103" s="52">
        <f>'Расчет субсидий'!D103-1</f>
        <v>-1</v>
      </c>
      <c r="D103" s="52">
        <f>C103*'Расчет субсидий'!E103</f>
        <v>0</v>
      </c>
      <c r="E103" s="53">
        <f t="shared" si="21"/>
        <v>0</v>
      </c>
      <c r="F103" s="27" t="s">
        <v>365</v>
      </c>
      <c r="G103" s="27" t="s">
        <v>365</v>
      </c>
      <c r="H103" s="27" t="s">
        <v>365</v>
      </c>
      <c r="I103" s="27" t="s">
        <v>365</v>
      </c>
      <c r="J103" s="27" t="s">
        <v>365</v>
      </c>
      <c r="K103" s="27" t="s">
        <v>365</v>
      </c>
      <c r="L103" s="52">
        <f>'Расчет субсидий'!P103-1</f>
        <v>-0.20678623364032955</v>
      </c>
      <c r="M103" s="52">
        <f>L103*'Расчет субсидий'!Q103</f>
        <v>-4.1357246728065906</v>
      </c>
      <c r="N103" s="53">
        <f t="shared" si="22"/>
        <v>-90.042364285717625</v>
      </c>
      <c r="O103" s="27" t="s">
        <v>365</v>
      </c>
      <c r="P103" s="27" t="s">
        <v>365</v>
      </c>
      <c r="Q103" s="27" t="s">
        <v>365</v>
      </c>
      <c r="R103" s="27" t="s">
        <v>365</v>
      </c>
      <c r="S103" s="27" t="s">
        <v>365</v>
      </c>
      <c r="T103" s="27" t="s">
        <v>365</v>
      </c>
      <c r="U103" s="58">
        <f>'Расчет субсидий'!Z103-1</f>
        <v>-0.10600344530577099</v>
      </c>
      <c r="V103" s="58">
        <f>U103*'Расчет субсидий'!AA103</f>
        <v>-0.53001722652885497</v>
      </c>
      <c r="W103" s="53">
        <f t="shared" si="20"/>
        <v>-11.539453896100476</v>
      </c>
      <c r="X103" s="52">
        <f>'Расчет субсидий'!AD103-1</f>
        <v>0</v>
      </c>
      <c r="Y103" s="52">
        <f>X103*'Расчет субсидий'!AE103</f>
        <v>0</v>
      </c>
      <c r="Z103" s="53">
        <f t="shared" si="23"/>
        <v>0</v>
      </c>
      <c r="AA103" s="27" t="s">
        <v>365</v>
      </c>
      <c r="AB103" s="27" t="s">
        <v>365</v>
      </c>
      <c r="AC103" s="27" t="s">
        <v>365</v>
      </c>
      <c r="AD103" s="27" t="s">
        <v>365</v>
      </c>
      <c r="AE103" s="27" t="s">
        <v>365</v>
      </c>
      <c r="AF103" s="27" t="s">
        <v>365</v>
      </c>
      <c r="AG103" s="27" t="s">
        <v>365</v>
      </c>
      <c r="AH103" s="27" t="s">
        <v>365</v>
      </c>
      <c r="AI103" s="27" t="s">
        <v>365</v>
      </c>
      <c r="AJ103" s="52">
        <f t="shared" si="24"/>
        <v>-4.6657418993354458</v>
      </c>
      <c r="AK103" s="76"/>
    </row>
    <row r="104" spans="1:37" ht="15" customHeight="1">
      <c r="A104" s="33" t="s">
        <v>91</v>
      </c>
      <c r="B104" s="50">
        <f>'Расчет субсидий'!AV104</f>
        <v>91.518181818181915</v>
      </c>
      <c r="C104" s="52">
        <f>'Расчет субсидий'!D104-1</f>
        <v>-1</v>
      </c>
      <c r="D104" s="52">
        <f>C104*'Расчет субсидий'!E104</f>
        <v>0</v>
      </c>
      <c r="E104" s="53">
        <f t="shared" si="21"/>
        <v>0</v>
      </c>
      <c r="F104" s="27" t="s">
        <v>365</v>
      </c>
      <c r="G104" s="27" t="s">
        <v>365</v>
      </c>
      <c r="H104" s="27" t="s">
        <v>365</v>
      </c>
      <c r="I104" s="27" t="s">
        <v>365</v>
      </c>
      <c r="J104" s="27" t="s">
        <v>365</v>
      </c>
      <c r="K104" s="27" t="s">
        <v>365</v>
      </c>
      <c r="L104" s="52">
        <f>'Расчет субсидий'!P104-1</f>
        <v>0.30000000000000004</v>
      </c>
      <c r="M104" s="52">
        <f>L104*'Расчет субсидий'!Q104</f>
        <v>6.0000000000000009</v>
      </c>
      <c r="N104" s="53">
        <f t="shared" si="22"/>
        <v>93.51050601027319</v>
      </c>
      <c r="O104" s="27" t="s">
        <v>365</v>
      </c>
      <c r="P104" s="27" t="s">
        <v>365</v>
      </c>
      <c r="Q104" s="27" t="s">
        <v>365</v>
      </c>
      <c r="R104" s="27" t="s">
        <v>365</v>
      </c>
      <c r="S104" s="27" t="s">
        <v>365</v>
      </c>
      <c r="T104" s="27" t="s">
        <v>365</v>
      </c>
      <c r="U104" s="58">
        <f>'Расчет субсидий'!Z104-1</f>
        <v>-2.5567063344164476E-2</v>
      </c>
      <c r="V104" s="58">
        <f>U104*'Расчет субсидий'!AA104</f>
        <v>-0.12783531672082238</v>
      </c>
      <c r="W104" s="53">
        <f t="shared" si="20"/>
        <v>-1.9923241920912726</v>
      </c>
      <c r="X104" s="52">
        <f>'Расчет субсидий'!AD104-1</f>
        <v>0</v>
      </c>
      <c r="Y104" s="52">
        <f>X104*'Расчет субсидий'!AE104</f>
        <v>0</v>
      </c>
      <c r="Z104" s="53">
        <f t="shared" si="23"/>
        <v>0</v>
      </c>
      <c r="AA104" s="27" t="s">
        <v>365</v>
      </c>
      <c r="AB104" s="27" t="s">
        <v>365</v>
      </c>
      <c r="AC104" s="27" t="s">
        <v>365</v>
      </c>
      <c r="AD104" s="27" t="s">
        <v>365</v>
      </c>
      <c r="AE104" s="27" t="s">
        <v>365</v>
      </c>
      <c r="AF104" s="27" t="s">
        <v>365</v>
      </c>
      <c r="AG104" s="27" t="s">
        <v>365</v>
      </c>
      <c r="AH104" s="27" t="s">
        <v>365</v>
      </c>
      <c r="AI104" s="27" t="s">
        <v>365</v>
      </c>
      <c r="AJ104" s="52">
        <f t="shared" si="24"/>
        <v>5.8721646832791787</v>
      </c>
      <c r="AK104" s="76"/>
    </row>
    <row r="105" spans="1:37" ht="15" customHeight="1">
      <c r="A105" s="33" t="s">
        <v>92</v>
      </c>
      <c r="B105" s="50">
        <f>'Расчет субсидий'!AV105</f>
        <v>-253.34545454545457</v>
      </c>
      <c r="C105" s="52">
        <f>'Расчет субсидий'!D105-1</f>
        <v>-4.2056074766355089E-2</v>
      </c>
      <c r="D105" s="52">
        <f>C105*'Расчет субсидий'!E105</f>
        <v>-0.21028037383177545</v>
      </c>
      <c r="E105" s="53">
        <f t="shared" si="21"/>
        <v>-4.2672903543423946</v>
      </c>
      <c r="F105" s="27" t="s">
        <v>365</v>
      </c>
      <c r="G105" s="27" t="s">
        <v>365</v>
      </c>
      <c r="H105" s="27" t="s">
        <v>365</v>
      </c>
      <c r="I105" s="27" t="s">
        <v>365</v>
      </c>
      <c r="J105" s="27" t="s">
        <v>365</v>
      </c>
      <c r="K105" s="27" t="s">
        <v>365</v>
      </c>
      <c r="L105" s="52">
        <f>'Расчет субсидий'!P105-1</f>
        <v>-0.5843429636533084</v>
      </c>
      <c r="M105" s="52">
        <f>L105*'Расчет субсидий'!Q105</f>
        <v>-11.686859273066169</v>
      </c>
      <c r="N105" s="53">
        <f t="shared" si="22"/>
        <v>-237.16536612403624</v>
      </c>
      <c r="O105" s="27" t="s">
        <v>365</v>
      </c>
      <c r="P105" s="27" t="s">
        <v>365</v>
      </c>
      <c r="Q105" s="27" t="s">
        <v>365</v>
      </c>
      <c r="R105" s="27" t="s">
        <v>365</v>
      </c>
      <c r="S105" s="27" t="s">
        <v>365</v>
      </c>
      <c r="T105" s="27" t="s">
        <v>365</v>
      </c>
      <c r="U105" s="58">
        <f>'Расчет субсидий'!Z105-1</f>
        <v>-0.11740600816525504</v>
      </c>
      <c r="V105" s="58">
        <f>U105*'Расчет субсидий'!AA105</f>
        <v>-0.58703004082627519</v>
      </c>
      <c r="W105" s="53">
        <f t="shared" si="20"/>
        <v>-11.912798067075967</v>
      </c>
      <c r="X105" s="52">
        <f>'Расчет субсидий'!AD105-1</f>
        <v>0</v>
      </c>
      <c r="Y105" s="52">
        <f>X105*'Расчет субсидий'!AE105</f>
        <v>0</v>
      </c>
      <c r="Z105" s="53">
        <f t="shared" si="23"/>
        <v>0</v>
      </c>
      <c r="AA105" s="27" t="s">
        <v>365</v>
      </c>
      <c r="AB105" s="27" t="s">
        <v>365</v>
      </c>
      <c r="AC105" s="27" t="s">
        <v>365</v>
      </c>
      <c r="AD105" s="27" t="s">
        <v>365</v>
      </c>
      <c r="AE105" s="27" t="s">
        <v>365</v>
      </c>
      <c r="AF105" s="27" t="s">
        <v>365</v>
      </c>
      <c r="AG105" s="27" t="s">
        <v>365</v>
      </c>
      <c r="AH105" s="27" t="s">
        <v>365</v>
      </c>
      <c r="AI105" s="27" t="s">
        <v>365</v>
      </c>
      <c r="AJ105" s="52">
        <f t="shared" si="24"/>
        <v>-12.484169687724219</v>
      </c>
      <c r="AK105" s="76"/>
    </row>
    <row r="106" spans="1:37" ht="15" customHeight="1">
      <c r="A106" s="33" t="s">
        <v>93</v>
      </c>
      <c r="B106" s="50">
        <f>'Расчет субсидий'!AV106</f>
        <v>-209.61818181818188</v>
      </c>
      <c r="C106" s="52">
        <f>'Расчет субсидий'!D106-1</f>
        <v>-1</v>
      </c>
      <c r="D106" s="52">
        <f>C106*'Расчет субсидий'!E106</f>
        <v>0</v>
      </c>
      <c r="E106" s="53">
        <f t="shared" si="21"/>
        <v>0</v>
      </c>
      <c r="F106" s="27" t="s">
        <v>365</v>
      </c>
      <c r="G106" s="27" t="s">
        <v>365</v>
      </c>
      <c r="H106" s="27" t="s">
        <v>365</v>
      </c>
      <c r="I106" s="27" t="s">
        <v>365</v>
      </c>
      <c r="J106" s="27" t="s">
        <v>365</v>
      </c>
      <c r="K106" s="27" t="s">
        <v>365</v>
      </c>
      <c r="L106" s="52">
        <f>'Расчет субсидий'!P106-1</f>
        <v>-0.61508975915160025</v>
      </c>
      <c r="M106" s="52">
        <f>L106*'Расчет субсидий'!Q106</f>
        <v>-12.301795183032006</v>
      </c>
      <c r="N106" s="53">
        <f t="shared" si="22"/>
        <v>-197.02252173462099</v>
      </c>
      <c r="O106" s="27" t="s">
        <v>365</v>
      </c>
      <c r="P106" s="27" t="s">
        <v>365</v>
      </c>
      <c r="Q106" s="27" t="s">
        <v>365</v>
      </c>
      <c r="R106" s="27" t="s">
        <v>365</v>
      </c>
      <c r="S106" s="27" t="s">
        <v>365</v>
      </c>
      <c r="T106" s="27" t="s">
        <v>365</v>
      </c>
      <c r="U106" s="58">
        <f>'Расчет субсидий'!Z106-1</f>
        <v>-0.15729088144731629</v>
      </c>
      <c r="V106" s="58">
        <f>U106*'Расчет субсидий'!AA106</f>
        <v>-0.78645440723658144</v>
      </c>
      <c r="W106" s="53">
        <f t="shared" si="20"/>
        <v>-12.595660083560887</v>
      </c>
      <c r="X106" s="52">
        <f>'Расчет субсидий'!AD106-1</f>
        <v>0</v>
      </c>
      <c r="Y106" s="52">
        <f>X106*'Расчет субсидий'!AE106</f>
        <v>0</v>
      </c>
      <c r="Z106" s="53">
        <f t="shared" si="23"/>
        <v>0</v>
      </c>
      <c r="AA106" s="27" t="s">
        <v>365</v>
      </c>
      <c r="AB106" s="27" t="s">
        <v>365</v>
      </c>
      <c r="AC106" s="27" t="s">
        <v>365</v>
      </c>
      <c r="AD106" s="27" t="s">
        <v>365</v>
      </c>
      <c r="AE106" s="27" t="s">
        <v>365</v>
      </c>
      <c r="AF106" s="27" t="s">
        <v>365</v>
      </c>
      <c r="AG106" s="27" t="s">
        <v>365</v>
      </c>
      <c r="AH106" s="27" t="s">
        <v>365</v>
      </c>
      <c r="AI106" s="27" t="s">
        <v>365</v>
      </c>
      <c r="AJ106" s="52">
        <f t="shared" si="24"/>
        <v>-13.088249590268587</v>
      </c>
      <c r="AK106" s="76"/>
    </row>
    <row r="107" spans="1:37" ht="15" customHeight="1">
      <c r="A107" s="33" t="s">
        <v>94</v>
      </c>
      <c r="B107" s="50">
        <f>'Расчет субсидий'!AV107</f>
        <v>-18.700000000000045</v>
      </c>
      <c r="C107" s="52">
        <f>'Расчет субсидий'!D107-1</f>
        <v>-3.1192459447610621E-2</v>
      </c>
      <c r="D107" s="52">
        <f>C107*'Расчет субсидий'!E107</f>
        <v>-0.1559622972380531</v>
      </c>
      <c r="E107" s="53">
        <f t="shared" si="21"/>
        <v>-3.1984555684065987</v>
      </c>
      <c r="F107" s="27" t="s">
        <v>365</v>
      </c>
      <c r="G107" s="27" t="s">
        <v>365</v>
      </c>
      <c r="H107" s="27" t="s">
        <v>365</v>
      </c>
      <c r="I107" s="27" t="s">
        <v>365</v>
      </c>
      <c r="J107" s="27" t="s">
        <v>365</v>
      </c>
      <c r="K107" s="27" t="s">
        <v>365</v>
      </c>
      <c r="L107" s="52">
        <f>'Расчет субсидий'!P107-1</f>
        <v>0.11673197957487225</v>
      </c>
      <c r="M107" s="52">
        <f>L107*'Расчет субсидий'!Q107</f>
        <v>2.3346395914974449</v>
      </c>
      <c r="N107" s="53">
        <f t="shared" si="22"/>
        <v>47.878500983156741</v>
      </c>
      <c r="O107" s="27" t="s">
        <v>365</v>
      </c>
      <c r="P107" s="27" t="s">
        <v>365</v>
      </c>
      <c r="Q107" s="27" t="s">
        <v>365</v>
      </c>
      <c r="R107" s="27" t="s">
        <v>365</v>
      </c>
      <c r="S107" s="27" t="s">
        <v>365</v>
      </c>
      <c r="T107" s="27" t="s">
        <v>365</v>
      </c>
      <c r="U107" s="58">
        <f>'Расчет субсидий'!Z107-1</f>
        <v>-0.61810441136507743</v>
      </c>
      <c r="V107" s="58">
        <f>U107*'Расчет субсидий'!AA107</f>
        <v>-3.0905220568253871</v>
      </c>
      <c r="W107" s="53">
        <f t="shared" si="20"/>
        <v>-63.380045414750192</v>
      </c>
      <c r="X107" s="52">
        <f>'Расчет субсидий'!AD107-1</f>
        <v>0</v>
      </c>
      <c r="Y107" s="52">
        <f>X107*'Расчет субсидий'!AE107</f>
        <v>0</v>
      </c>
      <c r="Z107" s="53">
        <f t="shared" si="23"/>
        <v>0</v>
      </c>
      <c r="AA107" s="27" t="s">
        <v>365</v>
      </c>
      <c r="AB107" s="27" t="s">
        <v>365</v>
      </c>
      <c r="AC107" s="27" t="s">
        <v>365</v>
      </c>
      <c r="AD107" s="27" t="s">
        <v>365</v>
      </c>
      <c r="AE107" s="27" t="s">
        <v>365</v>
      </c>
      <c r="AF107" s="27" t="s">
        <v>365</v>
      </c>
      <c r="AG107" s="27" t="s">
        <v>365</v>
      </c>
      <c r="AH107" s="27" t="s">
        <v>365</v>
      </c>
      <c r="AI107" s="27" t="s">
        <v>365</v>
      </c>
      <c r="AJ107" s="52">
        <f t="shared" si="24"/>
        <v>-0.91184476256599512</v>
      </c>
      <c r="AK107" s="76"/>
    </row>
    <row r="108" spans="1:37" ht="15" customHeight="1">
      <c r="A108" s="33" t="s">
        <v>95</v>
      </c>
      <c r="B108" s="50">
        <f>'Расчет субсидий'!AV108</f>
        <v>-237.09090909090912</v>
      </c>
      <c r="C108" s="52">
        <f>'Расчет субсидий'!D108-1</f>
        <v>-7.1278825995807149E-2</v>
      </c>
      <c r="D108" s="52">
        <f>C108*'Расчет субсидий'!E108</f>
        <v>-0.35639412997903575</v>
      </c>
      <c r="E108" s="53">
        <f t="shared" si="21"/>
        <v>-5.3547347681313839</v>
      </c>
      <c r="F108" s="27" t="s">
        <v>365</v>
      </c>
      <c r="G108" s="27" t="s">
        <v>365</v>
      </c>
      <c r="H108" s="27" t="s">
        <v>365</v>
      </c>
      <c r="I108" s="27" t="s">
        <v>365</v>
      </c>
      <c r="J108" s="27" t="s">
        <v>365</v>
      </c>
      <c r="K108" s="27" t="s">
        <v>365</v>
      </c>
      <c r="L108" s="52">
        <f>'Расчет субсидий'!P108-1</f>
        <v>-0.67440083755411562</v>
      </c>
      <c r="M108" s="52">
        <f>L108*'Расчет субсидий'!Q108</f>
        <v>-13.488016751082313</v>
      </c>
      <c r="N108" s="53">
        <f t="shared" si="22"/>
        <v>-202.65415778426953</v>
      </c>
      <c r="O108" s="27" t="s">
        <v>365</v>
      </c>
      <c r="P108" s="27" t="s">
        <v>365</v>
      </c>
      <c r="Q108" s="27" t="s">
        <v>365</v>
      </c>
      <c r="R108" s="27" t="s">
        <v>365</v>
      </c>
      <c r="S108" s="27" t="s">
        <v>365</v>
      </c>
      <c r="T108" s="27" t="s">
        <v>365</v>
      </c>
      <c r="U108" s="58">
        <f>'Расчет субсидий'!Z108-1</f>
        <v>-0.38712132089016515</v>
      </c>
      <c r="V108" s="58">
        <f>U108*'Расчет субсидий'!AA108</f>
        <v>-1.9356066044508258</v>
      </c>
      <c r="W108" s="53">
        <f t="shared" si="20"/>
        <v>-29.082016538508228</v>
      </c>
      <c r="X108" s="52">
        <f>'Расчет субсидий'!AD108-1</f>
        <v>0</v>
      </c>
      <c r="Y108" s="52">
        <f>X108*'Расчет субсидий'!AE108</f>
        <v>0</v>
      </c>
      <c r="Z108" s="53">
        <f t="shared" si="23"/>
        <v>0</v>
      </c>
      <c r="AA108" s="27" t="s">
        <v>365</v>
      </c>
      <c r="AB108" s="27" t="s">
        <v>365</v>
      </c>
      <c r="AC108" s="27" t="s">
        <v>365</v>
      </c>
      <c r="AD108" s="27" t="s">
        <v>365</v>
      </c>
      <c r="AE108" s="27" t="s">
        <v>365</v>
      </c>
      <c r="AF108" s="27" t="s">
        <v>365</v>
      </c>
      <c r="AG108" s="27" t="s">
        <v>365</v>
      </c>
      <c r="AH108" s="27" t="s">
        <v>365</v>
      </c>
      <c r="AI108" s="27" t="s">
        <v>365</v>
      </c>
      <c r="AJ108" s="52">
        <f t="shared" si="24"/>
        <v>-15.780017485512174</v>
      </c>
      <c r="AK108" s="76"/>
    </row>
    <row r="109" spans="1:37" ht="15" customHeight="1">
      <c r="A109" s="33" t="s">
        <v>96</v>
      </c>
      <c r="B109" s="50">
        <f>'Расчет субсидий'!AV109</f>
        <v>-191.40909090909088</v>
      </c>
      <c r="C109" s="52">
        <f>'Расчет субсидий'!D109-1</f>
        <v>-0.1621878121878122</v>
      </c>
      <c r="D109" s="52">
        <f>C109*'Расчет субсидий'!E109</f>
        <v>-0.81093906093906098</v>
      </c>
      <c r="E109" s="53">
        <f t="shared" si="21"/>
        <v>-12.342100626121132</v>
      </c>
      <c r="F109" s="27" t="s">
        <v>365</v>
      </c>
      <c r="G109" s="27" t="s">
        <v>365</v>
      </c>
      <c r="H109" s="27" t="s">
        <v>365</v>
      </c>
      <c r="I109" s="27" t="s">
        <v>365</v>
      </c>
      <c r="J109" s="27" t="s">
        <v>365</v>
      </c>
      <c r="K109" s="27" t="s">
        <v>365</v>
      </c>
      <c r="L109" s="52">
        <f>'Расчет субсидий'!P109-1</f>
        <v>-0.51974862529457977</v>
      </c>
      <c r="M109" s="52">
        <f>L109*'Расчет субсидий'!Q109</f>
        <v>-10.394972505891594</v>
      </c>
      <c r="N109" s="53">
        <f t="shared" si="22"/>
        <v>-158.20645823239923</v>
      </c>
      <c r="O109" s="27" t="s">
        <v>365</v>
      </c>
      <c r="P109" s="27" t="s">
        <v>365</v>
      </c>
      <c r="Q109" s="27" t="s">
        <v>365</v>
      </c>
      <c r="R109" s="27" t="s">
        <v>365</v>
      </c>
      <c r="S109" s="27" t="s">
        <v>365</v>
      </c>
      <c r="T109" s="27" t="s">
        <v>365</v>
      </c>
      <c r="U109" s="58">
        <f>'Расчет субсидий'!Z109-1</f>
        <v>-0.27412870441156623</v>
      </c>
      <c r="V109" s="58">
        <f>U109*'Расчет субсидий'!AA109</f>
        <v>-1.370643522057831</v>
      </c>
      <c r="W109" s="53">
        <f t="shared" si="20"/>
        <v>-20.860532050570505</v>
      </c>
      <c r="X109" s="52">
        <f>'Расчет субсидий'!AD109-1</f>
        <v>0</v>
      </c>
      <c r="Y109" s="52">
        <f>X109*'Расчет субсидий'!AE109</f>
        <v>0</v>
      </c>
      <c r="Z109" s="53">
        <f t="shared" si="23"/>
        <v>0</v>
      </c>
      <c r="AA109" s="27" t="s">
        <v>365</v>
      </c>
      <c r="AB109" s="27" t="s">
        <v>365</v>
      </c>
      <c r="AC109" s="27" t="s">
        <v>365</v>
      </c>
      <c r="AD109" s="27" t="s">
        <v>365</v>
      </c>
      <c r="AE109" s="27" t="s">
        <v>365</v>
      </c>
      <c r="AF109" s="27" t="s">
        <v>365</v>
      </c>
      <c r="AG109" s="27" t="s">
        <v>365</v>
      </c>
      <c r="AH109" s="27" t="s">
        <v>365</v>
      </c>
      <c r="AI109" s="27" t="s">
        <v>365</v>
      </c>
      <c r="AJ109" s="52">
        <f t="shared" si="24"/>
        <v>-12.576555088888487</v>
      </c>
      <c r="AK109" s="76"/>
    </row>
    <row r="110" spans="1:37" ht="15" customHeight="1">
      <c r="A110" s="33" t="s">
        <v>97</v>
      </c>
      <c r="B110" s="50">
        <f>'Расчет субсидий'!AV110</f>
        <v>-216.9818181818182</v>
      </c>
      <c r="C110" s="52">
        <f>'Расчет субсидий'!D110-1</f>
        <v>-1</v>
      </c>
      <c r="D110" s="52">
        <f>C110*'Расчет субсидий'!E110</f>
        <v>0</v>
      </c>
      <c r="E110" s="53">
        <f t="shared" si="21"/>
        <v>0</v>
      </c>
      <c r="F110" s="27" t="s">
        <v>365</v>
      </c>
      <c r="G110" s="27" t="s">
        <v>365</v>
      </c>
      <c r="H110" s="27" t="s">
        <v>365</v>
      </c>
      <c r="I110" s="27" t="s">
        <v>365</v>
      </c>
      <c r="J110" s="27" t="s">
        <v>365</v>
      </c>
      <c r="K110" s="27" t="s">
        <v>365</v>
      </c>
      <c r="L110" s="52">
        <f>'Расчет субсидий'!P110-1</f>
        <v>-0.40612460401267159</v>
      </c>
      <c r="M110" s="52">
        <f>L110*'Расчет субсидий'!Q110</f>
        <v>-8.1224920802534317</v>
      </c>
      <c r="N110" s="53">
        <f t="shared" si="22"/>
        <v>-207.76703148765017</v>
      </c>
      <c r="O110" s="27" t="s">
        <v>365</v>
      </c>
      <c r="P110" s="27" t="s">
        <v>365</v>
      </c>
      <c r="Q110" s="27" t="s">
        <v>365</v>
      </c>
      <c r="R110" s="27" t="s">
        <v>365</v>
      </c>
      <c r="S110" s="27" t="s">
        <v>365</v>
      </c>
      <c r="T110" s="27" t="s">
        <v>365</v>
      </c>
      <c r="U110" s="58">
        <f>'Расчет субсидий'!Z110-1</f>
        <v>-7.2048997772828582E-2</v>
      </c>
      <c r="V110" s="58">
        <f>U110*'Расчет субсидий'!AA110</f>
        <v>-0.36024498886414291</v>
      </c>
      <c r="W110" s="53">
        <f t="shared" si="20"/>
        <v>-9.2147866941680352</v>
      </c>
      <c r="X110" s="52">
        <f>'Расчет субсидий'!AD110-1</f>
        <v>0</v>
      </c>
      <c r="Y110" s="52">
        <f>X110*'Расчет субсидий'!AE110</f>
        <v>0</v>
      </c>
      <c r="Z110" s="53">
        <f t="shared" si="23"/>
        <v>0</v>
      </c>
      <c r="AA110" s="27" t="s">
        <v>365</v>
      </c>
      <c r="AB110" s="27" t="s">
        <v>365</v>
      </c>
      <c r="AC110" s="27" t="s">
        <v>365</v>
      </c>
      <c r="AD110" s="27" t="s">
        <v>365</v>
      </c>
      <c r="AE110" s="27" t="s">
        <v>365</v>
      </c>
      <c r="AF110" s="27" t="s">
        <v>365</v>
      </c>
      <c r="AG110" s="27" t="s">
        <v>365</v>
      </c>
      <c r="AH110" s="27" t="s">
        <v>365</v>
      </c>
      <c r="AI110" s="27" t="s">
        <v>365</v>
      </c>
      <c r="AJ110" s="52">
        <f t="shared" si="24"/>
        <v>-8.4827370691175741</v>
      </c>
      <c r="AK110" s="76"/>
    </row>
    <row r="111" spans="1:37" ht="15" customHeight="1">
      <c r="A111" s="33" t="s">
        <v>98</v>
      </c>
      <c r="B111" s="50">
        <f>'Расчет субсидий'!AV111</f>
        <v>-75.518181818181858</v>
      </c>
      <c r="C111" s="52">
        <f>'Расчет субсидий'!D111-1</f>
        <v>-1</v>
      </c>
      <c r="D111" s="52">
        <f>C111*'Расчет субсидий'!E111</f>
        <v>0</v>
      </c>
      <c r="E111" s="53">
        <f t="shared" si="21"/>
        <v>0</v>
      </c>
      <c r="F111" s="27" t="s">
        <v>365</v>
      </c>
      <c r="G111" s="27" t="s">
        <v>365</v>
      </c>
      <c r="H111" s="27" t="s">
        <v>365</v>
      </c>
      <c r="I111" s="27" t="s">
        <v>365</v>
      </c>
      <c r="J111" s="27" t="s">
        <v>365</v>
      </c>
      <c r="K111" s="27" t="s">
        <v>365</v>
      </c>
      <c r="L111" s="52">
        <f>'Расчет субсидий'!P111-1</f>
        <v>-0.43062251100398252</v>
      </c>
      <c r="M111" s="52">
        <f>L111*'Расчет субсидий'!Q111</f>
        <v>-8.6124502200796513</v>
      </c>
      <c r="N111" s="53">
        <f t="shared" si="22"/>
        <v>-63.866781124844771</v>
      </c>
      <c r="O111" s="27" t="s">
        <v>365</v>
      </c>
      <c r="P111" s="27" t="s">
        <v>365</v>
      </c>
      <c r="Q111" s="27" t="s">
        <v>365</v>
      </c>
      <c r="R111" s="27" t="s">
        <v>365</v>
      </c>
      <c r="S111" s="27" t="s">
        <v>365</v>
      </c>
      <c r="T111" s="27" t="s">
        <v>365</v>
      </c>
      <c r="U111" s="58">
        <f>'Расчет субсидий'!Z111-1</f>
        <v>-0.31423881616770966</v>
      </c>
      <c r="V111" s="58">
        <f>U111*'Расчет субсидий'!AA111</f>
        <v>-1.5711940808385483</v>
      </c>
      <c r="W111" s="53">
        <f t="shared" si="20"/>
        <v>-11.65140069333709</v>
      </c>
      <c r="X111" s="52">
        <f>'Расчет субсидий'!AD111-1</f>
        <v>0</v>
      </c>
      <c r="Y111" s="52">
        <f>X111*'Расчет субсидий'!AE111</f>
        <v>0</v>
      </c>
      <c r="Z111" s="53">
        <f t="shared" si="23"/>
        <v>0</v>
      </c>
      <c r="AA111" s="27" t="s">
        <v>365</v>
      </c>
      <c r="AB111" s="27" t="s">
        <v>365</v>
      </c>
      <c r="AC111" s="27" t="s">
        <v>365</v>
      </c>
      <c r="AD111" s="27" t="s">
        <v>365</v>
      </c>
      <c r="AE111" s="27" t="s">
        <v>365</v>
      </c>
      <c r="AF111" s="27" t="s">
        <v>365</v>
      </c>
      <c r="AG111" s="27" t="s">
        <v>365</v>
      </c>
      <c r="AH111" s="27" t="s">
        <v>365</v>
      </c>
      <c r="AI111" s="27" t="s">
        <v>365</v>
      </c>
      <c r="AJ111" s="52">
        <f t="shared" si="24"/>
        <v>-10.1836443009182</v>
      </c>
      <c r="AK111" s="76"/>
    </row>
    <row r="112" spans="1:37" ht="15" customHeight="1">
      <c r="A112" s="33" t="s">
        <v>99</v>
      </c>
      <c r="B112" s="50">
        <f>'Расчет субсидий'!AV112</f>
        <v>-99.436363636363694</v>
      </c>
      <c r="C112" s="52">
        <f>'Расчет субсидий'!D112-1</f>
        <v>-1</v>
      </c>
      <c r="D112" s="52">
        <f>C112*'Расчет субсидий'!E112</f>
        <v>0</v>
      </c>
      <c r="E112" s="53">
        <f t="shared" si="21"/>
        <v>0</v>
      </c>
      <c r="F112" s="27" t="s">
        <v>365</v>
      </c>
      <c r="G112" s="27" t="s">
        <v>365</v>
      </c>
      <c r="H112" s="27" t="s">
        <v>365</v>
      </c>
      <c r="I112" s="27" t="s">
        <v>365</v>
      </c>
      <c r="J112" s="27" t="s">
        <v>365</v>
      </c>
      <c r="K112" s="27" t="s">
        <v>365</v>
      </c>
      <c r="L112" s="52">
        <f>'Расчет субсидий'!P112-1</f>
        <v>-0.24601366742596809</v>
      </c>
      <c r="M112" s="52">
        <f>L112*'Расчет субсидий'!Q112</f>
        <v>-4.9202733485193617</v>
      </c>
      <c r="N112" s="53">
        <f t="shared" si="22"/>
        <v>-75.948698013896461</v>
      </c>
      <c r="O112" s="27" t="s">
        <v>365</v>
      </c>
      <c r="P112" s="27" t="s">
        <v>365</v>
      </c>
      <c r="Q112" s="27" t="s">
        <v>365</v>
      </c>
      <c r="R112" s="27" t="s">
        <v>365</v>
      </c>
      <c r="S112" s="27" t="s">
        <v>365</v>
      </c>
      <c r="T112" s="27" t="s">
        <v>365</v>
      </c>
      <c r="U112" s="58">
        <f>'Расчет субсидий'!Z112-1</f>
        <v>-0.30432578359675022</v>
      </c>
      <c r="V112" s="58">
        <f>U112*'Расчет субсидий'!AA112</f>
        <v>-1.521628917983751</v>
      </c>
      <c r="W112" s="53">
        <f t="shared" si="20"/>
        <v>-23.48766562246723</v>
      </c>
      <c r="X112" s="52">
        <f>'Расчет субсидий'!AD112-1</f>
        <v>0</v>
      </c>
      <c r="Y112" s="52">
        <f>X112*'Расчет субсидий'!AE112</f>
        <v>0</v>
      </c>
      <c r="Z112" s="53">
        <f t="shared" si="23"/>
        <v>0</v>
      </c>
      <c r="AA112" s="27" t="s">
        <v>365</v>
      </c>
      <c r="AB112" s="27" t="s">
        <v>365</v>
      </c>
      <c r="AC112" s="27" t="s">
        <v>365</v>
      </c>
      <c r="AD112" s="27" t="s">
        <v>365</v>
      </c>
      <c r="AE112" s="27" t="s">
        <v>365</v>
      </c>
      <c r="AF112" s="27" t="s">
        <v>365</v>
      </c>
      <c r="AG112" s="27" t="s">
        <v>365</v>
      </c>
      <c r="AH112" s="27" t="s">
        <v>365</v>
      </c>
      <c r="AI112" s="27" t="s">
        <v>365</v>
      </c>
      <c r="AJ112" s="52">
        <f t="shared" si="24"/>
        <v>-6.4419022665031127</v>
      </c>
      <c r="AK112" s="76"/>
    </row>
    <row r="113" spans="1:37" ht="15" customHeight="1">
      <c r="A113" s="33" t="s">
        <v>100</v>
      </c>
      <c r="B113" s="50">
        <f>'Расчет субсидий'!AV113</f>
        <v>-52.027272727272702</v>
      </c>
      <c r="C113" s="52">
        <f>'Расчет субсидий'!D113-1</f>
        <v>-1</v>
      </c>
      <c r="D113" s="52">
        <f>C113*'Расчет субсидий'!E113</f>
        <v>0</v>
      </c>
      <c r="E113" s="53">
        <f t="shared" si="21"/>
        <v>0</v>
      </c>
      <c r="F113" s="27" t="s">
        <v>365</v>
      </c>
      <c r="G113" s="27" t="s">
        <v>365</v>
      </c>
      <c r="H113" s="27" t="s">
        <v>365</v>
      </c>
      <c r="I113" s="27" t="s">
        <v>365</v>
      </c>
      <c r="J113" s="27" t="s">
        <v>365</v>
      </c>
      <c r="K113" s="27" t="s">
        <v>365</v>
      </c>
      <c r="L113" s="52">
        <f>'Расчет субсидий'!P113-1</f>
        <v>-8.3893344894862332E-2</v>
      </c>
      <c r="M113" s="52">
        <f>L113*'Расчет субсидий'!Q113</f>
        <v>-1.6778668978972466</v>
      </c>
      <c r="N113" s="53">
        <f t="shared" si="22"/>
        <v>-17.006772167478953</v>
      </c>
      <c r="O113" s="27" t="s">
        <v>365</v>
      </c>
      <c r="P113" s="27" t="s">
        <v>365</v>
      </c>
      <c r="Q113" s="27" t="s">
        <v>365</v>
      </c>
      <c r="R113" s="27" t="s">
        <v>365</v>
      </c>
      <c r="S113" s="27" t="s">
        <v>365</v>
      </c>
      <c r="T113" s="27" t="s">
        <v>365</v>
      </c>
      <c r="U113" s="58">
        <f>'Расчет субсидий'!Z113-1</f>
        <v>-0.69101576781786633</v>
      </c>
      <c r="V113" s="58">
        <f>U113*'Расчет субсидий'!AA113</f>
        <v>-3.4550788390893317</v>
      </c>
      <c r="W113" s="53">
        <f t="shared" si="20"/>
        <v>-35.020500559793753</v>
      </c>
      <c r="X113" s="52">
        <f>'Расчет субсидий'!AD113-1</f>
        <v>0</v>
      </c>
      <c r="Y113" s="52">
        <f>X113*'Расчет субсидий'!AE113</f>
        <v>0</v>
      </c>
      <c r="Z113" s="53">
        <f t="shared" si="23"/>
        <v>0</v>
      </c>
      <c r="AA113" s="27" t="s">
        <v>365</v>
      </c>
      <c r="AB113" s="27" t="s">
        <v>365</v>
      </c>
      <c r="AC113" s="27" t="s">
        <v>365</v>
      </c>
      <c r="AD113" s="27" t="s">
        <v>365</v>
      </c>
      <c r="AE113" s="27" t="s">
        <v>365</v>
      </c>
      <c r="AF113" s="27" t="s">
        <v>365</v>
      </c>
      <c r="AG113" s="27" t="s">
        <v>365</v>
      </c>
      <c r="AH113" s="27" t="s">
        <v>365</v>
      </c>
      <c r="AI113" s="27" t="s">
        <v>365</v>
      </c>
      <c r="AJ113" s="52">
        <f t="shared" si="24"/>
        <v>-5.1329457369865779</v>
      </c>
      <c r="AK113" s="76"/>
    </row>
    <row r="114" spans="1:37" ht="15" customHeight="1">
      <c r="A114" s="32" t="s">
        <v>101</v>
      </c>
      <c r="B114" s="54"/>
      <c r="C114" s="55"/>
      <c r="D114" s="55"/>
      <c r="E114" s="56"/>
      <c r="F114" s="55"/>
      <c r="G114" s="55"/>
      <c r="H114" s="56"/>
      <c r="I114" s="56"/>
      <c r="J114" s="56"/>
      <c r="K114" s="56"/>
      <c r="L114" s="55"/>
      <c r="M114" s="55"/>
      <c r="N114" s="56"/>
      <c r="O114" s="55"/>
      <c r="P114" s="55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27"/>
      <c r="AB114" s="27"/>
      <c r="AC114" s="27"/>
      <c r="AD114" s="27"/>
      <c r="AE114" s="27"/>
      <c r="AF114" s="27"/>
      <c r="AG114" s="27"/>
      <c r="AH114" s="27"/>
      <c r="AI114" s="27"/>
      <c r="AJ114" s="56"/>
      <c r="AK114" s="76"/>
    </row>
    <row r="115" spans="1:37" ht="15" customHeight="1">
      <c r="A115" s="33" t="s">
        <v>102</v>
      </c>
      <c r="B115" s="50">
        <f>'Расчет субсидий'!AV115</f>
        <v>-148.23636363636365</v>
      </c>
      <c r="C115" s="52">
        <f>'Расчет субсидий'!D115-1</f>
        <v>8.8583393615958794E-2</v>
      </c>
      <c r="D115" s="52">
        <f>C115*'Расчет субсидий'!E115</f>
        <v>0.44291696807979397</v>
      </c>
      <c r="E115" s="53">
        <f t="shared" si="21"/>
        <v>11.393757466310767</v>
      </c>
      <c r="F115" s="27" t="s">
        <v>365</v>
      </c>
      <c r="G115" s="27" t="s">
        <v>365</v>
      </c>
      <c r="H115" s="27" t="s">
        <v>365</v>
      </c>
      <c r="I115" s="27" t="s">
        <v>365</v>
      </c>
      <c r="J115" s="27" t="s">
        <v>365</v>
      </c>
      <c r="K115" s="27" t="s">
        <v>365</v>
      </c>
      <c r="L115" s="52">
        <f>'Расчет субсидий'!P115-1</f>
        <v>-0.24348993390391604</v>
      </c>
      <c r="M115" s="52">
        <f>L115*'Расчет субсидий'!Q115</f>
        <v>-4.8697986780783209</v>
      </c>
      <c r="N115" s="53">
        <f t="shared" si="22"/>
        <v>-125.27247553493861</v>
      </c>
      <c r="O115" s="27" t="s">
        <v>365</v>
      </c>
      <c r="P115" s="27" t="s">
        <v>365</v>
      </c>
      <c r="Q115" s="27" t="s">
        <v>365</v>
      </c>
      <c r="R115" s="27" t="s">
        <v>365</v>
      </c>
      <c r="S115" s="27" t="s">
        <v>365</v>
      </c>
      <c r="T115" s="27" t="s">
        <v>365</v>
      </c>
      <c r="U115" s="58">
        <f>'Расчет субсидий'!Z115-1</f>
        <v>-0.11003130558615326</v>
      </c>
      <c r="V115" s="58">
        <f>U115*'Расчет субсидий'!AA115</f>
        <v>-1.1003130558615326</v>
      </c>
      <c r="W115" s="53">
        <f t="shared" si="20"/>
        <v>-28.304853954574607</v>
      </c>
      <c r="X115" s="52">
        <f>'Расчет субсидий'!AD115-1</f>
        <v>-1.1764705882352899E-2</v>
      </c>
      <c r="Y115" s="52">
        <f>X115*'Расчет субсидий'!AE115</f>
        <v>-0.23529411764705799</v>
      </c>
      <c r="Z115" s="53">
        <f t="shared" si="23"/>
        <v>-6.0527916131612161</v>
      </c>
      <c r="AA115" s="27" t="s">
        <v>365</v>
      </c>
      <c r="AB115" s="27" t="s">
        <v>365</v>
      </c>
      <c r="AC115" s="27" t="s">
        <v>365</v>
      </c>
      <c r="AD115" s="27" t="s">
        <v>365</v>
      </c>
      <c r="AE115" s="27" t="s">
        <v>365</v>
      </c>
      <c r="AF115" s="27" t="s">
        <v>365</v>
      </c>
      <c r="AG115" s="27" t="s">
        <v>365</v>
      </c>
      <c r="AH115" s="27" t="s">
        <v>365</v>
      </c>
      <c r="AI115" s="27" t="s">
        <v>365</v>
      </c>
      <c r="AJ115" s="52">
        <f t="shared" si="24"/>
        <v>-5.7624888835071175</v>
      </c>
      <c r="AK115" s="76"/>
    </row>
    <row r="116" spans="1:37" ht="15" customHeight="1">
      <c r="A116" s="33" t="s">
        <v>103</v>
      </c>
      <c r="B116" s="50">
        <f>'Расчет субсидий'!AV116</f>
        <v>-354.06363636363631</v>
      </c>
      <c r="C116" s="52">
        <f>'Расчет субсидий'!D116-1</f>
        <v>0.30000000000000004</v>
      </c>
      <c r="D116" s="52">
        <f>C116*'Расчет субсидий'!E116</f>
        <v>1.5000000000000002</v>
      </c>
      <c r="E116" s="53">
        <f t="shared" si="21"/>
        <v>36.5267124261307</v>
      </c>
      <c r="F116" s="27" t="s">
        <v>365</v>
      </c>
      <c r="G116" s="27" t="s">
        <v>365</v>
      </c>
      <c r="H116" s="27" t="s">
        <v>365</v>
      </c>
      <c r="I116" s="27" t="s">
        <v>365</v>
      </c>
      <c r="J116" s="27" t="s">
        <v>365</v>
      </c>
      <c r="K116" s="27" t="s">
        <v>365</v>
      </c>
      <c r="L116" s="52">
        <f>'Расчет субсидий'!P116-1</f>
        <v>-0.74239032943591066</v>
      </c>
      <c r="M116" s="52">
        <f>L116*'Расчет субсидий'!Q116</f>
        <v>-14.847806588718214</v>
      </c>
      <c r="N116" s="53">
        <f t="shared" si="22"/>
        <v>-361.56104094994583</v>
      </c>
      <c r="O116" s="27" t="s">
        <v>365</v>
      </c>
      <c r="P116" s="27" t="s">
        <v>365</v>
      </c>
      <c r="Q116" s="27" t="s">
        <v>365</v>
      </c>
      <c r="R116" s="27" t="s">
        <v>365</v>
      </c>
      <c r="S116" s="27" t="s">
        <v>365</v>
      </c>
      <c r="T116" s="27" t="s">
        <v>365</v>
      </c>
      <c r="U116" s="58">
        <f>'Расчет субсидий'!Z116-1</f>
        <v>-0.11202350014341655</v>
      </c>
      <c r="V116" s="58">
        <f>U116*'Расчет субсидий'!AA116</f>
        <v>-1.1202350014341655</v>
      </c>
      <c r="W116" s="53">
        <f t="shared" si="20"/>
        <v>-27.279001164714579</v>
      </c>
      <c r="X116" s="52">
        <f>'Расчет субсидий'!AD116-1</f>
        <v>-3.5938903863431682E-3</v>
      </c>
      <c r="Y116" s="52">
        <f>X116*'Расчет субсидий'!AE116</f>
        <v>-7.1877807726863363E-2</v>
      </c>
      <c r="Z116" s="53">
        <f t="shared" si="23"/>
        <v>-1.7503066751065686</v>
      </c>
      <c r="AA116" s="27" t="s">
        <v>365</v>
      </c>
      <c r="AB116" s="27" t="s">
        <v>365</v>
      </c>
      <c r="AC116" s="27" t="s">
        <v>365</v>
      </c>
      <c r="AD116" s="27" t="s">
        <v>365</v>
      </c>
      <c r="AE116" s="27" t="s">
        <v>365</v>
      </c>
      <c r="AF116" s="27" t="s">
        <v>365</v>
      </c>
      <c r="AG116" s="27" t="s">
        <v>365</v>
      </c>
      <c r="AH116" s="27" t="s">
        <v>365</v>
      </c>
      <c r="AI116" s="27" t="s">
        <v>365</v>
      </c>
      <c r="AJ116" s="52">
        <f t="shared" si="24"/>
        <v>-14.539919397879244</v>
      </c>
      <c r="AK116" s="76"/>
    </row>
    <row r="117" spans="1:37" ht="15" customHeight="1">
      <c r="A117" s="33" t="s">
        <v>104</v>
      </c>
      <c r="B117" s="50">
        <f>'Расчет субсидий'!AV117</f>
        <v>-50.881818181818062</v>
      </c>
      <c r="C117" s="52">
        <f>'Расчет субсидий'!D117-1</f>
        <v>-5.6165820500985952E-2</v>
      </c>
      <c r="D117" s="52">
        <f>C117*'Расчет субсидий'!E117</f>
        <v>-0.28082910250492976</v>
      </c>
      <c r="E117" s="53">
        <f t="shared" si="21"/>
        <v>-10.518713420347158</v>
      </c>
      <c r="F117" s="27" t="s">
        <v>365</v>
      </c>
      <c r="G117" s="27" t="s">
        <v>365</v>
      </c>
      <c r="H117" s="27" t="s">
        <v>365</v>
      </c>
      <c r="I117" s="27" t="s">
        <v>365</v>
      </c>
      <c r="J117" s="27" t="s">
        <v>365</v>
      </c>
      <c r="K117" s="27" t="s">
        <v>365</v>
      </c>
      <c r="L117" s="52">
        <f>'Расчет субсидий'!P117-1</f>
        <v>-0.2681708932162653</v>
      </c>
      <c r="M117" s="52">
        <f>L117*'Расчет субсидий'!Q117</f>
        <v>-5.3634178643253065</v>
      </c>
      <c r="N117" s="53">
        <f t="shared" si="22"/>
        <v>-200.89176999530508</v>
      </c>
      <c r="O117" s="27" t="s">
        <v>365</v>
      </c>
      <c r="P117" s="27" t="s">
        <v>365</v>
      </c>
      <c r="Q117" s="27" t="s">
        <v>365</v>
      </c>
      <c r="R117" s="27" t="s">
        <v>365</v>
      </c>
      <c r="S117" s="27" t="s">
        <v>365</v>
      </c>
      <c r="T117" s="27" t="s">
        <v>365</v>
      </c>
      <c r="U117" s="58">
        <f>'Расчет субсидий'!Z117-1</f>
        <v>1.442633454323472E-2</v>
      </c>
      <c r="V117" s="58">
        <f>U117*'Расчет субсидий'!AA117</f>
        <v>0.1442633454323472</v>
      </c>
      <c r="W117" s="53">
        <f t="shared" si="20"/>
        <v>5.4035168510954819</v>
      </c>
      <c r="X117" s="52">
        <f>'Расчет субсидий'!AD117-1</f>
        <v>0.20707692307692316</v>
      </c>
      <c r="Y117" s="52">
        <f>X117*'Расчет субсидий'!AE117</f>
        <v>4.1415384615384632</v>
      </c>
      <c r="Z117" s="53">
        <f t="shared" si="23"/>
        <v>155.12514838273867</v>
      </c>
      <c r="AA117" s="27" t="s">
        <v>365</v>
      </c>
      <c r="AB117" s="27" t="s">
        <v>365</v>
      </c>
      <c r="AC117" s="27" t="s">
        <v>365</v>
      </c>
      <c r="AD117" s="27" t="s">
        <v>365</v>
      </c>
      <c r="AE117" s="27" t="s">
        <v>365</v>
      </c>
      <c r="AF117" s="27" t="s">
        <v>365</v>
      </c>
      <c r="AG117" s="27" t="s">
        <v>365</v>
      </c>
      <c r="AH117" s="27" t="s">
        <v>365</v>
      </c>
      <c r="AI117" s="27" t="s">
        <v>365</v>
      </c>
      <c r="AJ117" s="52">
        <f t="shared" si="24"/>
        <v>-1.3584451598594258</v>
      </c>
      <c r="AK117" s="76"/>
    </row>
    <row r="118" spans="1:37" ht="15" customHeight="1">
      <c r="A118" s="33" t="s">
        <v>105</v>
      </c>
      <c r="B118" s="50">
        <f>'Расчет субсидий'!AV118</f>
        <v>-113.21818181818185</v>
      </c>
      <c r="C118" s="52">
        <f>'Расчет субсидий'!D118-1</f>
        <v>0.2070917034768931</v>
      </c>
      <c r="D118" s="52">
        <f>C118*'Расчет субсидий'!E118</f>
        <v>1.0354585173844655</v>
      </c>
      <c r="E118" s="53">
        <f t="shared" si="21"/>
        <v>25.759566245997519</v>
      </c>
      <c r="F118" s="27" t="s">
        <v>365</v>
      </c>
      <c r="G118" s="27" t="s">
        <v>365</v>
      </c>
      <c r="H118" s="27" t="s">
        <v>365</v>
      </c>
      <c r="I118" s="27" t="s">
        <v>365</v>
      </c>
      <c r="J118" s="27" t="s">
        <v>365</v>
      </c>
      <c r="K118" s="27" t="s">
        <v>365</v>
      </c>
      <c r="L118" s="52">
        <f>'Расчет субсидий'!P118-1</f>
        <v>-0.29931836785502774</v>
      </c>
      <c r="M118" s="52">
        <f>L118*'Расчет субсидий'!Q118</f>
        <v>-5.9863673571005549</v>
      </c>
      <c r="N118" s="53">
        <f t="shared" si="22"/>
        <v>-148.92554739675012</v>
      </c>
      <c r="O118" s="27" t="s">
        <v>365</v>
      </c>
      <c r="P118" s="27" t="s">
        <v>365</v>
      </c>
      <c r="Q118" s="27" t="s">
        <v>365</v>
      </c>
      <c r="R118" s="27" t="s">
        <v>365</v>
      </c>
      <c r="S118" s="27" t="s">
        <v>365</v>
      </c>
      <c r="T118" s="27" t="s">
        <v>365</v>
      </c>
      <c r="U118" s="58">
        <f>'Расчет субсидий'!Z118-1</f>
        <v>-0.17876278340724239</v>
      </c>
      <c r="V118" s="58">
        <f>U118*'Расчет субсидий'!AA118</f>
        <v>-1.7876278340724239</v>
      </c>
      <c r="W118" s="53">
        <f t="shared" si="20"/>
        <v>-44.471619907376606</v>
      </c>
      <c r="X118" s="52">
        <f>'Расчет субсидий'!AD118-1</f>
        <v>0.109375</v>
      </c>
      <c r="Y118" s="52">
        <f>X118*'Расчет субсидий'!AE118</f>
        <v>2.1875</v>
      </c>
      <c r="Z118" s="53">
        <f t="shared" si="23"/>
        <v>54.419419239947388</v>
      </c>
      <c r="AA118" s="27" t="s">
        <v>365</v>
      </c>
      <c r="AB118" s="27" t="s">
        <v>365</v>
      </c>
      <c r="AC118" s="27" t="s">
        <v>365</v>
      </c>
      <c r="AD118" s="27" t="s">
        <v>365</v>
      </c>
      <c r="AE118" s="27" t="s">
        <v>365</v>
      </c>
      <c r="AF118" s="27" t="s">
        <v>365</v>
      </c>
      <c r="AG118" s="27" t="s">
        <v>365</v>
      </c>
      <c r="AH118" s="27" t="s">
        <v>365</v>
      </c>
      <c r="AI118" s="27" t="s">
        <v>365</v>
      </c>
      <c r="AJ118" s="52">
        <f t="shared" si="24"/>
        <v>-4.5510366737885137</v>
      </c>
      <c r="AK118" s="76"/>
    </row>
    <row r="119" spans="1:37" ht="15" customHeight="1">
      <c r="A119" s="33" t="s">
        <v>106</v>
      </c>
      <c r="B119" s="50">
        <f>'Расчет субсидий'!AV119</f>
        <v>-1.9090909090907644</v>
      </c>
      <c r="C119" s="52">
        <f>'Расчет субсидий'!D119-1</f>
        <v>1.6290864452771725E-2</v>
      </c>
      <c r="D119" s="52">
        <f>C119*'Расчет субсидий'!E119</f>
        <v>8.1454322263858625E-2</v>
      </c>
      <c r="E119" s="53">
        <f t="shared" si="21"/>
        <v>2.2541515149175928</v>
      </c>
      <c r="F119" s="27" t="s">
        <v>365</v>
      </c>
      <c r="G119" s="27" t="s">
        <v>365</v>
      </c>
      <c r="H119" s="27" t="s">
        <v>365</v>
      </c>
      <c r="I119" s="27" t="s">
        <v>365</v>
      </c>
      <c r="J119" s="27" t="s">
        <v>365</v>
      </c>
      <c r="K119" s="27" t="s">
        <v>365</v>
      </c>
      <c r="L119" s="52">
        <f>'Расчет субсидий'!P119-1</f>
        <v>-0.13457017229002155</v>
      </c>
      <c r="M119" s="52">
        <f>L119*'Расчет субсидий'!Q119</f>
        <v>-2.691403445800431</v>
      </c>
      <c r="N119" s="53">
        <f t="shared" si="22"/>
        <v>-74.481390133637277</v>
      </c>
      <c r="O119" s="27" t="s">
        <v>365</v>
      </c>
      <c r="P119" s="27" t="s">
        <v>365</v>
      </c>
      <c r="Q119" s="27" t="s">
        <v>365</v>
      </c>
      <c r="R119" s="27" t="s">
        <v>365</v>
      </c>
      <c r="S119" s="27" t="s">
        <v>365</v>
      </c>
      <c r="T119" s="27" t="s">
        <v>365</v>
      </c>
      <c r="U119" s="58">
        <f>'Расчет субсидий'!Z119-1</f>
        <v>0.2635007538717633</v>
      </c>
      <c r="V119" s="58">
        <f>U119*'Расчет субсидий'!AA119</f>
        <v>2.635007538717633</v>
      </c>
      <c r="W119" s="53">
        <f t="shared" si="20"/>
        <v>72.920700463001509</v>
      </c>
      <c r="X119" s="52">
        <f>'Расчет субсидий'!AD119-1</f>
        <v>-4.7021943573667402E-3</v>
      </c>
      <c r="Y119" s="52">
        <f>X119*'Расчет субсидий'!AE119</f>
        <v>-9.4043887147334804E-2</v>
      </c>
      <c r="Z119" s="53">
        <f t="shared" si="23"/>
        <v>-2.6025527533725938</v>
      </c>
      <c r="AA119" s="27" t="s">
        <v>365</v>
      </c>
      <c r="AB119" s="27" t="s">
        <v>365</v>
      </c>
      <c r="AC119" s="27" t="s">
        <v>365</v>
      </c>
      <c r="AD119" s="27" t="s">
        <v>365</v>
      </c>
      <c r="AE119" s="27" t="s">
        <v>365</v>
      </c>
      <c r="AF119" s="27" t="s">
        <v>365</v>
      </c>
      <c r="AG119" s="27" t="s">
        <v>365</v>
      </c>
      <c r="AH119" s="27" t="s">
        <v>365</v>
      </c>
      <c r="AI119" s="27" t="s">
        <v>365</v>
      </c>
      <c r="AJ119" s="52">
        <f t="shared" si="24"/>
        <v>-6.8985471966274137E-2</v>
      </c>
      <c r="AK119" s="76"/>
    </row>
    <row r="120" spans="1:37" ht="15" customHeight="1">
      <c r="A120" s="33" t="s">
        <v>107</v>
      </c>
      <c r="B120" s="50">
        <f>'Расчет субсидий'!AV120</f>
        <v>-186.9454545454546</v>
      </c>
      <c r="C120" s="52">
        <f>'Расчет субсидий'!D120-1</f>
        <v>0.11772636404151027</v>
      </c>
      <c r="D120" s="52">
        <f>C120*'Расчет субсидий'!E120</f>
        <v>0.58863182020755134</v>
      </c>
      <c r="E120" s="53">
        <f t="shared" si="21"/>
        <v>16.538913144136746</v>
      </c>
      <c r="F120" s="27" t="s">
        <v>365</v>
      </c>
      <c r="G120" s="27" t="s">
        <v>365</v>
      </c>
      <c r="H120" s="27" t="s">
        <v>365</v>
      </c>
      <c r="I120" s="27" t="s">
        <v>365</v>
      </c>
      <c r="J120" s="27" t="s">
        <v>365</v>
      </c>
      <c r="K120" s="27" t="s">
        <v>365</v>
      </c>
      <c r="L120" s="52">
        <f>'Расчет субсидий'!P120-1</f>
        <v>-0.4666142583402938</v>
      </c>
      <c r="M120" s="52">
        <f>L120*'Расчет субсидий'!Q120</f>
        <v>-9.3322851668058764</v>
      </c>
      <c r="N120" s="53">
        <f t="shared" si="22"/>
        <v>-262.21119639046327</v>
      </c>
      <c r="O120" s="27" t="s">
        <v>365</v>
      </c>
      <c r="P120" s="27" t="s">
        <v>365</v>
      </c>
      <c r="Q120" s="27" t="s">
        <v>365</v>
      </c>
      <c r="R120" s="27" t="s">
        <v>365</v>
      </c>
      <c r="S120" s="27" t="s">
        <v>365</v>
      </c>
      <c r="T120" s="27" t="s">
        <v>365</v>
      </c>
      <c r="U120" s="58">
        <f>'Расчет субсидий'!Z120-1</f>
        <v>0.20901300933106515</v>
      </c>
      <c r="V120" s="58">
        <f>U120*'Расчет субсидий'!AA120</f>
        <v>2.0901300933106515</v>
      </c>
      <c r="W120" s="53">
        <f t="shared" si="20"/>
        <v>58.726828700871913</v>
      </c>
      <c r="X120" s="52">
        <f>'Расчет субсидий'!AD120-1</f>
        <v>0</v>
      </c>
      <c r="Y120" s="52">
        <f>X120*'Расчет субсидий'!AE120</f>
        <v>0</v>
      </c>
      <c r="Z120" s="53">
        <f t="shared" si="23"/>
        <v>0</v>
      </c>
      <c r="AA120" s="27" t="s">
        <v>365</v>
      </c>
      <c r="AB120" s="27" t="s">
        <v>365</v>
      </c>
      <c r="AC120" s="27" t="s">
        <v>365</v>
      </c>
      <c r="AD120" s="27" t="s">
        <v>365</v>
      </c>
      <c r="AE120" s="27" t="s">
        <v>365</v>
      </c>
      <c r="AF120" s="27" t="s">
        <v>365</v>
      </c>
      <c r="AG120" s="27" t="s">
        <v>365</v>
      </c>
      <c r="AH120" s="27" t="s">
        <v>365</v>
      </c>
      <c r="AI120" s="27" t="s">
        <v>365</v>
      </c>
      <c r="AJ120" s="52">
        <f t="shared" si="24"/>
        <v>-6.6535232532876734</v>
      </c>
      <c r="AK120" s="76"/>
    </row>
    <row r="121" spans="1:37" ht="15" customHeight="1">
      <c r="A121" s="33" t="s">
        <v>108</v>
      </c>
      <c r="B121" s="50">
        <f>'Расчет субсидий'!AV121</f>
        <v>-853.30909090909108</v>
      </c>
      <c r="C121" s="52">
        <f>'Расчет субсидий'!D121-1</f>
        <v>0.30000000000000004</v>
      </c>
      <c r="D121" s="52">
        <f>C121*'Расчет субсидий'!E121</f>
        <v>1.5000000000000002</v>
      </c>
      <c r="E121" s="53">
        <f t="shared" si="21"/>
        <v>65.668834168363517</v>
      </c>
      <c r="F121" s="27" t="s">
        <v>365</v>
      </c>
      <c r="G121" s="27" t="s">
        <v>365</v>
      </c>
      <c r="H121" s="27" t="s">
        <v>365</v>
      </c>
      <c r="I121" s="27" t="s">
        <v>365</v>
      </c>
      <c r="J121" s="27" t="s">
        <v>365</v>
      </c>
      <c r="K121" s="27" t="s">
        <v>365</v>
      </c>
      <c r="L121" s="52">
        <f>'Расчет субсидий'!P121-1</f>
        <v>-0.82204153261187485</v>
      </c>
      <c r="M121" s="52">
        <f>L121*'Расчет субсидий'!Q121</f>
        <v>-16.440830652237498</v>
      </c>
      <c r="N121" s="53">
        <f t="shared" si="22"/>
        <v>-719.76678779462134</v>
      </c>
      <c r="O121" s="27" t="s">
        <v>365</v>
      </c>
      <c r="P121" s="27" t="s">
        <v>365</v>
      </c>
      <c r="Q121" s="27" t="s">
        <v>365</v>
      </c>
      <c r="R121" s="27" t="s">
        <v>365</v>
      </c>
      <c r="S121" s="27" t="s">
        <v>365</v>
      </c>
      <c r="T121" s="27" t="s">
        <v>365</v>
      </c>
      <c r="U121" s="58">
        <f>'Расчет субсидий'!Z121-1</f>
        <v>-8.4777834930407581E-2</v>
      </c>
      <c r="V121" s="58">
        <f>U121*'Расчет субсидий'!AA121</f>
        <v>-0.84777834930407581</v>
      </c>
      <c r="W121" s="53">
        <f t="shared" ref="W121:W184" si="25">$B121*V121/$AJ121</f>
        <v>-37.115077221318877</v>
      </c>
      <c r="X121" s="52">
        <f>'Расчет субсидий'!AD121-1</f>
        <v>-0.18512898330804251</v>
      </c>
      <c r="Y121" s="52">
        <f>X121*'Расчет субсидий'!AE121</f>
        <v>-3.7025796661608501</v>
      </c>
      <c r="Z121" s="53">
        <f t="shared" si="23"/>
        <v>-162.09606006151441</v>
      </c>
      <c r="AA121" s="27" t="s">
        <v>365</v>
      </c>
      <c r="AB121" s="27" t="s">
        <v>365</v>
      </c>
      <c r="AC121" s="27" t="s">
        <v>365</v>
      </c>
      <c r="AD121" s="27" t="s">
        <v>365</v>
      </c>
      <c r="AE121" s="27" t="s">
        <v>365</v>
      </c>
      <c r="AF121" s="27" t="s">
        <v>365</v>
      </c>
      <c r="AG121" s="27" t="s">
        <v>365</v>
      </c>
      <c r="AH121" s="27" t="s">
        <v>365</v>
      </c>
      <c r="AI121" s="27" t="s">
        <v>365</v>
      </c>
      <c r="AJ121" s="52">
        <f t="shared" si="24"/>
        <v>-19.491188667702424</v>
      </c>
      <c r="AK121" s="76"/>
    </row>
    <row r="122" spans="1:37" ht="15" customHeight="1">
      <c r="A122" s="33" t="s">
        <v>109</v>
      </c>
      <c r="B122" s="50">
        <f>'Расчет субсидий'!AV122</f>
        <v>-346.0545454545454</v>
      </c>
      <c r="C122" s="52">
        <f>'Расчет субсидий'!D122-1</f>
        <v>0.197606822342278</v>
      </c>
      <c r="D122" s="52">
        <f>C122*'Расчет субсидий'!E122</f>
        <v>0.98803411171139</v>
      </c>
      <c r="E122" s="53">
        <f t="shared" ref="E122:E185" si="26">$B122*D122/$AJ122</f>
        <v>29.953222396346916</v>
      </c>
      <c r="F122" s="27" t="s">
        <v>365</v>
      </c>
      <c r="G122" s="27" t="s">
        <v>365</v>
      </c>
      <c r="H122" s="27" t="s">
        <v>365</v>
      </c>
      <c r="I122" s="27" t="s">
        <v>365</v>
      </c>
      <c r="J122" s="27" t="s">
        <v>365</v>
      </c>
      <c r="K122" s="27" t="s">
        <v>365</v>
      </c>
      <c r="L122" s="52">
        <f>'Расчет субсидий'!P122-1</f>
        <v>-0.61376277264342671</v>
      </c>
      <c r="M122" s="52">
        <f>L122*'Расчет субсидий'!Q122</f>
        <v>-12.275255452868535</v>
      </c>
      <c r="N122" s="53">
        <f t="shared" ref="N122:N185" si="27">$B122*M122/$AJ122</f>
        <v>-372.13639913187905</v>
      </c>
      <c r="O122" s="27" t="s">
        <v>365</v>
      </c>
      <c r="P122" s="27" t="s">
        <v>365</v>
      </c>
      <c r="Q122" s="27" t="s">
        <v>365</v>
      </c>
      <c r="R122" s="27" t="s">
        <v>365</v>
      </c>
      <c r="S122" s="27" t="s">
        <v>365</v>
      </c>
      <c r="T122" s="27" t="s">
        <v>365</v>
      </c>
      <c r="U122" s="58">
        <f>'Расчет субсидий'!Z122-1</f>
        <v>0.18999491735430718</v>
      </c>
      <c r="V122" s="58">
        <f>U122*'Расчет субсидий'!AA122</f>
        <v>1.8999491735430718</v>
      </c>
      <c r="W122" s="53">
        <f t="shared" si="25"/>
        <v>57.598821196888743</v>
      </c>
      <c r="X122" s="52">
        <f>'Расчет субсидий'!AD122-1</f>
        <v>-0.10138248847926268</v>
      </c>
      <c r="Y122" s="52">
        <f>X122*'Расчет субсидий'!AE122</f>
        <v>-2.0276497695852536</v>
      </c>
      <c r="Z122" s="53">
        <f t="shared" ref="Z122:Z185" si="28">$B122*Y122/$AJ122</f>
        <v>-61.470189915902004</v>
      </c>
      <c r="AA122" s="27" t="s">
        <v>365</v>
      </c>
      <c r="AB122" s="27" t="s">
        <v>365</v>
      </c>
      <c r="AC122" s="27" t="s">
        <v>365</v>
      </c>
      <c r="AD122" s="27" t="s">
        <v>365</v>
      </c>
      <c r="AE122" s="27" t="s">
        <v>365</v>
      </c>
      <c r="AF122" s="27" t="s">
        <v>365</v>
      </c>
      <c r="AG122" s="27" t="s">
        <v>365</v>
      </c>
      <c r="AH122" s="27" t="s">
        <v>365</v>
      </c>
      <c r="AI122" s="27" t="s">
        <v>365</v>
      </c>
      <c r="AJ122" s="52">
        <f t="shared" ref="AJ122:AJ185" si="29">D122+M122+V122+Y122</f>
        <v>-11.414921937199328</v>
      </c>
      <c r="AK122" s="76"/>
    </row>
    <row r="123" spans="1:37" ht="15" customHeight="1">
      <c r="A123" s="33" t="s">
        <v>110</v>
      </c>
      <c r="B123" s="50">
        <f>'Расчет субсидий'!AV123</f>
        <v>-1004.3818181818183</v>
      </c>
      <c r="C123" s="52">
        <f>'Расчет субсидий'!D123-1</f>
        <v>0.22035593678238552</v>
      </c>
      <c r="D123" s="52">
        <f>C123*'Расчет субсидий'!E123</f>
        <v>1.1017796839119276</v>
      </c>
      <c r="E123" s="53">
        <f t="shared" si="26"/>
        <v>81.478154726500222</v>
      </c>
      <c r="F123" s="27" t="s">
        <v>365</v>
      </c>
      <c r="G123" s="27" t="s">
        <v>365</v>
      </c>
      <c r="H123" s="27" t="s">
        <v>365</v>
      </c>
      <c r="I123" s="27" t="s">
        <v>365</v>
      </c>
      <c r="J123" s="27" t="s">
        <v>365</v>
      </c>
      <c r="K123" s="27" t="s">
        <v>365</v>
      </c>
      <c r="L123" s="52">
        <f>'Расчет субсидий'!P123-1</f>
        <v>-0.5813093437443082</v>
      </c>
      <c r="M123" s="52">
        <f>L123*'Расчет субсидий'!Q123</f>
        <v>-11.626186874886164</v>
      </c>
      <c r="N123" s="53">
        <f t="shared" si="27"/>
        <v>-859.77284470141251</v>
      </c>
      <c r="O123" s="27" t="s">
        <v>365</v>
      </c>
      <c r="P123" s="27" t="s">
        <v>365</v>
      </c>
      <c r="Q123" s="27" t="s">
        <v>365</v>
      </c>
      <c r="R123" s="27" t="s">
        <v>365</v>
      </c>
      <c r="S123" s="27" t="s">
        <v>365</v>
      </c>
      <c r="T123" s="27" t="s">
        <v>365</v>
      </c>
      <c r="U123" s="58">
        <f>'Расчет субсидий'!Z123-1</f>
        <v>-0.18350169296524688</v>
      </c>
      <c r="V123" s="58">
        <f>U123*'Расчет субсидий'!AA123</f>
        <v>-1.8350169296524688</v>
      </c>
      <c r="W123" s="53">
        <f t="shared" si="25"/>
        <v>-135.70207864889517</v>
      </c>
      <c r="X123" s="52">
        <f>'Расчет субсидий'!AD123-1</f>
        <v>-6.1111111111111116E-2</v>
      </c>
      <c r="Y123" s="52">
        <f>X123*'Расчет субсидий'!AE123</f>
        <v>-1.2222222222222223</v>
      </c>
      <c r="Z123" s="53">
        <f t="shared" si="28"/>
        <v>-90.38504955801092</v>
      </c>
      <c r="AA123" s="27" t="s">
        <v>365</v>
      </c>
      <c r="AB123" s="27" t="s">
        <v>365</v>
      </c>
      <c r="AC123" s="27" t="s">
        <v>365</v>
      </c>
      <c r="AD123" s="27" t="s">
        <v>365</v>
      </c>
      <c r="AE123" s="27" t="s">
        <v>365</v>
      </c>
      <c r="AF123" s="27" t="s">
        <v>365</v>
      </c>
      <c r="AG123" s="27" t="s">
        <v>365</v>
      </c>
      <c r="AH123" s="27" t="s">
        <v>365</v>
      </c>
      <c r="AI123" s="27" t="s">
        <v>365</v>
      </c>
      <c r="AJ123" s="52">
        <f t="shared" si="29"/>
        <v>-13.581646342848927</v>
      </c>
      <c r="AK123" s="76"/>
    </row>
    <row r="124" spans="1:37" ht="15" customHeight="1">
      <c r="A124" s="33" t="s">
        <v>111</v>
      </c>
      <c r="B124" s="50">
        <f>'Расчет субсидий'!AV124</f>
        <v>0</v>
      </c>
      <c r="C124" s="52">
        <f>'Расчет субсидий'!D124-1</f>
        <v>-8.9744809003011516E-2</v>
      </c>
      <c r="D124" s="52">
        <f>C124*'Расчет субсидий'!E124</f>
        <v>-0.44872404501505758</v>
      </c>
      <c r="E124" s="53">
        <f t="shared" si="26"/>
        <v>0</v>
      </c>
      <c r="F124" s="27" t="s">
        <v>365</v>
      </c>
      <c r="G124" s="27" t="s">
        <v>365</v>
      </c>
      <c r="H124" s="27" t="s">
        <v>365</v>
      </c>
      <c r="I124" s="27" t="s">
        <v>365</v>
      </c>
      <c r="J124" s="27" t="s">
        <v>365</v>
      </c>
      <c r="K124" s="27" t="s">
        <v>365</v>
      </c>
      <c r="L124" s="52">
        <f>'Расчет субсидий'!P124-1</f>
        <v>-4.8104894810067855E-2</v>
      </c>
      <c r="M124" s="52">
        <f>L124*'Расчет субсидий'!Q124</f>
        <v>-0.96209789620135711</v>
      </c>
      <c r="N124" s="53">
        <f t="shared" si="27"/>
        <v>0</v>
      </c>
      <c r="O124" s="27" t="s">
        <v>365</v>
      </c>
      <c r="P124" s="27" t="s">
        <v>365</v>
      </c>
      <c r="Q124" s="27" t="s">
        <v>365</v>
      </c>
      <c r="R124" s="27" t="s">
        <v>365</v>
      </c>
      <c r="S124" s="27" t="s">
        <v>365</v>
      </c>
      <c r="T124" s="27" t="s">
        <v>365</v>
      </c>
      <c r="U124" s="58">
        <f>'Расчет субсидий'!Z124-1</f>
        <v>0.30000000000000004</v>
      </c>
      <c r="V124" s="58">
        <f>U124*'Расчет субсидий'!AA124</f>
        <v>3.0000000000000004</v>
      </c>
      <c r="W124" s="53">
        <f t="shared" si="25"/>
        <v>0</v>
      </c>
      <c r="X124" s="52">
        <f>'Расчет субсидий'!AD124-1</f>
        <v>-1</v>
      </c>
      <c r="Y124" s="52">
        <f>X124*'Расчет субсидий'!AE124</f>
        <v>0</v>
      </c>
      <c r="Z124" s="53">
        <f t="shared" si="28"/>
        <v>0</v>
      </c>
      <c r="AA124" s="27" t="s">
        <v>365</v>
      </c>
      <c r="AB124" s="27" t="s">
        <v>365</v>
      </c>
      <c r="AC124" s="27" t="s">
        <v>365</v>
      </c>
      <c r="AD124" s="27" t="s">
        <v>365</v>
      </c>
      <c r="AE124" s="27" t="s">
        <v>365</v>
      </c>
      <c r="AF124" s="27" t="s">
        <v>365</v>
      </c>
      <c r="AG124" s="27" t="s">
        <v>365</v>
      </c>
      <c r="AH124" s="27" t="s">
        <v>365</v>
      </c>
      <c r="AI124" s="27" t="s">
        <v>365</v>
      </c>
      <c r="AJ124" s="52">
        <f t="shared" si="29"/>
        <v>1.5891780587835858</v>
      </c>
      <c r="AK124" s="76"/>
    </row>
    <row r="125" spans="1:37" ht="15" customHeight="1">
      <c r="A125" s="33" t="s">
        <v>112</v>
      </c>
      <c r="B125" s="50">
        <f>'Расчет субсидий'!AV125</f>
        <v>-108.12727272727261</v>
      </c>
      <c r="C125" s="52">
        <f>'Расчет субсидий'!D125-1</f>
        <v>1.371995024504713E-2</v>
      </c>
      <c r="D125" s="52">
        <f>C125*'Расчет субсидий'!E125</f>
        <v>6.859975122523565E-2</v>
      </c>
      <c r="E125" s="53">
        <f t="shared" si="26"/>
        <v>3.2397420632642873</v>
      </c>
      <c r="F125" s="27" t="s">
        <v>365</v>
      </c>
      <c r="G125" s="27" t="s">
        <v>365</v>
      </c>
      <c r="H125" s="27" t="s">
        <v>365</v>
      </c>
      <c r="I125" s="27" t="s">
        <v>365</v>
      </c>
      <c r="J125" s="27" t="s">
        <v>365</v>
      </c>
      <c r="K125" s="27" t="s">
        <v>365</v>
      </c>
      <c r="L125" s="52">
        <f>'Расчет субсидий'!P125-1</f>
        <v>1.5041644923656561E-2</v>
      </c>
      <c r="M125" s="52">
        <f>L125*'Расчет субсидий'!Q125</f>
        <v>0.30083289847313122</v>
      </c>
      <c r="N125" s="53">
        <f t="shared" si="27"/>
        <v>14.207354659306493</v>
      </c>
      <c r="O125" s="27" t="s">
        <v>365</v>
      </c>
      <c r="P125" s="27" t="s">
        <v>365</v>
      </c>
      <c r="Q125" s="27" t="s">
        <v>365</v>
      </c>
      <c r="R125" s="27" t="s">
        <v>365</v>
      </c>
      <c r="S125" s="27" t="s">
        <v>365</v>
      </c>
      <c r="T125" s="27" t="s">
        <v>365</v>
      </c>
      <c r="U125" s="58">
        <f>'Расчет субсидий'!Z125-1</f>
        <v>-0.11399806675037027</v>
      </c>
      <c r="V125" s="58">
        <f>U125*'Расчет субсидий'!AA125</f>
        <v>-1.1399806675037027</v>
      </c>
      <c r="W125" s="53">
        <f t="shared" si="25"/>
        <v>-53.837561417587466</v>
      </c>
      <c r="X125" s="52">
        <f>'Расчет субсидий'!AD125-1</f>
        <v>-7.5949367088607556E-2</v>
      </c>
      <c r="Y125" s="52">
        <f>X125*'Расчет субсидий'!AE125</f>
        <v>-1.5189873417721511</v>
      </c>
      <c r="Z125" s="53">
        <f t="shared" si="28"/>
        <v>-71.736808032255936</v>
      </c>
      <c r="AA125" s="27" t="s">
        <v>365</v>
      </c>
      <c r="AB125" s="27" t="s">
        <v>365</v>
      </c>
      <c r="AC125" s="27" t="s">
        <v>365</v>
      </c>
      <c r="AD125" s="27" t="s">
        <v>365</v>
      </c>
      <c r="AE125" s="27" t="s">
        <v>365</v>
      </c>
      <c r="AF125" s="27" t="s">
        <v>365</v>
      </c>
      <c r="AG125" s="27" t="s">
        <v>365</v>
      </c>
      <c r="AH125" s="27" t="s">
        <v>365</v>
      </c>
      <c r="AI125" s="27" t="s">
        <v>365</v>
      </c>
      <c r="AJ125" s="52">
        <f t="shared" si="29"/>
        <v>-2.2895353595774868</v>
      </c>
      <c r="AK125" s="76"/>
    </row>
    <row r="126" spans="1:37" ht="15" customHeight="1">
      <c r="A126" s="33" t="s">
        <v>113</v>
      </c>
      <c r="B126" s="50">
        <f>'Расчет субсидий'!AV126</f>
        <v>-124.72727272727275</v>
      </c>
      <c r="C126" s="52">
        <f>'Расчет субсидий'!D126-1</f>
        <v>-5.6713243624654686E-2</v>
      </c>
      <c r="D126" s="52">
        <f>C126*'Расчет субсидий'!E126</f>
        <v>-0.28356621812327343</v>
      </c>
      <c r="E126" s="53">
        <f t="shared" si="26"/>
        <v>-5.4581910683299588</v>
      </c>
      <c r="F126" s="27" t="s">
        <v>365</v>
      </c>
      <c r="G126" s="27" t="s">
        <v>365</v>
      </c>
      <c r="H126" s="27" t="s">
        <v>365</v>
      </c>
      <c r="I126" s="27" t="s">
        <v>365</v>
      </c>
      <c r="J126" s="27" t="s">
        <v>365</v>
      </c>
      <c r="K126" s="27" t="s">
        <v>365</v>
      </c>
      <c r="L126" s="52">
        <f>'Расчет субсидий'!P126-1</f>
        <v>-0.18887727549864985</v>
      </c>
      <c r="M126" s="52">
        <f>L126*'Расчет субсидий'!Q126</f>
        <v>-3.7775455099729971</v>
      </c>
      <c r="N126" s="53">
        <f t="shared" si="27"/>
        <v>-72.711641390869545</v>
      </c>
      <c r="O126" s="27" t="s">
        <v>365</v>
      </c>
      <c r="P126" s="27" t="s">
        <v>365</v>
      </c>
      <c r="Q126" s="27" t="s">
        <v>365</v>
      </c>
      <c r="R126" s="27" t="s">
        <v>365</v>
      </c>
      <c r="S126" s="27" t="s">
        <v>365</v>
      </c>
      <c r="T126" s="27" t="s">
        <v>365</v>
      </c>
      <c r="U126" s="58">
        <f>'Расчет субсидий'!Z126-1</f>
        <v>-0.22104382151601465</v>
      </c>
      <c r="V126" s="58">
        <f>U126*'Расчет субсидий'!AA126</f>
        <v>-2.2104382151601465</v>
      </c>
      <c r="W126" s="53">
        <f t="shared" si="25"/>
        <v>-42.547360552791119</v>
      </c>
      <c r="X126" s="52">
        <f>'Расчет субсидий'!AD126-1</f>
        <v>-1.041666666666663E-2</v>
      </c>
      <c r="Y126" s="52">
        <f>X126*'Расчет субсидий'!AE126</f>
        <v>-0.20833333333333259</v>
      </c>
      <c r="Z126" s="53">
        <f t="shared" si="28"/>
        <v>-4.0100797152821208</v>
      </c>
      <c r="AA126" s="27" t="s">
        <v>365</v>
      </c>
      <c r="AB126" s="27" t="s">
        <v>365</v>
      </c>
      <c r="AC126" s="27" t="s">
        <v>365</v>
      </c>
      <c r="AD126" s="27" t="s">
        <v>365</v>
      </c>
      <c r="AE126" s="27" t="s">
        <v>365</v>
      </c>
      <c r="AF126" s="27" t="s">
        <v>365</v>
      </c>
      <c r="AG126" s="27" t="s">
        <v>365</v>
      </c>
      <c r="AH126" s="27" t="s">
        <v>365</v>
      </c>
      <c r="AI126" s="27" t="s">
        <v>365</v>
      </c>
      <c r="AJ126" s="52">
        <f t="shared" si="29"/>
        <v>-6.4798832765897494</v>
      </c>
      <c r="AK126" s="76"/>
    </row>
    <row r="127" spans="1:37" ht="15" customHeight="1">
      <c r="A127" s="33" t="s">
        <v>114</v>
      </c>
      <c r="B127" s="50">
        <f>'Расчет субсидий'!AV127</f>
        <v>-513</v>
      </c>
      <c r="C127" s="52">
        <f>'Расчет субсидий'!D127-1</f>
        <v>7.1953832331190792E-2</v>
      </c>
      <c r="D127" s="52">
        <f>C127*'Расчет субсидий'!E127</f>
        <v>0.35976916165595396</v>
      </c>
      <c r="E127" s="53">
        <f t="shared" si="26"/>
        <v>14.776257309098636</v>
      </c>
      <c r="F127" s="27" t="s">
        <v>365</v>
      </c>
      <c r="G127" s="27" t="s">
        <v>365</v>
      </c>
      <c r="H127" s="27" t="s">
        <v>365</v>
      </c>
      <c r="I127" s="27" t="s">
        <v>365</v>
      </c>
      <c r="J127" s="27" t="s">
        <v>365</v>
      </c>
      <c r="K127" s="27" t="s">
        <v>365</v>
      </c>
      <c r="L127" s="52">
        <f>'Расчет субсидий'!P127-1</f>
        <v>-0.72644645635874938</v>
      </c>
      <c r="M127" s="52">
        <f>L127*'Расчет субсидий'!Q127</f>
        <v>-14.528929127174987</v>
      </c>
      <c r="N127" s="53">
        <f t="shared" si="27"/>
        <v>-596.72483939603546</v>
      </c>
      <c r="O127" s="27" t="s">
        <v>365</v>
      </c>
      <c r="P127" s="27" t="s">
        <v>365</v>
      </c>
      <c r="Q127" s="27" t="s">
        <v>365</v>
      </c>
      <c r="R127" s="27" t="s">
        <v>365</v>
      </c>
      <c r="S127" s="27" t="s">
        <v>365</v>
      </c>
      <c r="T127" s="27" t="s">
        <v>365</v>
      </c>
      <c r="U127" s="58">
        <f>'Расчет субсидий'!Z127-1</f>
        <v>0.17730849947534111</v>
      </c>
      <c r="V127" s="58">
        <f>U127*'Расчет субсидий'!AA127</f>
        <v>1.7730849947534111</v>
      </c>
      <c r="W127" s="53">
        <f t="shared" si="25"/>
        <v>72.82325142262404</v>
      </c>
      <c r="X127" s="52">
        <f>'Расчет субсидий'!AD127-1</f>
        <v>-4.7169811320755262E-3</v>
      </c>
      <c r="Y127" s="52">
        <f>X127*'Расчет субсидий'!AE127</f>
        <v>-9.4339622641510523E-2</v>
      </c>
      <c r="Z127" s="53">
        <f t="shared" si="28"/>
        <v>-3.8746693356872308</v>
      </c>
      <c r="AA127" s="27" t="s">
        <v>365</v>
      </c>
      <c r="AB127" s="27" t="s">
        <v>365</v>
      </c>
      <c r="AC127" s="27" t="s">
        <v>365</v>
      </c>
      <c r="AD127" s="27" t="s">
        <v>365</v>
      </c>
      <c r="AE127" s="27" t="s">
        <v>365</v>
      </c>
      <c r="AF127" s="27" t="s">
        <v>365</v>
      </c>
      <c r="AG127" s="27" t="s">
        <v>365</v>
      </c>
      <c r="AH127" s="27" t="s">
        <v>365</v>
      </c>
      <c r="AI127" s="27" t="s">
        <v>365</v>
      </c>
      <c r="AJ127" s="52">
        <f t="shared" si="29"/>
        <v>-12.490414593407131</v>
      </c>
      <c r="AK127" s="76"/>
    </row>
    <row r="128" spans="1:37" ht="15" customHeight="1">
      <c r="A128" s="33" t="s">
        <v>115</v>
      </c>
      <c r="B128" s="50">
        <f>'Расчет субсидий'!AV128</f>
        <v>-652.07272727272743</v>
      </c>
      <c r="C128" s="52">
        <f>'Расчет субсидий'!D128-1</f>
        <v>-1</v>
      </c>
      <c r="D128" s="52">
        <f>C128*'Расчет субсидий'!E128</f>
        <v>0</v>
      </c>
      <c r="E128" s="53">
        <f t="shared" si="26"/>
        <v>0</v>
      </c>
      <c r="F128" s="27" t="s">
        <v>365</v>
      </c>
      <c r="G128" s="27" t="s">
        <v>365</v>
      </c>
      <c r="H128" s="27" t="s">
        <v>365</v>
      </c>
      <c r="I128" s="27" t="s">
        <v>365</v>
      </c>
      <c r="J128" s="27" t="s">
        <v>365</v>
      </c>
      <c r="K128" s="27" t="s">
        <v>365</v>
      </c>
      <c r="L128" s="52">
        <f>'Расчет субсидий'!P128-1</f>
        <v>-0.49444956031612719</v>
      </c>
      <c r="M128" s="52">
        <f>L128*'Расчет субсидий'!Q128</f>
        <v>-9.8889912063225438</v>
      </c>
      <c r="N128" s="53">
        <f t="shared" si="27"/>
        <v>-465.2058023482802</v>
      </c>
      <c r="O128" s="27" t="s">
        <v>365</v>
      </c>
      <c r="P128" s="27" t="s">
        <v>365</v>
      </c>
      <c r="Q128" s="27" t="s">
        <v>365</v>
      </c>
      <c r="R128" s="27" t="s">
        <v>365</v>
      </c>
      <c r="S128" s="27" t="s">
        <v>365</v>
      </c>
      <c r="T128" s="27" t="s">
        <v>365</v>
      </c>
      <c r="U128" s="58">
        <f>'Расчет субсидий'!Z128-1</f>
        <v>-0.37303395135653894</v>
      </c>
      <c r="V128" s="58">
        <f>U128*'Расчет субсидий'!AA128</f>
        <v>-3.7303395135653892</v>
      </c>
      <c r="W128" s="53">
        <f t="shared" si="25"/>
        <v>-175.4856031553719</v>
      </c>
      <c r="X128" s="52">
        <f>'Расчет субсидий'!AD128-1</f>
        <v>-1.2096774193548376E-2</v>
      </c>
      <c r="Y128" s="52">
        <f>X128*'Расчет субсидий'!AE128</f>
        <v>-0.24193548387096753</v>
      </c>
      <c r="Z128" s="53">
        <f t="shared" si="28"/>
        <v>-11.381321769075289</v>
      </c>
      <c r="AA128" s="27" t="s">
        <v>365</v>
      </c>
      <c r="AB128" s="27" t="s">
        <v>365</v>
      </c>
      <c r="AC128" s="27" t="s">
        <v>365</v>
      </c>
      <c r="AD128" s="27" t="s">
        <v>365</v>
      </c>
      <c r="AE128" s="27" t="s">
        <v>365</v>
      </c>
      <c r="AF128" s="27" t="s">
        <v>365</v>
      </c>
      <c r="AG128" s="27" t="s">
        <v>365</v>
      </c>
      <c r="AH128" s="27" t="s">
        <v>365</v>
      </c>
      <c r="AI128" s="27" t="s">
        <v>365</v>
      </c>
      <c r="AJ128" s="52">
        <f t="shared" si="29"/>
        <v>-13.861266203758902</v>
      </c>
      <c r="AK128" s="76"/>
    </row>
    <row r="129" spans="1:37" ht="15" customHeight="1">
      <c r="A129" s="33" t="s">
        <v>116</v>
      </c>
      <c r="B129" s="50">
        <f>'Расчет субсидий'!AV129</f>
        <v>-98.572727272727434</v>
      </c>
      <c r="C129" s="52">
        <f>'Расчет субсидий'!D129-1</f>
        <v>8.2595758881030212E-2</v>
      </c>
      <c r="D129" s="52">
        <f>C129*'Расчет субсидий'!E129</f>
        <v>0.41297879440515106</v>
      </c>
      <c r="E129" s="53">
        <f t="shared" si="26"/>
        <v>15.909904557558393</v>
      </c>
      <c r="F129" s="27" t="s">
        <v>365</v>
      </c>
      <c r="G129" s="27" t="s">
        <v>365</v>
      </c>
      <c r="H129" s="27" t="s">
        <v>365</v>
      </c>
      <c r="I129" s="27" t="s">
        <v>365</v>
      </c>
      <c r="J129" s="27" t="s">
        <v>365</v>
      </c>
      <c r="K129" s="27" t="s">
        <v>365</v>
      </c>
      <c r="L129" s="52">
        <f>'Расчет субсидий'!P129-1</f>
        <v>-0.2908112064792624</v>
      </c>
      <c r="M129" s="52">
        <f>L129*'Расчет субсидий'!Q129</f>
        <v>-5.8162241295852475</v>
      </c>
      <c r="N129" s="53">
        <f t="shared" si="27"/>
        <v>-224.06857698433737</v>
      </c>
      <c r="O129" s="27" t="s">
        <v>365</v>
      </c>
      <c r="P129" s="27" t="s">
        <v>365</v>
      </c>
      <c r="Q129" s="27" t="s">
        <v>365</v>
      </c>
      <c r="R129" s="27" t="s">
        <v>365</v>
      </c>
      <c r="S129" s="27" t="s">
        <v>365</v>
      </c>
      <c r="T129" s="27" t="s">
        <v>365</v>
      </c>
      <c r="U129" s="58">
        <f>'Расчет субсидий'!Z129-1</f>
        <v>0.30000000000000004</v>
      </c>
      <c r="V129" s="58">
        <f>U129*'Расчет субсидий'!AA129</f>
        <v>3.0000000000000004</v>
      </c>
      <c r="W129" s="53">
        <f t="shared" si="25"/>
        <v>115.57424816793416</v>
      </c>
      <c r="X129" s="52">
        <f>'Расчет субсидий'!AD129-1</f>
        <v>-7.7720207253886286E-3</v>
      </c>
      <c r="Y129" s="52">
        <f>X129*'Расчет субсидий'!AE129</f>
        <v>-0.15544041450777257</v>
      </c>
      <c r="Z129" s="53">
        <f t="shared" si="28"/>
        <v>-5.9883030138826188</v>
      </c>
      <c r="AA129" s="27" t="s">
        <v>365</v>
      </c>
      <c r="AB129" s="27" t="s">
        <v>365</v>
      </c>
      <c r="AC129" s="27" t="s">
        <v>365</v>
      </c>
      <c r="AD129" s="27" t="s">
        <v>365</v>
      </c>
      <c r="AE129" s="27" t="s">
        <v>365</v>
      </c>
      <c r="AF129" s="27" t="s">
        <v>365</v>
      </c>
      <c r="AG129" s="27" t="s">
        <v>365</v>
      </c>
      <c r="AH129" s="27" t="s">
        <v>365</v>
      </c>
      <c r="AI129" s="27" t="s">
        <v>365</v>
      </c>
      <c r="AJ129" s="52">
        <f t="shared" si="29"/>
        <v>-2.5586857496878683</v>
      </c>
      <c r="AK129" s="76"/>
    </row>
    <row r="130" spans="1:37" ht="15" customHeight="1">
      <c r="A130" s="32" t="s">
        <v>117</v>
      </c>
      <c r="B130" s="54"/>
      <c r="C130" s="55"/>
      <c r="D130" s="55"/>
      <c r="E130" s="56"/>
      <c r="F130" s="55"/>
      <c r="G130" s="55"/>
      <c r="H130" s="56"/>
      <c r="I130" s="56"/>
      <c r="J130" s="56"/>
      <c r="K130" s="56"/>
      <c r="L130" s="55"/>
      <c r="M130" s="55"/>
      <c r="N130" s="56"/>
      <c r="O130" s="55"/>
      <c r="P130" s="55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27"/>
      <c r="AB130" s="27"/>
      <c r="AC130" s="27"/>
      <c r="AD130" s="27"/>
      <c r="AE130" s="27"/>
      <c r="AF130" s="27"/>
      <c r="AG130" s="27"/>
      <c r="AH130" s="27"/>
      <c r="AI130" s="27"/>
      <c r="AJ130" s="56"/>
      <c r="AK130" s="76"/>
    </row>
    <row r="131" spans="1:37" ht="15" customHeight="1">
      <c r="A131" s="33" t="s">
        <v>118</v>
      </c>
      <c r="B131" s="50">
        <f>'Расчет субсидий'!AV131</f>
        <v>-13.799999999999955</v>
      </c>
      <c r="C131" s="52">
        <f>'Расчет субсидий'!D131-1</f>
        <v>-6.5772669220944824E-3</v>
      </c>
      <c r="D131" s="52">
        <f>C131*'Расчет субсидий'!E131</f>
        <v>-3.2886334610472412E-2</v>
      </c>
      <c r="E131" s="53">
        <f t="shared" si="26"/>
        <v>-0.39671630318681833</v>
      </c>
      <c r="F131" s="27" t="s">
        <v>365</v>
      </c>
      <c r="G131" s="27" t="s">
        <v>365</v>
      </c>
      <c r="H131" s="27" t="s">
        <v>365</v>
      </c>
      <c r="I131" s="27" t="s">
        <v>365</v>
      </c>
      <c r="J131" s="27" t="s">
        <v>365</v>
      </c>
      <c r="K131" s="27" t="s">
        <v>365</v>
      </c>
      <c r="L131" s="52">
        <f>'Расчет субсидий'!P131-1</f>
        <v>3.0625000000000124E-2</v>
      </c>
      <c r="M131" s="52">
        <f>L131*'Расчет субсидий'!Q131</f>
        <v>0.61250000000000249</v>
      </c>
      <c r="N131" s="53">
        <f t="shared" si="27"/>
        <v>7.3887448564896987</v>
      </c>
      <c r="O131" s="27" t="s">
        <v>365</v>
      </c>
      <c r="P131" s="27" t="s">
        <v>365</v>
      </c>
      <c r="Q131" s="27" t="s">
        <v>365</v>
      </c>
      <c r="R131" s="27" t="s">
        <v>365</v>
      </c>
      <c r="S131" s="27" t="s">
        <v>365</v>
      </c>
      <c r="T131" s="27" t="s">
        <v>365</v>
      </c>
      <c r="U131" s="58">
        <f>'Расчет субсидий'!Z131-1</f>
        <v>-0.34471666666666667</v>
      </c>
      <c r="V131" s="58">
        <f>U131*'Расчет субсидий'!AA131</f>
        <v>-1.7235833333333335</v>
      </c>
      <c r="W131" s="53">
        <f t="shared" si="25"/>
        <v>-20.792028553302835</v>
      </c>
      <c r="X131" s="52">
        <f>'Расчет субсидий'!AD131-1</f>
        <v>0</v>
      </c>
      <c r="Y131" s="52">
        <f>X131*'Расчет субсидий'!AE131</f>
        <v>0</v>
      </c>
      <c r="Z131" s="53">
        <f t="shared" si="28"/>
        <v>0</v>
      </c>
      <c r="AA131" s="27" t="s">
        <v>365</v>
      </c>
      <c r="AB131" s="27" t="s">
        <v>365</v>
      </c>
      <c r="AC131" s="27" t="s">
        <v>365</v>
      </c>
      <c r="AD131" s="27" t="s">
        <v>365</v>
      </c>
      <c r="AE131" s="27" t="s">
        <v>365</v>
      </c>
      <c r="AF131" s="27" t="s">
        <v>365</v>
      </c>
      <c r="AG131" s="27" t="s">
        <v>365</v>
      </c>
      <c r="AH131" s="27" t="s">
        <v>365</v>
      </c>
      <c r="AI131" s="27" t="s">
        <v>365</v>
      </c>
      <c r="AJ131" s="52">
        <f t="shared" si="29"/>
        <v>-1.1439696679438034</v>
      </c>
      <c r="AK131" s="76"/>
    </row>
    <row r="132" spans="1:37" ht="15" customHeight="1">
      <c r="A132" s="33" t="s">
        <v>119</v>
      </c>
      <c r="B132" s="50">
        <f>'Расчет субсидий'!AV132</f>
        <v>-51.109090909090924</v>
      </c>
      <c r="C132" s="52">
        <f>'Расчет субсидий'!D132-1</f>
        <v>7.2977797288957813E-3</v>
      </c>
      <c r="D132" s="52">
        <f>C132*'Расчет субсидий'!E132</f>
        <v>3.6488898644478907E-2</v>
      </c>
      <c r="E132" s="53">
        <f t="shared" si="26"/>
        <v>0.52230626259908308</v>
      </c>
      <c r="F132" s="27" t="s">
        <v>365</v>
      </c>
      <c r="G132" s="27" t="s">
        <v>365</v>
      </c>
      <c r="H132" s="27" t="s">
        <v>365</v>
      </c>
      <c r="I132" s="27" t="s">
        <v>365</v>
      </c>
      <c r="J132" s="27" t="s">
        <v>365</v>
      </c>
      <c r="K132" s="27" t="s">
        <v>365</v>
      </c>
      <c r="L132" s="52">
        <f>'Расчет субсидий'!P132-1</f>
        <v>-0.24538691713074556</v>
      </c>
      <c r="M132" s="52">
        <f>L132*'Расчет субсидий'!Q132</f>
        <v>-4.9077383426149108</v>
      </c>
      <c r="N132" s="53">
        <f t="shared" si="27"/>
        <v>-70.249927149644705</v>
      </c>
      <c r="O132" s="27" t="s">
        <v>365</v>
      </c>
      <c r="P132" s="27" t="s">
        <v>365</v>
      </c>
      <c r="Q132" s="27" t="s">
        <v>365</v>
      </c>
      <c r="R132" s="27" t="s">
        <v>365</v>
      </c>
      <c r="S132" s="27" t="s">
        <v>365</v>
      </c>
      <c r="T132" s="27" t="s">
        <v>365</v>
      </c>
      <c r="U132" s="58">
        <f>'Расчет субсидий'!Z132-1</f>
        <v>0.20458670270270263</v>
      </c>
      <c r="V132" s="58">
        <f>U132*'Расчет субсидий'!AA132</f>
        <v>1.0229335135135131</v>
      </c>
      <c r="W132" s="53">
        <f t="shared" si="25"/>
        <v>14.642387141806314</v>
      </c>
      <c r="X132" s="52">
        <f>'Расчет субсидий'!AD132-1</f>
        <v>1.388888888888884E-2</v>
      </c>
      <c r="Y132" s="52">
        <f>X132*'Расчет субсидий'!AE132</f>
        <v>0.27777777777777679</v>
      </c>
      <c r="Z132" s="53">
        <f t="shared" si="28"/>
        <v>3.9761428361483833</v>
      </c>
      <c r="AA132" s="27" t="s">
        <v>365</v>
      </c>
      <c r="AB132" s="27" t="s">
        <v>365</v>
      </c>
      <c r="AC132" s="27" t="s">
        <v>365</v>
      </c>
      <c r="AD132" s="27" t="s">
        <v>365</v>
      </c>
      <c r="AE132" s="27" t="s">
        <v>365</v>
      </c>
      <c r="AF132" s="27" t="s">
        <v>365</v>
      </c>
      <c r="AG132" s="27" t="s">
        <v>365</v>
      </c>
      <c r="AH132" s="27" t="s">
        <v>365</v>
      </c>
      <c r="AI132" s="27" t="s">
        <v>365</v>
      </c>
      <c r="AJ132" s="52">
        <f t="shared" si="29"/>
        <v>-3.5705381526791418</v>
      </c>
      <c r="AK132" s="76"/>
    </row>
    <row r="133" spans="1:37" ht="15" customHeight="1">
      <c r="A133" s="33" t="s">
        <v>120</v>
      </c>
      <c r="B133" s="50">
        <f>'Расчет субсидий'!AV133</f>
        <v>-113.45454545454538</v>
      </c>
      <c r="C133" s="52">
        <f>'Расчет субсидий'!D133-1</f>
        <v>-0.19006024096385554</v>
      </c>
      <c r="D133" s="52">
        <f>C133*'Расчет субсидий'!E133</f>
        <v>-0.95030120481927771</v>
      </c>
      <c r="E133" s="53">
        <f t="shared" si="26"/>
        <v>-13.907151867828709</v>
      </c>
      <c r="F133" s="27" t="s">
        <v>365</v>
      </c>
      <c r="G133" s="27" t="s">
        <v>365</v>
      </c>
      <c r="H133" s="27" t="s">
        <v>365</v>
      </c>
      <c r="I133" s="27" t="s">
        <v>365</v>
      </c>
      <c r="J133" s="27" t="s">
        <v>365</v>
      </c>
      <c r="K133" s="27" t="s">
        <v>365</v>
      </c>
      <c r="L133" s="52">
        <f>'Расчет субсидий'!P133-1</f>
        <v>-0.43672931880761401</v>
      </c>
      <c r="M133" s="52">
        <f>L133*'Расчет субсидий'!Q133</f>
        <v>-8.7345863761522793</v>
      </c>
      <c r="N133" s="53">
        <f t="shared" si="27"/>
        <v>-127.82601834006763</v>
      </c>
      <c r="O133" s="27" t="s">
        <v>365</v>
      </c>
      <c r="P133" s="27" t="s">
        <v>365</v>
      </c>
      <c r="Q133" s="27" t="s">
        <v>365</v>
      </c>
      <c r="R133" s="27" t="s">
        <v>365</v>
      </c>
      <c r="S133" s="27" t="s">
        <v>365</v>
      </c>
      <c r="T133" s="27" t="s">
        <v>365</v>
      </c>
      <c r="U133" s="58">
        <f>'Расчет субсидий'!Z133-1</f>
        <v>-0.2017692307692307</v>
      </c>
      <c r="V133" s="58">
        <f>U133*'Расчет субсидий'!AA133</f>
        <v>-1.0088461538461535</v>
      </c>
      <c r="W133" s="53">
        <f t="shared" si="25"/>
        <v>-14.763926007524647</v>
      </c>
      <c r="X133" s="52">
        <f>'Расчет субсидий'!AD133-1</f>
        <v>0.14705882352941169</v>
      </c>
      <c r="Y133" s="52">
        <f>X133*'Расчет субсидий'!AE133</f>
        <v>2.9411764705882337</v>
      </c>
      <c r="Z133" s="53">
        <f t="shared" si="28"/>
        <v>43.042550760875599</v>
      </c>
      <c r="AA133" s="27" t="s">
        <v>365</v>
      </c>
      <c r="AB133" s="27" t="s">
        <v>365</v>
      </c>
      <c r="AC133" s="27" t="s">
        <v>365</v>
      </c>
      <c r="AD133" s="27" t="s">
        <v>365</v>
      </c>
      <c r="AE133" s="27" t="s">
        <v>365</v>
      </c>
      <c r="AF133" s="27" t="s">
        <v>365</v>
      </c>
      <c r="AG133" s="27" t="s">
        <v>365</v>
      </c>
      <c r="AH133" s="27" t="s">
        <v>365</v>
      </c>
      <c r="AI133" s="27" t="s">
        <v>365</v>
      </c>
      <c r="AJ133" s="52">
        <f t="shared" si="29"/>
        <v>-7.7525572642294769</v>
      </c>
      <c r="AK133" s="76"/>
    </row>
    <row r="134" spans="1:37" ht="15" customHeight="1">
      <c r="A134" s="33" t="s">
        <v>121</v>
      </c>
      <c r="B134" s="50">
        <f>'Расчет субсидий'!AV134</f>
        <v>-176.29090909090917</v>
      </c>
      <c r="C134" s="52">
        <f>'Расчет субсидий'!D134-1</f>
        <v>-4.2920634920634915E-2</v>
      </c>
      <c r="D134" s="52">
        <f>C134*'Расчет субсидий'!E134</f>
        <v>-0.21460317460317457</v>
      </c>
      <c r="E134" s="53">
        <f t="shared" si="26"/>
        <v>-3.4171346099094837</v>
      </c>
      <c r="F134" s="27" t="s">
        <v>365</v>
      </c>
      <c r="G134" s="27" t="s">
        <v>365</v>
      </c>
      <c r="H134" s="27" t="s">
        <v>365</v>
      </c>
      <c r="I134" s="27" t="s">
        <v>365</v>
      </c>
      <c r="J134" s="27" t="s">
        <v>365</v>
      </c>
      <c r="K134" s="27" t="s">
        <v>365</v>
      </c>
      <c r="L134" s="52">
        <f>'Расчет субсидий'!P134-1</f>
        <v>-0.44956738177077171</v>
      </c>
      <c r="M134" s="52">
        <f>L134*'Расчет субсидий'!Q134</f>
        <v>-8.9913476354154334</v>
      </c>
      <c r="N134" s="53">
        <f t="shared" si="27"/>
        <v>-143.1695745019579</v>
      </c>
      <c r="O134" s="27" t="s">
        <v>365</v>
      </c>
      <c r="P134" s="27" t="s">
        <v>365</v>
      </c>
      <c r="Q134" s="27" t="s">
        <v>365</v>
      </c>
      <c r="R134" s="27" t="s">
        <v>365</v>
      </c>
      <c r="S134" s="27" t="s">
        <v>365</v>
      </c>
      <c r="T134" s="27" t="s">
        <v>365</v>
      </c>
      <c r="U134" s="58">
        <f>'Расчет субсидий'!Z134-1</f>
        <v>-0.38493145161290321</v>
      </c>
      <c r="V134" s="58">
        <f>U134*'Расчет субсидий'!AA134</f>
        <v>-1.924657258064516</v>
      </c>
      <c r="W134" s="53">
        <f t="shared" si="25"/>
        <v>-30.646391605841874</v>
      </c>
      <c r="X134" s="52">
        <f>'Расчет субсидий'!AD134-1</f>
        <v>2.9585798816567088E-3</v>
      </c>
      <c r="Y134" s="52">
        <f>X134*'Расчет субсидий'!AE134</f>
        <v>5.9171597633134176E-2</v>
      </c>
      <c r="Z134" s="53">
        <f t="shared" si="28"/>
        <v>0.94219162680005319</v>
      </c>
      <c r="AA134" s="27" t="s">
        <v>365</v>
      </c>
      <c r="AB134" s="27" t="s">
        <v>365</v>
      </c>
      <c r="AC134" s="27" t="s">
        <v>365</v>
      </c>
      <c r="AD134" s="27" t="s">
        <v>365</v>
      </c>
      <c r="AE134" s="27" t="s">
        <v>365</v>
      </c>
      <c r="AF134" s="27" t="s">
        <v>365</v>
      </c>
      <c r="AG134" s="27" t="s">
        <v>365</v>
      </c>
      <c r="AH134" s="27" t="s">
        <v>365</v>
      </c>
      <c r="AI134" s="27" t="s">
        <v>365</v>
      </c>
      <c r="AJ134" s="52">
        <f t="shared" si="29"/>
        <v>-11.071436470449989</v>
      </c>
      <c r="AK134" s="76"/>
    </row>
    <row r="135" spans="1:37" ht="15" customHeight="1">
      <c r="A135" s="33" t="s">
        <v>122</v>
      </c>
      <c r="B135" s="50">
        <f>'Расчет субсидий'!AV135</f>
        <v>-101.16363636363621</v>
      </c>
      <c r="C135" s="52">
        <f>'Расчет субсидий'!D135-1</f>
        <v>-4.6169354838709653E-2</v>
      </c>
      <c r="D135" s="52">
        <f>C135*'Расчет субсидий'!E135</f>
        <v>-0.23084677419354827</v>
      </c>
      <c r="E135" s="53">
        <f t="shared" si="26"/>
        <v>-2.8587793772234464</v>
      </c>
      <c r="F135" s="27" t="s">
        <v>365</v>
      </c>
      <c r="G135" s="27" t="s">
        <v>365</v>
      </c>
      <c r="H135" s="27" t="s">
        <v>365</v>
      </c>
      <c r="I135" s="27" t="s">
        <v>365</v>
      </c>
      <c r="J135" s="27" t="s">
        <v>365</v>
      </c>
      <c r="K135" s="27" t="s">
        <v>365</v>
      </c>
      <c r="L135" s="52">
        <f>'Расчет субсидий'!P135-1</f>
        <v>-0.39087122917604689</v>
      </c>
      <c r="M135" s="52">
        <f>L135*'Расчет субсидий'!Q135</f>
        <v>-7.8174245835209373</v>
      </c>
      <c r="N135" s="53">
        <f t="shared" si="27"/>
        <v>-96.810069191748042</v>
      </c>
      <c r="O135" s="27" t="s">
        <v>365</v>
      </c>
      <c r="P135" s="27" t="s">
        <v>365</v>
      </c>
      <c r="Q135" s="27" t="s">
        <v>365</v>
      </c>
      <c r="R135" s="27" t="s">
        <v>365</v>
      </c>
      <c r="S135" s="27" t="s">
        <v>365</v>
      </c>
      <c r="T135" s="27" t="s">
        <v>365</v>
      </c>
      <c r="U135" s="58">
        <f>'Расчет субсидий'!Z135-1</f>
        <v>9.2138211382113866E-2</v>
      </c>
      <c r="V135" s="58">
        <f>U135*'Расчет субсидий'!AA135</f>
        <v>0.46069105691056933</v>
      </c>
      <c r="W135" s="53">
        <f t="shared" si="25"/>
        <v>5.7051440175767327</v>
      </c>
      <c r="X135" s="52">
        <f>'Расчет субсидий'!AD135-1</f>
        <v>-2.9069767441860517E-2</v>
      </c>
      <c r="Y135" s="52">
        <f>X135*'Расчет субсидий'!AE135</f>
        <v>-0.58139534883721034</v>
      </c>
      <c r="Z135" s="53">
        <f t="shared" si="28"/>
        <v>-7.1999318122414575</v>
      </c>
      <c r="AA135" s="27" t="s">
        <v>365</v>
      </c>
      <c r="AB135" s="27" t="s">
        <v>365</v>
      </c>
      <c r="AC135" s="27" t="s">
        <v>365</v>
      </c>
      <c r="AD135" s="27" t="s">
        <v>365</v>
      </c>
      <c r="AE135" s="27" t="s">
        <v>365</v>
      </c>
      <c r="AF135" s="27" t="s">
        <v>365</v>
      </c>
      <c r="AG135" s="27" t="s">
        <v>365</v>
      </c>
      <c r="AH135" s="27" t="s">
        <v>365</v>
      </c>
      <c r="AI135" s="27" t="s">
        <v>365</v>
      </c>
      <c r="AJ135" s="52">
        <f t="shared" si="29"/>
        <v>-8.1689756496411263</v>
      </c>
      <c r="AK135" s="76"/>
    </row>
    <row r="136" spans="1:37" ht="15" customHeight="1">
      <c r="A136" s="33" t="s">
        <v>123</v>
      </c>
      <c r="B136" s="50">
        <f>'Расчет субсидий'!AV136</f>
        <v>66.463636363636283</v>
      </c>
      <c r="C136" s="52">
        <f>'Расчет субсидий'!D136-1</f>
        <v>-6.7266775777414134E-2</v>
      </c>
      <c r="D136" s="52">
        <f>C136*'Расчет субсидий'!E136</f>
        <v>-0.33633387888707067</v>
      </c>
      <c r="E136" s="53">
        <f t="shared" si="26"/>
        <v>-5.5835437721812609</v>
      </c>
      <c r="F136" s="27" t="s">
        <v>365</v>
      </c>
      <c r="G136" s="27" t="s">
        <v>365</v>
      </c>
      <c r="H136" s="27" t="s">
        <v>365</v>
      </c>
      <c r="I136" s="27" t="s">
        <v>365</v>
      </c>
      <c r="J136" s="27" t="s">
        <v>365</v>
      </c>
      <c r="K136" s="27" t="s">
        <v>365</v>
      </c>
      <c r="L136" s="52">
        <f>'Расчет субсидий'!P136-1</f>
        <v>0.19461865264009703</v>
      </c>
      <c r="M136" s="52">
        <f>L136*'Расчет субсидий'!Q136</f>
        <v>3.8923730528019407</v>
      </c>
      <c r="N136" s="53">
        <f t="shared" si="27"/>
        <v>64.618037855400544</v>
      </c>
      <c r="O136" s="27" t="s">
        <v>365</v>
      </c>
      <c r="P136" s="27" t="s">
        <v>365</v>
      </c>
      <c r="Q136" s="27" t="s">
        <v>365</v>
      </c>
      <c r="R136" s="27" t="s">
        <v>365</v>
      </c>
      <c r="S136" s="27" t="s">
        <v>365</v>
      </c>
      <c r="T136" s="27" t="s">
        <v>365</v>
      </c>
      <c r="U136" s="58">
        <f>'Расчет субсидий'!Z136-1</f>
        <v>6.4579185520362126E-2</v>
      </c>
      <c r="V136" s="58">
        <f>U136*'Расчет субсидий'!AA136</f>
        <v>0.32289592760181063</v>
      </c>
      <c r="W136" s="53">
        <f t="shared" si="25"/>
        <v>5.360457743922769</v>
      </c>
      <c r="X136" s="52">
        <f>'Расчет субсидий'!AD136-1</f>
        <v>6.230529595015577E-3</v>
      </c>
      <c r="Y136" s="52">
        <f>X136*'Расчет субсидий'!AE136</f>
        <v>0.12461059190031154</v>
      </c>
      <c r="Z136" s="53">
        <f t="shared" si="28"/>
        <v>2.0686845364942266</v>
      </c>
      <c r="AA136" s="27" t="s">
        <v>365</v>
      </c>
      <c r="AB136" s="27" t="s">
        <v>365</v>
      </c>
      <c r="AC136" s="27" t="s">
        <v>365</v>
      </c>
      <c r="AD136" s="27" t="s">
        <v>365</v>
      </c>
      <c r="AE136" s="27" t="s">
        <v>365</v>
      </c>
      <c r="AF136" s="27" t="s">
        <v>365</v>
      </c>
      <c r="AG136" s="27" t="s">
        <v>365</v>
      </c>
      <c r="AH136" s="27" t="s">
        <v>365</v>
      </c>
      <c r="AI136" s="27" t="s">
        <v>365</v>
      </c>
      <c r="AJ136" s="52">
        <f t="shared" si="29"/>
        <v>4.0035456934169922</v>
      </c>
      <c r="AK136" s="76"/>
    </row>
    <row r="137" spans="1:37" ht="15" customHeight="1">
      <c r="A137" s="33" t="s">
        <v>124</v>
      </c>
      <c r="B137" s="50">
        <f>'Расчет субсидий'!AV137</f>
        <v>-167.29090909090911</v>
      </c>
      <c r="C137" s="52">
        <f>'Расчет субсидий'!D137-1</f>
        <v>5.7302118171683292E-2</v>
      </c>
      <c r="D137" s="52">
        <f>C137*'Расчет субсидий'!E137</f>
        <v>0.28651059085841646</v>
      </c>
      <c r="E137" s="53">
        <f t="shared" si="26"/>
        <v>3.4781518196431787</v>
      </c>
      <c r="F137" s="27" t="s">
        <v>365</v>
      </c>
      <c r="G137" s="27" t="s">
        <v>365</v>
      </c>
      <c r="H137" s="27" t="s">
        <v>365</v>
      </c>
      <c r="I137" s="27" t="s">
        <v>365</v>
      </c>
      <c r="J137" s="27" t="s">
        <v>365</v>
      </c>
      <c r="K137" s="27" t="s">
        <v>365</v>
      </c>
      <c r="L137" s="52">
        <f>'Расчет субсидий'!P137-1</f>
        <v>-0.52383802114502298</v>
      </c>
      <c r="M137" s="52">
        <f>L137*'Расчет субсидий'!Q137</f>
        <v>-10.47676042290046</v>
      </c>
      <c r="N137" s="53">
        <f t="shared" si="27"/>
        <v>-127.18469924514635</v>
      </c>
      <c r="O137" s="27" t="s">
        <v>365</v>
      </c>
      <c r="P137" s="27" t="s">
        <v>365</v>
      </c>
      <c r="Q137" s="27" t="s">
        <v>365</v>
      </c>
      <c r="R137" s="27" t="s">
        <v>365</v>
      </c>
      <c r="S137" s="27" t="s">
        <v>365</v>
      </c>
      <c r="T137" s="27" t="s">
        <v>365</v>
      </c>
      <c r="U137" s="58">
        <f>'Расчет субсидий'!Z137-1</f>
        <v>-0.7438533834586466</v>
      </c>
      <c r="V137" s="58">
        <f>U137*'Расчет субсидий'!AA137</f>
        <v>-3.7192669172932331</v>
      </c>
      <c r="W137" s="53">
        <f t="shared" si="25"/>
        <v>-45.150774208255157</v>
      </c>
      <c r="X137" s="52">
        <f>'Расчет субсидий'!AD137-1</f>
        <v>6.4516129032257119E-3</v>
      </c>
      <c r="Y137" s="52">
        <f>X137*'Расчет субсидий'!AE137</f>
        <v>0.12903225806451424</v>
      </c>
      <c r="Z137" s="53">
        <f t="shared" si="28"/>
        <v>1.5664125428491984</v>
      </c>
      <c r="AA137" s="27" t="s">
        <v>365</v>
      </c>
      <c r="AB137" s="27" t="s">
        <v>365</v>
      </c>
      <c r="AC137" s="27" t="s">
        <v>365</v>
      </c>
      <c r="AD137" s="27" t="s">
        <v>365</v>
      </c>
      <c r="AE137" s="27" t="s">
        <v>365</v>
      </c>
      <c r="AF137" s="27" t="s">
        <v>365</v>
      </c>
      <c r="AG137" s="27" t="s">
        <v>365</v>
      </c>
      <c r="AH137" s="27" t="s">
        <v>365</v>
      </c>
      <c r="AI137" s="27" t="s">
        <v>365</v>
      </c>
      <c r="AJ137" s="52">
        <f t="shared" si="29"/>
        <v>-13.780484491270762</v>
      </c>
      <c r="AK137" s="76"/>
    </row>
    <row r="138" spans="1:37" ht="15" customHeight="1">
      <c r="A138" s="32" t="s">
        <v>125</v>
      </c>
      <c r="B138" s="54"/>
      <c r="C138" s="55"/>
      <c r="D138" s="55"/>
      <c r="E138" s="56"/>
      <c r="F138" s="55"/>
      <c r="G138" s="55"/>
      <c r="H138" s="56"/>
      <c r="I138" s="56"/>
      <c r="J138" s="56"/>
      <c r="K138" s="56"/>
      <c r="L138" s="55"/>
      <c r="M138" s="55"/>
      <c r="N138" s="56"/>
      <c r="O138" s="55"/>
      <c r="P138" s="55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27"/>
      <c r="AB138" s="27"/>
      <c r="AC138" s="27"/>
      <c r="AD138" s="27"/>
      <c r="AE138" s="27"/>
      <c r="AF138" s="27"/>
      <c r="AG138" s="27"/>
      <c r="AH138" s="27"/>
      <c r="AI138" s="27"/>
      <c r="AJ138" s="56"/>
      <c r="AK138" s="76"/>
    </row>
    <row r="139" spans="1:37" ht="15" customHeight="1">
      <c r="A139" s="33" t="s">
        <v>126</v>
      </c>
      <c r="B139" s="50">
        <f>'Расчет субсидий'!AV139</f>
        <v>-14.618181818181824</v>
      </c>
      <c r="C139" s="52">
        <f>'Расчет субсидий'!D139-1</f>
        <v>0.21840926107239533</v>
      </c>
      <c r="D139" s="52">
        <f>C139*'Расчет субсидий'!E139</f>
        <v>1.0920463053619767</v>
      </c>
      <c r="E139" s="53">
        <f t="shared" si="26"/>
        <v>18.449052948019318</v>
      </c>
      <c r="F139" s="27" t="s">
        <v>365</v>
      </c>
      <c r="G139" s="27" t="s">
        <v>365</v>
      </c>
      <c r="H139" s="27" t="s">
        <v>365</v>
      </c>
      <c r="I139" s="27" t="s">
        <v>365</v>
      </c>
      <c r="J139" s="27" t="s">
        <v>365</v>
      </c>
      <c r="K139" s="27" t="s">
        <v>365</v>
      </c>
      <c r="L139" s="52">
        <f>'Расчет субсидий'!P139-1</f>
        <v>-4.4221047126503654E-2</v>
      </c>
      <c r="M139" s="52">
        <f>L139*'Расчет субсидий'!Q139</f>
        <v>-0.88442094253007308</v>
      </c>
      <c r="N139" s="53">
        <f t="shared" si="27"/>
        <v>-14.941425759108284</v>
      </c>
      <c r="O139" s="27" t="s">
        <v>365</v>
      </c>
      <c r="P139" s="27" t="s">
        <v>365</v>
      </c>
      <c r="Q139" s="27" t="s">
        <v>365</v>
      </c>
      <c r="R139" s="27" t="s">
        <v>365</v>
      </c>
      <c r="S139" s="27" t="s">
        <v>365</v>
      </c>
      <c r="T139" s="27" t="s">
        <v>365</v>
      </c>
      <c r="U139" s="58">
        <f>'Расчет субсидий'!Z139-1</f>
        <v>-0.19837179547407779</v>
      </c>
      <c r="V139" s="58">
        <f>U139*'Расчет субсидий'!AA139</f>
        <v>-0.99185897737038897</v>
      </c>
      <c r="W139" s="53">
        <f t="shared" si="25"/>
        <v>-16.756486149558601</v>
      </c>
      <c r="X139" s="52">
        <f>'Расчет субсидий'!AD139-1</f>
        <v>-4.0526849037487711E-3</v>
      </c>
      <c r="Y139" s="52">
        <f>X139*'Расчет субсидий'!AE139</f>
        <v>-8.1053698074975422E-2</v>
      </c>
      <c r="Z139" s="53">
        <f t="shared" si="28"/>
        <v>-1.3693228575342602</v>
      </c>
      <c r="AA139" s="27" t="s">
        <v>365</v>
      </c>
      <c r="AB139" s="27" t="s">
        <v>365</v>
      </c>
      <c r="AC139" s="27" t="s">
        <v>365</v>
      </c>
      <c r="AD139" s="27" t="s">
        <v>365</v>
      </c>
      <c r="AE139" s="27" t="s">
        <v>365</v>
      </c>
      <c r="AF139" s="27" t="s">
        <v>365</v>
      </c>
      <c r="AG139" s="27" t="s">
        <v>365</v>
      </c>
      <c r="AH139" s="27" t="s">
        <v>365</v>
      </c>
      <c r="AI139" s="27" t="s">
        <v>365</v>
      </c>
      <c r="AJ139" s="52">
        <f t="shared" si="29"/>
        <v>-0.86528731261346081</v>
      </c>
      <c r="AK139" s="76"/>
    </row>
    <row r="140" spans="1:37" ht="15" customHeight="1">
      <c r="A140" s="33" t="s">
        <v>127</v>
      </c>
      <c r="B140" s="50">
        <f>'Расчет субсидий'!AV140</f>
        <v>38.709090909090946</v>
      </c>
      <c r="C140" s="52">
        <f>'Расчет субсидий'!D140-1</f>
        <v>-1</v>
      </c>
      <c r="D140" s="52">
        <f>C140*'Расчет субсидий'!E140</f>
        <v>0</v>
      </c>
      <c r="E140" s="53">
        <f t="shared" si="26"/>
        <v>0</v>
      </c>
      <c r="F140" s="27" t="s">
        <v>365</v>
      </c>
      <c r="G140" s="27" t="s">
        <v>365</v>
      </c>
      <c r="H140" s="27" t="s">
        <v>365</v>
      </c>
      <c r="I140" s="27" t="s">
        <v>365</v>
      </c>
      <c r="J140" s="27" t="s">
        <v>365</v>
      </c>
      <c r="K140" s="27" t="s">
        <v>365</v>
      </c>
      <c r="L140" s="52">
        <f>'Расчет субсидий'!P140-1</f>
        <v>0.2028447290189801</v>
      </c>
      <c r="M140" s="52">
        <f>L140*'Расчет субсидий'!Q140</f>
        <v>4.0568945803796019</v>
      </c>
      <c r="N140" s="53">
        <f t="shared" si="27"/>
        <v>100.23291553651815</v>
      </c>
      <c r="O140" s="27" t="s">
        <v>365</v>
      </c>
      <c r="P140" s="27" t="s">
        <v>365</v>
      </c>
      <c r="Q140" s="27" t="s">
        <v>365</v>
      </c>
      <c r="R140" s="27" t="s">
        <v>365</v>
      </c>
      <c r="S140" s="27" t="s">
        <v>365</v>
      </c>
      <c r="T140" s="27" t="s">
        <v>365</v>
      </c>
      <c r="U140" s="58">
        <f>'Расчет субсидий'!Z140-1</f>
        <v>-0.52203134900191261</v>
      </c>
      <c r="V140" s="58">
        <f>U140*'Расчет субсидий'!AA140</f>
        <v>-2.6101567450095633</v>
      </c>
      <c r="W140" s="53">
        <f t="shared" si="25"/>
        <v>-64.488641589285933</v>
      </c>
      <c r="X140" s="52">
        <f>'Расчет субсидий'!AD140-1</f>
        <v>6.0000000000000053E-3</v>
      </c>
      <c r="Y140" s="52">
        <f>X140*'Расчет субсидий'!AE140</f>
        <v>0.12000000000000011</v>
      </c>
      <c r="Z140" s="53">
        <f t="shared" si="28"/>
        <v>2.9648169618587277</v>
      </c>
      <c r="AA140" s="27" t="s">
        <v>365</v>
      </c>
      <c r="AB140" s="27" t="s">
        <v>365</v>
      </c>
      <c r="AC140" s="27" t="s">
        <v>365</v>
      </c>
      <c r="AD140" s="27" t="s">
        <v>365</v>
      </c>
      <c r="AE140" s="27" t="s">
        <v>365</v>
      </c>
      <c r="AF140" s="27" t="s">
        <v>365</v>
      </c>
      <c r="AG140" s="27" t="s">
        <v>365</v>
      </c>
      <c r="AH140" s="27" t="s">
        <v>365</v>
      </c>
      <c r="AI140" s="27" t="s">
        <v>365</v>
      </c>
      <c r="AJ140" s="52">
        <f t="shared" si="29"/>
        <v>1.5667378353700387</v>
      </c>
      <c r="AK140" s="76"/>
    </row>
    <row r="141" spans="1:37" ht="15" customHeight="1">
      <c r="A141" s="33" t="s">
        <v>128</v>
      </c>
      <c r="B141" s="50">
        <f>'Расчет субсидий'!AV141</f>
        <v>64.5</v>
      </c>
      <c r="C141" s="52">
        <f>'Расчет субсидий'!D141-1</f>
        <v>-5.6676398608904721E-2</v>
      </c>
      <c r="D141" s="52">
        <f>C141*'Расчет субсидий'!E141</f>
        <v>-0.28338199304452361</v>
      </c>
      <c r="E141" s="53">
        <f t="shared" si="26"/>
        <v>-7.7040759463911401</v>
      </c>
      <c r="F141" s="27" t="s">
        <v>365</v>
      </c>
      <c r="G141" s="27" t="s">
        <v>365</v>
      </c>
      <c r="H141" s="27" t="s">
        <v>365</v>
      </c>
      <c r="I141" s="27" t="s">
        <v>365</v>
      </c>
      <c r="J141" s="27" t="s">
        <v>365</v>
      </c>
      <c r="K141" s="27" t="s">
        <v>365</v>
      </c>
      <c r="L141" s="52">
        <f>'Расчет субсидий'!P141-1</f>
        <v>7.3101217069789115E-2</v>
      </c>
      <c r="M141" s="52">
        <f>L141*'Расчет субсидий'!Q141</f>
        <v>1.4620243413957823</v>
      </c>
      <c r="N141" s="53">
        <f t="shared" si="27"/>
        <v>39.746867613482841</v>
      </c>
      <c r="O141" s="27" t="s">
        <v>365</v>
      </c>
      <c r="P141" s="27" t="s">
        <v>365</v>
      </c>
      <c r="Q141" s="27" t="s">
        <v>365</v>
      </c>
      <c r="R141" s="27" t="s">
        <v>365</v>
      </c>
      <c r="S141" s="27" t="s">
        <v>365</v>
      </c>
      <c r="T141" s="27" t="s">
        <v>365</v>
      </c>
      <c r="U141" s="58">
        <f>'Расчет субсидий'!Z141-1</f>
        <v>2.2560983023348857E-2</v>
      </c>
      <c r="V141" s="58">
        <f>U141*'Расчет субсидий'!AA141</f>
        <v>0.11280491511674429</v>
      </c>
      <c r="W141" s="53">
        <f t="shared" si="25"/>
        <v>3.0667355531269127</v>
      </c>
      <c r="X141" s="52">
        <f>'Расчет субсидий'!AD141-1</f>
        <v>5.4054054054053946E-2</v>
      </c>
      <c r="Y141" s="52">
        <f>X141*'Расчет субсидий'!AE141</f>
        <v>1.0810810810810789</v>
      </c>
      <c r="Z141" s="53">
        <f t="shared" si="28"/>
        <v>29.390472779781387</v>
      </c>
      <c r="AA141" s="27" t="s">
        <v>365</v>
      </c>
      <c r="AB141" s="27" t="s">
        <v>365</v>
      </c>
      <c r="AC141" s="27" t="s">
        <v>365</v>
      </c>
      <c r="AD141" s="27" t="s">
        <v>365</v>
      </c>
      <c r="AE141" s="27" t="s">
        <v>365</v>
      </c>
      <c r="AF141" s="27" t="s">
        <v>365</v>
      </c>
      <c r="AG141" s="27" t="s">
        <v>365</v>
      </c>
      <c r="AH141" s="27" t="s">
        <v>365</v>
      </c>
      <c r="AI141" s="27" t="s">
        <v>365</v>
      </c>
      <c r="AJ141" s="52">
        <f t="shared" si="29"/>
        <v>2.3725283445490817</v>
      </c>
      <c r="AK141" s="76"/>
    </row>
    <row r="142" spans="1:37" ht="15" customHeight="1">
      <c r="A142" s="33" t="s">
        <v>129</v>
      </c>
      <c r="B142" s="50">
        <f>'Расчет субсидий'!AV142</f>
        <v>-11.790909090909054</v>
      </c>
      <c r="C142" s="52">
        <f>'Расчет субсидий'!D142-1</f>
        <v>-1</v>
      </c>
      <c r="D142" s="52">
        <f>C142*'Расчет субсидий'!E142</f>
        <v>0</v>
      </c>
      <c r="E142" s="53">
        <f t="shared" si="26"/>
        <v>0</v>
      </c>
      <c r="F142" s="27" t="s">
        <v>365</v>
      </c>
      <c r="G142" s="27" t="s">
        <v>365</v>
      </c>
      <c r="H142" s="27" t="s">
        <v>365</v>
      </c>
      <c r="I142" s="27" t="s">
        <v>365</v>
      </c>
      <c r="J142" s="27" t="s">
        <v>365</v>
      </c>
      <c r="K142" s="27" t="s">
        <v>365</v>
      </c>
      <c r="L142" s="52">
        <f>'Расчет субсидий'!P142-1</f>
        <v>4.505922305972021E-2</v>
      </c>
      <c r="M142" s="52">
        <f>L142*'Расчет субсидий'!Q142</f>
        <v>0.90118446119440421</v>
      </c>
      <c r="N142" s="53">
        <f t="shared" si="27"/>
        <v>22.148857569381359</v>
      </c>
      <c r="O142" s="27" t="s">
        <v>365</v>
      </c>
      <c r="P142" s="27" t="s">
        <v>365</v>
      </c>
      <c r="Q142" s="27" t="s">
        <v>365</v>
      </c>
      <c r="R142" s="27" t="s">
        <v>365</v>
      </c>
      <c r="S142" s="27" t="s">
        <v>365</v>
      </c>
      <c r="T142" s="27" t="s">
        <v>365</v>
      </c>
      <c r="U142" s="58">
        <f>'Расчет субсидий'!Z142-1</f>
        <v>-0.22692463134332996</v>
      </c>
      <c r="V142" s="58">
        <f>U142*'Расчет субсидий'!AA142</f>
        <v>-1.1346231567166498</v>
      </c>
      <c r="W142" s="53">
        <f t="shared" si="25"/>
        <v>-27.886196195317826</v>
      </c>
      <c r="X142" s="52">
        <f>'Расчет субсидий'!AD142-1</f>
        <v>-1.2315270935960632E-2</v>
      </c>
      <c r="Y142" s="52">
        <f>X142*'Расчет субсидий'!AE142</f>
        <v>-0.24630541871921263</v>
      </c>
      <c r="Z142" s="53">
        <f t="shared" si="28"/>
        <v>-6.0535704649725846</v>
      </c>
      <c r="AA142" s="27" t="s">
        <v>365</v>
      </c>
      <c r="AB142" s="27" t="s">
        <v>365</v>
      </c>
      <c r="AC142" s="27" t="s">
        <v>365</v>
      </c>
      <c r="AD142" s="27" t="s">
        <v>365</v>
      </c>
      <c r="AE142" s="27" t="s">
        <v>365</v>
      </c>
      <c r="AF142" s="27" t="s">
        <v>365</v>
      </c>
      <c r="AG142" s="27" t="s">
        <v>365</v>
      </c>
      <c r="AH142" s="27" t="s">
        <v>365</v>
      </c>
      <c r="AI142" s="27" t="s">
        <v>365</v>
      </c>
      <c r="AJ142" s="52">
        <f t="shared" si="29"/>
        <v>-0.47974411424145824</v>
      </c>
      <c r="AK142" s="76"/>
    </row>
    <row r="143" spans="1:37" ht="15" customHeight="1">
      <c r="A143" s="33" t="s">
        <v>130</v>
      </c>
      <c r="B143" s="50">
        <f>'Расчет субсидий'!AV143</f>
        <v>151.81818181818176</v>
      </c>
      <c r="C143" s="52">
        <f>'Расчет субсидий'!D143-1</f>
        <v>-1</v>
      </c>
      <c r="D143" s="52">
        <f>C143*'Расчет субсидий'!E143</f>
        <v>0</v>
      </c>
      <c r="E143" s="53">
        <f t="shared" si="26"/>
        <v>0</v>
      </c>
      <c r="F143" s="27" t="s">
        <v>365</v>
      </c>
      <c r="G143" s="27" t="s">
        <v>365</v>
      </c>
      <c r="H143" s="27" t="s">
        <v>365</v>
      </c>
      <c r="I143" s="27" t="s">
        <v>365</v>
      </c>
      <c r="J143" s="27" t="s">
        <v>365</v>
      </c>
      <c r="K143" s="27" t="s">
        <v>365</v>
      </c>
      <c r="L143" s="52">
        <f>'Расчет субсидий'!P143-1</f>
        <v>0.20530364372469623</v>
      </c>
      <c r="M143" s="52">
        <f>L143*'Расчет субсидий'!Q143</f>
        <v>4.1060728744939246</v>
      </c>
      <c r="N143" s="53">
        <f t="shared" si="27"/>
        <v>146.93080927342518</v>
      </c>
      <c r="O143" s="27" t="s">
        <v>365</v>
      </c>
      <c r="P143" s="27" t="s">
        <v>365</v>
      </c>
      <c r="Q143" s="27" t="s">
        <v>365</v>
      </c>
      <c r="R143" s="27" t="s">
        <v>365</v>
      </c>
      <c r="S143" s="27" t="s">
        <v>365</v>
      </c>
      <c r="T143" s="27" t="s">
        <v>365</v>
      </c>
      <c r="U143" s="58">
        <f>'Расчет субсидий'!Z143-1</f>
        <v>-0.16696958102161841</v>
      </c>
      <c r="V143" s="58">
        <f>U143*'Расчет субсидий'!AA143</f>
        <v>-0.83484790510809204</v>
      </c>
      <c r="W143" s="53">
        <f t="shared" si="25"/>
        <v>-29.874013946446119</v>
      </c>
      <c r="X143" s="52">
        <f>'Расчет субсидий'!AD143-1</f>
        <v>4.8571428571428488E-2</v>
      </c>
      <c r="Y143" s="52">
        <f>X143*'Расчет субсидий'!AE143</f>
        <v>0.97142857142856975</v>
      </c>
      <c r="Z143" s="53">
        <f t="shared" si="28"/>
        <v>34.761386491202728</v>
      </c>
      <c r="AA143" s="27" t="s">
        <v>365</v>
      </c>
      <c r="AB143" s="27" t="s">
        <v>365</v>
      </c>
      <c r="AC143" s="27" t="s">
        <v>365</v>
      </c>
      <c r="AD143" s="27" t="s">
        <v>365</v>
      </c>
      <c r="AE143" s="27" t="s">
        <v>365</v>
      </c>
      <c r="AF143" s="27" t="s">
        <v>365</v>
      </c>
      <c r="AG143" s="27" t="s">
        <v>365</v>
      </c>
      <c r="AH143" s="27" t="s">
        <v>365</v>
      </c>
      <c r="AI143" s="27" t="s">
        <v>365</v>
      </c>
      <c r="AJ143" s="52">
        <f t="shared" si="29"/>
        <v>4.2426535408144019</v>
      </c>
      <c r="AK143" s="76"/>
    </row>
    <row r="144" spans="1:37" ht="15" customHeight="1">
      <c r="A144" s="33" t="s">
        <v>131</v>
      </c>
      <c r="B144" s="50">
        <f>'Расчет субсидий'!AV144</f>
        <v>51.381818181818176</v>
      </c>
      <c r="C144" s="52">
        <f>'Расчет субсидий'!D144-1</f>
        <v>0.22287822878228769</v>
      </c>
      <c r="D144" s="52">
        <f>C144*'Расчет субсидий'!E144</f>
        <v>1.1143911439114385</v>
      </c>
      <c r="E144" s="53">
        <f t="shared" si="26"/>
        <v>14.258844183269293</v>
      </c>
      <c r="F144" s="27" t="s">
        <v>365</v>
      </c>
      <c r="G144" s="27" t="s">
        <v>365</v>
      </c>
      <c r="H144" s="27" t="s">
        <v>365</v>
      </c>
      <c r="I144" s="27" t="s">
        <v>365</v>
      </c>
      <c r="J144" s="27" t="s">
        <v>365</v>
      </c>
      <c r="K144" s="27" t="s">
        <v>365</v>
      </c>
      <c r="L144" s="52">
        <f>'Расчет субсидий'!P144-1</f>
        <v>0.16071112161124579</v>
      </c>
      <c r="M144" s="52">
        <f>L144*'Расчет субсидий'!Q144</f>
        <v>3.2142224322249158</v>
      </c>
      <c r="N144" s="53">
        <f t="shared" si="27"/>
        <v>41.126580269293804</v>
      </c>
      <c r="O144" s="27" t="s">
        <v>365</v>
      </c>
      <c r="P144" s="27" t="s">
        <v>365</v>
      </c>
      <c r="Q144" s="27" t="s">
        <v>365</v>
      </c>
      <c r="R144" s="27" t="s">
        <v>365</v>
      </c>
      <c r="S144" s="27" t="s">
        <v>365</v>
      </c>
      <c r="T144" s="27" t="s">
        <v>365</v>
      </c>
      <c r="U144" s="58">
        <f>'Расчет субсидий'!Z144-1</f>
        <v>-6.751814574454762E-2</v>
      </c>
      <c r="V144" s="58">
        <f>U144*'Расчет субсидий'!AA144</f>
        <v>-0.3375907287227381</v>
      </c>
      <c r="W144" s="53">
        <f t="shared" si="25"/>
        <v>-4.3195368384553507</v>
      </c>
      <c r="X144" s="52">
        <f>'Расчет субсидий'!AD144-1</f>
        <v>1.2345679012346622E-3</v>
      </c>
      <c r="Y144" s="52">
        <f>X144*'Расчет субсидий'!AE144</f>
        <v>2.4691358024693244E-2</v>
      </c>
      <c r="Z144" s="53">
        <f t="shared" si="28"/>
        <v>0.31593056771043054</v>
      </c>
      <c r="AA144" s="27" t="s">
        <v>365</v>
      </c>
      <c r="AB144" s="27" t="s">
        <v>365</v>
      </c>
      <c r="AC144" s="27" t="s">
        <v>365</v>
      </c>
      <c r="AD144" s="27" t="s">
        <v>365</v>
      </c>
      <c r="AE144" s="27" t="s">
        <v>365</v>
      </c>
      <c r="AF144" s="27" t="s">
        <v>365</v>
      </c>
      <c r="AG144" s="27" t="s">
        <v>365</v>
      </c>
      <c r="AH144" s="27" t="s">
        <v>365</v>
      </c>
      <c r="AI144" s="27" t="s">
        <v>365</v>
      </c>
      <c r="AJ144" s="52">
        <f t="shared" si="29"/>
        <v>4.015714205438309</v>
      </c>
      <c r="AK144" s="76"/>
    </row>
    <row r="145" spans="1:37" ht="15" customHeight="1">
      <c r="A145" s="33" t="s">
        <v>132</v>
      </c>
      <c r="B145" s="50">
        <f>'Расчет субсидий'!AV145</f>
        <v>4.5454545454545041</v>
      </c>
      <c r="C145" s="52">
        <f>'Расчет субсидий'!D145-1</f>
        <v>-1</v>
      </c>
      <c r="D145" s="52">
        <f>C145*'Расчет субсидий'!E145</f>
        <v>0</v>
      </c>
      <c r="E145" s="53">
        <f t="shared" si="26"/>
        <v>0</v>
      </c>
      <c r="F145" s="27" t="s">
        <v>365</v>
      </c>
      <c r="G145" s="27" t="s">
        <v>365</v>
      </c>
      <c r="H145" s="27" t="s">
        <v>365</v>
      </c>
      <c r="I145" s="27" t="s">
        <v>365</v>
      </c>
      <c r="J145" s="27" t="s">
        <v>365</v>
      </c>
      <c r="K145" s="27" t="s">
        <v>365</v>
      </c>
      <c r="L145" s="52">
        <f>'Расчет субсидий'!P145-1</f>
        <v>7.9909251323418307E-2</v>
      </c>
      <c r="M145" s="52">
        <f>L145*'Расчет субсидий'!Q145</f>
        <v>1.5981850264683661</v>
      </c>
      <c r="N145" s="53">
        <f t="shared" si="27"/>
        <v>38.511559102213781</v>
      </c>
      <c r="O145" s="27" t="s">
        <v>365</v>
      </c>
      <c r="P145" s="27" t="s">
        <v>365</v>
      </c>
      <c r="Q145" s="27" t="s">
        <v>365</v>
      </c>
      <c r="R145" s="27" t="s">
        <v>365</v>
      </c>
      <c r="S145" s="27" t="s">
        <v>365</v>
      </c>
      <c r="T145" s="27" t="s">
        <v>365</v>
      </c>
      <c r="U145" s="58">
        <f>'Расчет субсидий'!Z145-1</f>
        <v>-0.19409852374269421</v>
      </c>
      <c r="V145" s="58">
        <f>U145*'Расчет субсидий'!AA145</f>
        <v>-0.97049261871347103</v>
      </c>
      <c r="W145" s="53">
        <f t="shared" si="25"/>
        <v>-23.38601802973772</v>
      </c>
      <c r="X145" s="52">
        <f>'Расчет субсидий'!AD145-1</f>
        <v>-2.195306585919754E-2</v>
      </c>
      <c r="Y145" s="52">
        <f>X145*'Расчет субсидий'!AE145</f>
        <v>-0.43906131718395081</v>
      </c>
      <c r="Z145" s="53">
        <f t="shared" si="28"/>
        <v>-10.580086527021558</v>
      </c>
      <c r="AA145" s="27" t="s">
        <v>365</v>
      </c>
      <c r="AB145" s="27" t="s">
        <v>365</v>
      </c>
      <c r="AC145" s="27" t="s">
        <v>365</v>
      </c>
      <c r="AD145" s="27" t="s">
        <v>365</v>
      </c>
      <c r="AE145" s="27" t="s">
        <v>365</v>
      </c>
      <c r="AF145" s="27" t="s">
        <v>365</v>
      </c>
      <c r="AG145" s="27" t="s">
        <v>365</v>
      </c>
      <c r="AH145" s="27" t="s">
        <v>365</v>
      </c>
      <c r="AI145" s="27" t="s">
        <v>365</v>
      </c>
      <c r="AJ145" s="52">
        <f t="shared" si="29"/>
        <v>0.18863109057094429</v>
      </c>
      <c r="AK145" s="76"/>
    </row>
    <row r="146" spans="1:37" ht="15" customHeight="1">
      <c r="A146" s="33" t="s">
        <v>133</v>
      </c>
      <c r="B146" s="50">
        <f>'Расчет субсидий'!AV146</f>
        <v>-93.981818181818085</v>
      </c>
      <c r="C146" s="52">
        <f>'Расчет субсидий'!D146-1</f>
        <v>-1</v>
      </c>
      <c r="D146" s="52">
        <f>C146*'Расчет субсидий'!E146</f>
        <v>0</v>
      </c>
      <c r="E146" s="53">
        <f t="shared" si="26"/>
        <v>0</v>
      </c>
      <c r="F146" s="27" t="s">
        <v>365</v>
      </c>
      <c r="G146" s="27" t="s">
        <v>365</v>
      </c>
      <c r="H146" s="27" t="s">
        <v>365</v>
      </c>
      <c r="I146" s="27" t="s">
        <v>365</v>
      </c>
      <c r="J146" s="27" t="s">
        <v>365</v>
      </c>
      <c r="K146" s="27" t="s">
        <v>365</v>
      </c>
      <c r="L146" s="52">
        <f>'Расчет субсидий'!P146-1</f>
        <v>-0.18705641133484041</v>
      </c>
      <c r="M146" s="52">
        <f>L146*'Расчет субсидий'!Q146</f>
        <v>-3.7411282266968082</v>
      </c>
      <c r="N146" s="53">
        <f t="shared" si="27"/>
        <v>-73.283658036668612</v>
      </c>
      <c r="O146" s="27" t="s">
        <v>365</v>
      </c>
      <c r="P146" s="27" t="s">
        <v>365</v>
      </c>
      <c r="Q146" s="27" t="s">
        <v>365</v>
      </c>
      <c r="R146" s="27" t="s">
        <v>365</v>
      </c>
      <c r="S146" s="27" t="s">
        <v>365</v>
      </c>
      <c r="T146" s="27" t="s">
        <v>365</v>
      </c>
      <c r="U146" s="58">
        <f>'Расчет субсидий'!Z146-1</f>
        <v>-0.21132807295444789</v>
      </c>
      <c r="V146" s="58">
        <f>U146*'Расчет субсидий'!AA146</f>
        <v>-1.0566403647722393</v>
      </c>
      <c r="W146" s="53">
        <f t="shared" si="25"/>
        <v>-20.698160145149465</v>
      </c>
      <c r="X146" s="52">
        <f>'Расчет субсидий'!AD146-1</f>
        <v>0</v>
      </c>
      <c r="Y146" s="52">
        <f>X146*'Расчет субсидий'!AE146</f>
        <v>0</v>
      </c>
      <c r="Z146" s="53">
        <f t="shared" si="28"/>
        <v>0</v>
      </c>
      <c r="AA146" s="27" t="s">
        <v>365</v>
      </c>
      <c r="AB146" s="27" t="s">
        <v>365</v>
      </c>
      <c r="AC146" s="27" t="s">
        <v>365</v>
      </c>
      <c r="AD146" s="27" t="s">
        <v>365</v>
      </c>
      <c r="AE146" s="27" t="s">
        <v>365</v>
      </c>
      <c r="AF146" s="27" t="s">
        <v>365</v>
      </c>
      <c r="AG146" s="27" t="s">
        <v>365</v>
      </c>
      <c r="AH146" s="27" t="s">
        <v>365</v>
      </c>
      <c r="AI146" s="27" t="s">
        <v>365</v>
      </c>
      <c r="AJ146" s="52">
        <f t="shared" si="29"/>
        <v>-4.7977685914690475</v>
      </c>
      <c r="AK146" s="76"/>
    </row>
    <row r="147" spans="1:37" ht="15" customHeight="1">
      <c r="A147" s="32" t="s">
        <v>134</v>
      </c>
      <c r="B147" s="54"/>
      <c r="C147" s="55"/>
      <c r="D147" s="55"/>
      <c r="E147" s="56"/>
      <c r="F147" s="55"/>
      <c r="G147" s="55"/>
      <c r="H147" s="56"/>
      <c r="I147" s="56"/>
      <c r="J147" s="56"/>
      <c r="K147" s="56"/>
      <c r="L147" s="55"/>
      <c r="M147" s="55"/>
      <c r="N147" s="56"/>
      <c r="O147" s="55"/>
      <c r="P147" s="55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27"/>
      <c r="AB147" s="27"/>
      <c r="AC147" s="27"/>
      <c r="AD147" s="27"/>
      <c r="AE147" s="27"/>
      <c r="AF147" s="27"/>
      <c r="AG147" s="27"/>
      <c r="AH147" s="27"/>
      <c r="AI147" s="27"/>
      <c r="AJ147" s="56"/>
      <c r="AK147" s="76"/>
    </row>
    <row r="148" spans="1:37" ht="15" customHeight="1">
      <c r="A148" s="33" t="s">
        <v>135</v>
      </c>
      <c r="B148" s="50">
        <f>'Расчет субсидий'!AV148</f>
        <v>-85.009090909090901</v>
      </c>
      <c r="C148" s="52">
        <f>'Расчет субсидий'!D148-1</f>
        <v>-1</v>
      </c>
      <c r="D148" s="52">
        <f>C148*'Расчет субсидий'!E148</f>
        <v>0</v>
      </c>
      <c r="E148" s="53">
        <f t="shared" si="26"/>
        <v>0</v>
      </c>
      <c r="F148" s="27" t="s">
        <v>365</v>
      </c>
      <c r="G148" s="27" t="s">
        <v>365</v>
      </c>
      <c r="H148" s="27" t="s">
        <v>365</v>
      </c>
      <c r="I148" s="27" t="s">
        <v>365</v>
      </c>
      <c r="J148" s="27" t="s">
        <v>365</v>
      </c>
      <c r="K148" s="27" t="s">
        <v>365</v>
      </c>
      <c r="L148" s="52">
        <f>'Расчет субсидий'!P148-1</f>
        <v>-0.28118393234672312</v>
      </c>
      <c r="M148" s="52">
        <f>L148*'Расчет субсидий'!Q148</f>
        <v>-5.6236786469344624</v>
      </c>
      <c r="N148" s="53">
        <f t="shared" si="27"/>
        <v>-87.169870660113148</v>
      </c>
      <c r="O148" s="27" t="s">
        <v>365</v>
      </c>
      <c r="P148" s="27" t="s">
        <v>365</v>
      </c>
      <c r="Q148" s="27" t="s">
        <v>365</v>
      </c>
      <c r="R148" s="27" t="s">
        <v>365</v>
      </c>
      <c r="S148" s="27" t="s">
        <v>365</v>
      </c>
      <c r="T148" s="27" t="s">
        <v>365</v>
      </c>
      <c r="U148" s="58">
        <f>'Расчет субсидий'!Z148-1</f>
        <v>-6.1008771929824568E-2</v>
      </c>
      <c r="V148" s="58">
        <f>U148*'Расчет субсидий'!AA148</f>
        <v>-0.30504385964912284</v>
      </c>
      <c r="W148" s="53">
        <f t="shared" si="25"/>
        <v>-4.7283345049900092</v>
      </c>
      <c r="X148" s="52">
        <f>'Расчет субсидий'!AD148-1</f>
        <v>2.2222222222222143E-2</v>
      </c>
      <c r="Y148" s="52">
        <f>X148*'Расчет субсидий'!AE148</f>
        <v>0.44444444444444287</v>
      </c>
      <c r="Z148" s="53">
        <f t="shared" si="28"/>
        <v>6.8891142560122578</v>
      </c>
      <c r="AA148" s="27" t="s">
        <v>365</v>
      </c>
      <c r="AB148" s="27" t="s">
        <v>365</v>
      </c>
      <c r="AC148" s="27" t="s">
        <v>365</v>
      </c>
      <c r="AD148" s="27" t="s">
        <v>365</v>
      </c>
      <c r="AE148" s="27" t="s">
        <v>365</v>
      </c>
      <c r="AF148" s="27" t="s">
        <v>365</v>
      </c>
      <c r="AG148" s="27" t="s">
        <v>365</v>
      </c>
      <c r="AH148" s="27" t="s">
        <v>365</v>
      </c>
      <c r="AI148" s="27" t="s">
        <v>365</v>
      </c>
      <c r="AJ148" s="52">
        <f t="shared" si="29"/>
        <v>-5.4842780621391425</v>
      </c>
      <c r="AK148" s="76"/>
    </row>
    <row r="149" spans="1:37" ht="15" customHeight="1">
      <c r="A149" s="33" t="s">
        <v>136</v>
      </c>
      <c r="B149" s="50">
        <f>'Расчет субсидий'!AV149</f>
        <v>-115.63636363636374</v>
      </c>
      <c r="C149" s="52">
        <f>'Расчет субсидий'!D149-1</f>
        <v>-1</v>
      </c>
      <c r="D149" s="52">
        <f>C149*'Расчет субсидий'!E149</f>
        <v>0</v>
      </c>
      <c r="E149" s="53">
        <f t="shared" si="26"/>
        <v>0</v>
      </c>
      <c r="F149" s="27" t="s">
        <v>365</v>
      </c>
      <c r="G149" s="27" t="s">
        <v>365</v>
      </c>
      <c r="H149" s="27" t="s">
        <v>365</v>
      </c>
      <c r="I149" s="27" t="s">
        <v>365</v>
      </c>
      <c r="J149" s="27" t="s">
        <v>365</v>
      </c>
      <c r="K149" s="27" t="s">
        <v>365</v>
      </c>
      <c r="L149" s="52">
        <f>'Расчет субсидий'!P149-1</f>
        <v>-0.39099337748344365</v>
      </c>
      <c r="M149" s="52">
        <f>L149*'Расчет субсидий'!Q149</f>
        <v>-7.8198675496688725</v>
      </c>
      <c r="N149" s="53">
        <f t="shared" si="27"/>
        <v>-177.02962400059224</v>
      </c>
      <c r="O149" s="27" t="s">
        <v>365</v>
      </c>
      <c r="P149" s="27" t="s">
        <v>365</v>
      </c>
      <c r="Q149" s="27" t="s">
        <v>365</v>
      </c>
      <c r="R149" s="27" t="s">
        <v>365</v>
      </c>
      <c r="S149" s="27" t="s">
        <v>365</v>
      </c>
      <c r="T149" s="27" t="s">
        <v>365</v>
      </c>
      <c r="U149" s="58">
        <f>'Расчет субсидий'!Z149-1</f>
        <v>-0.12428607110149037</v>
      </c>
      <c r="V149" s="58">
        <f>U149*'Расчет субсидий'!AA149</f>
        <v>-0.62143035550745185</v>
      </c>
      <c r="W149" s="53">
        <f t="shared" si="25"/>
        <v>-14.068215539366383</v>
      </c>
      <c r="X149" s="52">
        <f>'Расчет субсидий'!AD149-1</f>
        <v>0.16666666666666674</v>
      </c>
      <c r="Y149" s="52">
        <f>X149*'Расчет субсидий'!AE149</f>
        <v>3.3333333333333348</v>
      </c>
      <c r="Z149" s="53">
        <f t="shared" si="28"/>
        <v>75.461475903594859</v>
      </c>
      <c r="AA149" s="27" t="s">
        <v>365</v>
      </c>
      <c r="AB149" s="27" t="s">
        <v>365</v>
      </c>
      <c r="AC149" s="27" t="s">
        <v>365</v>
      </c>
      <c r="AD149" s="27" t="s">
        <v>365</v>
      </c>
      <c r="AE149" s="27" t="s">
        <v>365</v>
      </c>
      <c r="AF149" s="27" t="s">
        <v>365</v>
      </c>
      <c r="AG149" s="27" t="s">
        <v>365</v>
      </c>
      <c r="AH149" s="27" t="s">
        <v>365</v>
      </c>
      <c r="AI149" s="27" t="s">
        <v>365</v>
      </c>
      <c r="AJ149" s="52">
        <f t="shared" si="29"/>
        <v>-5.1079645718429889</v>
      </c>
      <c r="AK149" s="76"/>
    </row>
    <row r="150" spans="1:37" ht="15" customHeight="1">
      <c r="A150" s="33" t="s">
        <v>137</v>
      </c>
      <c r="B150" s="50">
        <f>'Расчет субсидий'!AV150</f>
        <v>-393.99090909090921</v>
      </c>
      <c r="C150" s="52">
        <f>'Расчет субсидий'!D150-1</f>
        <v>-1</v>
      </c>
      <c r="D150" s="52">
        <f>C150*'Расчет субсидий'!E150</f>
        <v>0</v>
      </c>
      <c r="E150" s="53">
        <f t="shared" si="26"/>
        <v>0</v>
      </c>
      <c r="F150" s="27" t="s">
        <v>365</v>
      </c>
      <c r="G150" s="27" t="s">
        <v>365</v>
      </c>
      <c r="H150" s="27" t="s">
        <v>365</v>
      </c>
      <c r="I150" s="27" t="s">
        <v>365</v>
      </c>
      <c r="J150" s="27" t="s">
        <v>365</v>
      </c>
      <c r="K150" s="27" t="s">
        <v>365</v>
      </c>
      <c r="L150" s="52">
        <f>'Расчет субсидий'!P150-1</f>
        <v>-0.61192946058091291</v>
      </c>
      <c r="M150" s="52">
        <f>L150*'Расчет субсидий'!Q150</f>
        <v>-12.238589211618258</v>
      </c>
      <c r="N150" s="53">
        <f t="shared" si="27"/>
        <v>-385.45260536772486</v>
      </c>
      <c r="O150" s="27" t="s">
        <v>365</v>
      </c>
      <c r="P150" s="27" t="s">
        <v>365</v>
      </c>
      <c r="Q150" s="27" t="s">
        <v>365</v>
      </c>
      <c r="R150" s="27" t="s">
        <v>365</v>
      </c>
      <c r="S150" s="27" t="s">
        <v>365</v>
      </c>
      <c r="T150" s="27" t="s">
        <v>365</v>
      </c>
      <c r="U150" s="58">
        <f>'Расчет субсидий'!Z150-1</f>
        <v>-5.422030640181752E-2</v>
      </c>
      <c r="V150" s="58">
        <f>U150*'Расчет субсидий'!AA150</f>
        <v>-0.2711015320090876</v>
      </c>
      <c r="W150" s="53">
        <f t="shared" si="25"/>
        <v>-8.5383037231843879</v>
      </c>
      <c r="X150" s="52">
        <f>'Расчет субсидий'!AD150-1</f>
        <v>0</v>
      </c>
      <c r="Y150" s="52">
        <f>X150*'Расчет субсидий'!AE150</f>
        <v>0</v>
      </c>
      <c r="Z150" s="53">
        <f t="shared" si="28"/>
        <v>0</v>
      </c>
      <c r="AA150" s="27" t="s">
        <v>365</v>
      </c>
      <c r="AB150" s="27" t="s">
        <v>365</v>
      </c>
      <c r="AC150" s="27" t="s">
        <v>365</v>
      </c>
      <c r="AD150" s="27" t="s">
        <v>365</v>
      </c>
      <c r="AE150" s="27" t="s">
        <v>365</v>
      </c>
      <c r="AF150" s="27" t="s">
        <v>365</v>
      </c>
      <c r="AG150" s="27" t="s">
        <v>365</v>
      </c>
      <c r="AH150" s="27" t="s">
        <v>365</v>
      </c>
      <c r="AI150" s="27" t="s">
        <v>365</v>
      </c>
      <c r="AJ150" s="52">
        <f t="shared" si="29"/>
        <v>-12.509690743627345</v>
      </c>
      <c r="AK150" s="76"/>
    </row>
    <row r="151" spans="1:37" ht="15" customHeight="1">
      <c r="A151" s="33" t="s">
        <v>138</v>
      </c>
      <c r="B151" s="50">
        <f>'Расчет субсидий'!AV151</f>
        <v>-0.25454545454545041</v>
      </c>
      <c r="C151" s="52">
        <f>'Расчет субсидий'!D151-1</f>
        <v>-2.4617850580554435E-2</v>
      </c>
      <c r="D151" s="52">
        <f>C151*'Расчет субсидий'!E151</f>
        <v>-0.12308925290277217</v>
      </c>
      <c r="E151" s="53">
        <f t="shared" si="26"/>
        <v>-4.2353193689035749</v>
      </c>
      <c r="F151" s="27" t="s">
        <v>365</v>
      </c>
      <c r="G151" s="27" t="s">
        <v>365</v>
      </c>
      <c r="H151" s="27" t="s">
        <v>365</v>
      </c>
      <c r="I151" s="27" t="s">
        <v>365</v>
      </c>
      <c r="J151" s="27" t="s">
        <v>365</v>
      </c>
      <c r="K151" s="27" t="s">
        <v>365</v>
      </c>
      <c r="L151" s="52">
        <f>'Расчет субсидий'!P151-1</f>
        <v>-0.19999152488505623</v>
      </c>
      <c r="M151" s="52">
        <f>L151*'Расчет субсидий'!Q151</f>
        <v>-3.9998304977011245</v>
      </c>
      <c r="N151" s="53">
        <f t="shared" si="27"/>
        <v>-137.62825900508221</v>
      </c>
      <c r="O151" s="27" t="s">
        <v>365</v>
      </c>
      <c r="P151" s="27" t="s">
        <v>365</v>
      </c>
      <c r="Q151" s="27" t="s">
        <v>365</v>
      </c>
      <c r="R151" s="27" t="s">
        <v>365</v>
      </c>
      <c r="S151" s="27" t="s">
        <v>365</v>
      </c>
      <c r="T151" s="27" t="s">
        <v>365</v>
      </c>
      <c r="U151" s="58">
        <f>'Расчет субсидий'!Z151-1</f>
        <v>0.12745222734255002</v>
      </c>
      <c r="V151" s="58">
        <f>U151*'Расчет субсидий'!AA151</f>
        <v>0.63726113671275009</v>
      </c>
      <c r="W151" s="53">
        <f t="shared" si="25"/>
        <v>21.927214372654895</v>
      </c>
      <c r="X151" s="52">
        <f>'Расчет субсидий'!AD151-1</f>
        <v>0.17391304347826098</v>
      </c>
      <c r="Y151" s="52">
        <f>X151*'Расчет субсидий'!AE151</f>
        <v>3.4782608695652195</v>
      </c>
      <c r="Z151" s="53">
        <f t="shared" si="28"/>
        <v>119.68181854678544</v>
      </c>
      <c r="AA151" s="27" t="s">
        <v>365</v>
      </c>
      <c r="AB151" s="27" t="s">
        <v>365</v>
      </c>
      <c r="AC151" s="27" t="s">
        <v>365</v>
      </c>
      <c r="AD151" s="27" t="s">
        <v>365</v>
      </c>
      <c r="AE151" s="27" t="s">
        <v>365</v>
      </c>
      <c r="AF151" s="27" t="s">
        <v>365</v>
      </c>
      <c r="AG151" s="27" t="s">
        <v>365</v>
      </c>
      <c r="AH151" s="27" t="s">
        <v>365</v>
      </c>
      <c r="AI151" s="27" t="s">
        <v>365</v>
      </c>
      <c r="AJ151" s="52">
        <f t="shared" si="29"/>
        <v>-7.3977443259272135E-3</v>
      </c>
      <c r="AK151" s="76"/>
    </row>
    <row r="152" spans="1:37" ht="15" customHeight="1">
      <c r="A152" s="33" t="s">
        <v>139</v>
      </c>
      <c r="B152" s="50">
        <f>'Расчет субсидий'!AV152</f>
        <v>-3.9272727272727366</v>
      </c>
      <c r="C152" s="52">
        <f>'Расчет субсидий'!D152-1</f>
        <v>6.4020486555693701E-4</v>
      </c>
      <c r="D152" s="52">
        <f>C152*'Расчет субсидий'!E152</f>
        <v>3.201024327784685E-3</v>
      </c>
      <c r="E152" s="53">
        <f t="shared" si="26"/>
        <v>3.8691297555975396E-3</v>
      </c>
      <c r="F152" s="27" t="s">
        <v>365</v>
      </c>
      <c r="G152" s="27" t="s">
        <v>365</v>
      </c>
      <c r="H152" s="27" t="s">
        <v>365</v>
      </c>
      <c r="I152" s="27" t="s">
        <v>365</v>
      </c>
      <c r="J152" s="27" t="s">
        <v>365</v>
      </c>
      <c r="K152" s="27" t="s">
        <v>365</v>
      </c>
      <c r="L152" s="52">
        <f>'Расчет субсидий'!P152-1</f>
        <v>-0.13705370431980946</v>
      </c>
      <c r="M152" s="52">
        <f>L152*'Расчет субсидий'!Q152</f>
        <v>-2.7410740863961891</v>
      </c>
      <c r="N152" s="53">
        <f t="shared" si="27"/>
        <v>-3.3131804772357274</v>
      </c>
      <c r="O152" s="27" t="s">
        <v>365</v>
      </c>
      <c r="P152" s="27" t="s">
        <v>365</v>
      </c>
      <c r="Q152" s="27" t="s">
        <v>365</v>
      </c>
      <c r="R152" s="27" t="s">
        <v>365</v>
      </c>
      <c r="S152" s="27" t="s">
        <v>365</v>
      </c>
      <c r="T152" s="27" t="s">
        <v>365</v>
      </c>
      <c r="U152" s="58">
        <f>'Расчет субсидий'!Z152-1</f>
        <v>-0.10225086959080454</v>
      </c>
      <c r="V152" s="58">
        <f>U152*'Расчет субсидий'!AA152</f>
        <v>-0.51125434795402269</v>
      </c>
      <c r="W152" s="53">
        <f t="shared" si="25"/>
        <v>-0.61796137979260723</v>
      </c>
      <c r="X152" s="52">
        <f>'Расчет субсидий'!AD152-1</f>
        <v>0</v>
      </c>
      <c r="Y152" s="52">
        <f>X152*'Расчет субсидий'!AE152</f>
        <v>0</v>
      </c>
      <c r="Z152" s="53">
        <f t="shared" si="28"/>
        <v>0</v>
      </c>
      <c r="AA152" s="27" t="s">
        <v>365</v>
      </c>
      <c r="AB152" s="27" t="s">
        <v>365</v>
      </c>
      <c r="AC152" s="27" t="s">
        <v>365</v>
      </c>
      <c r="AD152" s="27" t="s">
        <v>365</v>
      </c>
      <c r="AE152" s="27" t="s">
        <v>365</v>
      </c>
      <c r="AF152" s="27" t="s">
        <v>365</v>
      </c>
      <c r="AG152" s="27" t="s">
        <v>365</v>
      </c>
      <c r="AH152" s="27" t="s">
        <v>365</v>
      </c>
      <c r="AI152" s="27" t="s">
        <v>365</v>
      </c>
      <c r="AJ152" s="52">
        <f t="shared" si="29"/>
        <v>-3.2491274100224268</v>
      </c>
      <c r="AK152" s="76"/>
    </row>
    <row r="153" spans="1:37" ht="15" customHeight="1">
      <c r="A153" s="33" t="s">
        <v>140</v>
      </c>
      <c r="B153" s="50">
        <f>'Расчет субсидий'!AV153</f>
        <v>-202.08181818181811</v>
      </c>
      <c r="C153" s="52">
        <f>'Расчет субсидий'!D153-1</f>
        <v>-1</v>
      </c>
      <c r="D153" s="52">
        <f>C153*'Расчет субсидий'!E153</f>
        <v>0</v>
      </c>
      <c r="E153" s="53">
        <f t="shared" si="26"/>
        <v>0</v>
      </c>
      <c r="F153" s="27" t="s">
        <v>365</v>
      </c>
      <c r="G153" s="27" t="s">
        <v>365</v>
      </c>
      <c r="H153" s="27" t="s">
        <v>365</v>
      </c>
      <c r="I153" s="27" t="s">
        <v>365</v>
      </c>
      <c r="J153" s="27" t="s">
        <v>365</v>
      </c>
      <c r="K153" s="27" t="s">
        <v>365</v>
      </c>
      <c r="L153" s="52">
        <f>'Расчет субсидий'!P153-1</f>
        <v>-0.49378599575628979</v>
      </c>
      <c r="M153" s="52">
        <f>L153*'Расчет субсидий'!Q153</f>
        <v>-9.8757199151257957</v>
      </c>
      <c r="N153" s="53">
        <f t="shared" si="27"/>
        <v>-195.40096397840475</v>
      </c>
      <c r="O153" s="27" t="s">
        <v>365</v>
      </c>
      <c r="P153" s="27" t="s">
        <v>365</v>
      </c>
      <c r="Q153" s="27" t="s">
        <v>365</v>
      </c>
      <c r="R153" s="27" t="s">
        <v>365</v>
      </c>
      <c r="S153" s="27" t="s">
        <v>365</v>
      </c>
      <c r="T153" s="27" t="s">
        <v>365</v>
      </c>
      <c r="U153" s="58">
        <f>'Расчет субсидий'!Z153-1</f>
        <v>-0.1246739926739926</v>
      </c>
      <c r="V153" s="58">
        <f>U153*'Расчет субсидий'!AA153</f>
        <v>-0.62336996336996298</v>
      </c>
      <c r="W153" s="53">
        <f t="shared" si="25"/>
        <v>-12.333996185038837</v>
      </c>
      <c r="X153" s="52">
        <f>'Расчет субсидий'!AD153-1</f>
        <v>1.4285714285714235E-2</v>
      </c>
      <c r="Y153" s="52">
        <f>X153*'Расчет субсидий'!AE153</f>
        <v>0.2857142857142847</v>
      </c>
      <c r="Z153" s="53">
        <f t="shared" si="28"/>
        <v>5.6531419816254926</v>
      </c>
      <c r="AA153" s="27" t="s">
        <v>365</v>
      </c>
      <c r="AB153" s="27" t="s">
        <v>365</v>
      </c>
      <c r="AC153" s="27" t="s">
        <v>365</v>
      </c>
      <c r="AD153" s="27" t="s">
        <v>365</v>
      </c>
      <c r="AE153" s="27" t="s">
        <v>365</v>
      </c>
      <c r="AF153" s="27" t="s">
        <v>365</v>
      </c>
      <c r="AG153" s="27" t="s">
        <v>365</v>
      </c>
      <c r="AH153" s="27" t="s">
        <v>365</v>
      </c>
      <c r="AI153" s="27" t="s">
        <v>365</v>
      </c>
      <c r="AJ153" s="52">
        <f t="shared" si="29"/>
        <v>-10.213375592781475</v>
      </c>
      <c r="AK153" s="76"/>
    </row>
    <row r="154" spans="1:37" ht="15" customHeight="1">
      <c r="A154" s="32" t="s">
        <v>141</v>
      </c>
      <c r="B154" s="54"/>
      <c r="C154" s="55"/>
      <c r="D154" s="55"/>
      <c r="E154" s="56"/>
      <c r="F154" s="55"/>
      <c r="G154" s="55"/>
      <c r="H154" s="56"/>
      <c r="I154" s="56"/>
      <c r="J154" s="56"/>
      <c r="K154" s="56"/>
      <c r="L154" s="55"/>
      <c r="M154" s="55"/>
      <c r="N154" s="56"/>
      <c r="O154" s="55"/>
      <c r="P154" s="55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27"/>
      <c r="AB154" s="27"/>
      <c r="AC154" s="27"/>
      <c r="AD154" s="27"/>
      <c r="AE154" s="27"/>
      <c r="AF154" s="27"/>
      <c r="AG154" s="27"/>
      <c r="AH154" s="27"/>
      <c r="AI154" s="27"/>
      <c r="AJ154" s="56"/>
      <c r="AK154" s="76"/>
    </row>
    <row r="155" spans="1:37" ht="15" customHeight="1">
      <c r="A155" s="33" t="s">
        <v>142</v>
      </c>
      <c r="B155" s="50">
        <f>'Расчет субсидий'!AV155</f>
        <v>33.154545454545541</v>
      </c>
      <c r="C155" s="52">
        <f>'Расчет субсидий'!D155-1</f>
        <v>1.7132551848512145E-2</v>
      </c>
      <c r="D155" s="52">
        <f>C155*'Расчет субсидий'!E155</f>
        <v>8.5662759242560726E-2</v>
      </c>
      <c r="E155" s="53">
        <f t="shared" si="26"/>
        <v>2.0459272685161016</v>
      </c>
      <c r="F155" s="27" t="s">
        <v>365</v>
      </c>
      <c r="G155" s="27" t="s">
        <v>365</v>
      </c>
      <c r="H155" s="27" t="s">
        <v>365</v>
      </c>
      <c r="I155" s="27" t="s">
        <v>365</v>
      </c>
      <c r="J155" s="27" t="s">
        <v>365</v>
      </c>
      <c r="K155" s="27" t="s">
        <v>365</v>
      </c>
      <c r="L155" s="52">
        <f>'Расчет субсидий'!P155-1</f>
        <v>6.0252948699729858E-2</v>
      </c>
      <c r="M155" s="52">
        <f>L155*'Расчет субсидий'!Q155</f>
        <v>1.2050589739945972</v>
      </c>
      <c r="N155" s="53">
        <f t="shared" si="27"/>
        <v>28.781036670607737</v>
      </c>
      <c r="O155" s="27" t="s">
        <v>365</v>
      </c>
      <c r="P155" s="27" t="s">
        <v>365</v>
      </c>
      <c r="Q155" s="27" t="s">
        <v>365</v>
      </c>
      <c r="R155" s="27" t="s">
        <v>365</v>
      </c>
      <c r="S155" s="27" t="s">
        <v>365</v>
      </c>
      <c r="T155" s="27" t="s">
        <v>365</v>
      </c>
      <c r="U155" s="58">
        <f>'Расчет субсидий'!Z155-1</f>
        <v>1.9491118578972566E-2</v>
      </c>
      <c r="V155" s="58">
        <f>U155*'Расчет субсидий'!AA155</f>
        <v>9.745559289486283E-2</v>
      </c>
      <c r="W155" s="53">
        <f t="shared" si="25"/>
        <v>2.3275815154217021</v>
      </c>
      <c r="X155" s="52">
        <f>'Расчет субсидий'!AD155-1</f>
        <v>0</v>
      </c>
      <c r="Y155" s="52">
        <f>X155*'Расчет субсидий'!AE155</f>
        <v>0</v>
      </c>
      <c r="Z155" s="53">
        <f t="shared" si="28"/>
        <v>0</v>
      </c>
      <c r="AA155" s="27" t="s">
        <v>365</v>
      </c>
      <c r="AB155" s="27" t="s">
        <v>365</v>
      </c>
      <c r="AC155" s="27" t="s">
        <v>365</v>
      </c>
      <c r="AD155" s="27" t="s">
        <v>365</v>
      </c>
      <c r="AE155" s="27" t="s">
        <v>365</v>
      </c>
      <c r="AF155" s="27" t="s">
        <v>365</v>
      </c>
      <c r="AG155" s="27" t="s">
        <v>365</v>
      </c>
      <c r="AH155" s="27" t="s">
        <v>365</v>
      </c>
      <c r="AI155" s="27" t="s">
        <v>365</v>
      </c>
      <c r="AJ155" s="52">
        <f t="shared" si="29"/>
        <v>1.3881773261320207</v>
      </c>
      <c r="AK155" s="76"/>
    </row>
    <row r="156" spans="1:37" ht="15" customHeight="1">
      <c r="A156" s="33" t="s">
        <v>143</v>
      </c>
      <c r="B156" s="50">
        <f>'Расчет субсидий'!AV156</f>
        <v>-73.218181818181847</v>
      </c>
      <c r="C156" s="52">
        <f>'Расчет субсидий'!D156-1</f>
        <v>-0.10697269029633927</v>
      </c>
      <c r="D156" s="52">
        <f>C156*'Расчет субсидий'!E156</f>
        <v>-0.53486345148169634</v>
      </c>
      <c r="E156" s="53">
        <f t="shared" si="26"/>
        <v>-6.9437811967771816</v>
      </c>
      <c r="F156" s="27" t="s">
        <v>365</v>
      </c>
      <c r="G156" s="27" t="s">
        <v>365</v>
      </c>
      <c r="H156" s="27" t="s">
        <v>365</v>
      </c>
      <c r="I156" s="27" t="s">
        <v>365</v>
      </c>
      <c r="J156" s="27" t="s">
        <v>365</v>
      </c>
      <c r="K156" s="27" t="s">
        <v>365</v>
      </c>
      <c r="L156" s="52">
        <f>'Расчет субсидий'!P156-1</f>
        <v>-0.34952911564241074</v>
      </c>
      <c r="M156" s="52">
        <f>L156*'Расчет субсидий'!Q156</f>
        <v>-6.9905823128482147</v>
      </c>
      <c r="N156" s="53">
        <f t="shared" si="27"/>
        <v>-90.754142733081665</v>
      </c>
      <c r="O156" s="27" t="s">
        <v>365</v>
      </c>
      <c r="P156" s="27" t="s">
        <v>365</v>
      </c>
      <c r="Q156" s="27" t="s">
        <v>365</v>
      </c>
      <c r="R156" s="27" t="s">
        <v>365</v>
      </c>
      <c r="S156" s="27" t="s">
        <v>365</v>
      </c>
      <c r="T156" s="27" t="s">
        <v>365</v>
      </c>
      <c r="U156" s="58">
        <f>'Расчет субсидий'!Z156-1</f>
        <v>5.7123615683926987E-2</v>
      </c>
      <c r="V156" s="58">
        <f>U156*'Расчет субсидий'!AA156</f>
        <v>0.28561807841963494</v>
      </c>
      <c r="W156" s="53">
        <f t="shared" si="25"/>
        <v>3.7079920807745848</v>
      </c>
      <c r="X156" s="52">
        <f>'Расчет субсидий'!AD156-1</f>
        <v>8.0000000000000071E-2</v>
      </c>
      <c r="Y156" s="52">
        <f>X156*'Расчет субсидий'!AE156</f>
        <v>1.6000000000000014</v>
      </c>
      <c r="Z156" s="53">
        <f t="shared" si="28"/>
        <v>20.771750030902417</v>
      </c>
      <c r="AA156" s="27" t="s">
        <v>365</v>
      </c>
      <c r="AB156" s="27" t="s">
        <v>365</v>
      </c>
      <c r="AC156" s="27" t="s">
        <v>365</v>
      </c>
      <c r="AD156" s="27" t="s">
        <v>365</v>
      </c>
      <c r="AE156" s="27" t="s">
        <v>365</v>
      </c>
      <c r="AF156" s="27" t="s">
        <v>365</v>
      </c>
      <c r="AG156" s="27" t="s">
        <v>365</v>
      </c>
      <c r="AH156" s="27" t="s">
        <v>365</v>
      </c>
      <c r="AI156" s="27" t="s">
        <v>365</v>
      </c>
      <c r="AJ156" s="52">
        <f t="shared" si="29"/>
        <v>-5.6398276859102747</v>
      </c>
      <c r="AK156" s="76"/>
    </row>
    <row r="157" spans="1:37" ht="15" customHeight="1">
      <c r="A157" s="33" t="s">
        <v>144</v>
      </c>
      <c r="B157" s="50">
        <f>'Расчет субсидий'!AV157</f>
        <v>-207.14545454545441</v>
      </c>
      <c r="C157" s="52">
        <f>'Расчет субсидий'!D157-1</f>
        <v>-1.1961057023643917E-2</v>
      </c>
      <c r="D157" s="52">
        <f>C157*'Расчет субсидий'!E157</f>
        <v>-5.9805285118219587E-2</v>
      </c>
      <c r="E157" s="53">
        <f t="shared" si="26"/>
        <v>-2.2361386265258889</v>
      </c>
      <c r="F157" s="27" t="s">
        <v>365</v>
      </c>
      <c r="G157" s="27" t="s">
        <v>365</v>
      </c>
      <c r="H157" s="27" t="s">
        <v>365</v>
      </c>
      <c r="I157" s="27" t="s">
        <v>365</v>
      </c>
      <c r="J157" s="27" t="s">
        <v>365</v>
      </c>
      <c r="K157" s="27" t="s">
        <v>365</v>
      </c>
      <c r="L157" s="52">
        <f>'Расчет субсидий'!P157-1</f>
        <v>-0.34546114742193168</v>
      </c>
      <c r="M157" s="52">
        <f>L157*'Расчет субсидий'!Q157</f>
        <v>-6.909222948438634</v>
      </c>
      <c r="N157" s="53">
        <f t="shared" si="27"/>
        <v>-258.33804292951874</v>
      </c>
      <c r="O157" s="27" t="s">
        <v>365</v>
      </c>
      <c r="P157" s="27" t="s">
        <v>365</v>
      </c>
      <c r="Q157" s="27" t="s">
        <v>365</v>
      </c>
      <c r="R157" s="27" t="s">
        <v>365</v>
      </c>
      <c r="S157" s="27" t="s">
        <v>365</v>
      </c>
      <c r="T157" s="27" t="s">
        <v>365</v>
      </c>
      <c r="U157" s="58">
        <f>'Расчет субсидий'!Z157-1</f>
        <v>3.6462450592884554E-3</v>
      </c>
      <c r="V157" s="58">
        <f>U157*'Расчет субсидий'!AA157</f>
        <v>1.8231225296442277E-2</v>
      </c>
      <c r="W157" s="53">
        <f t="shared" si="25"/>
        <v>0.68167131071582676</v>
      </c>
      <c r="X157" s="52">
        <f>'Расчет субсидий'!AD157-1</f>
        <v>7.0535714285714368E-2</v>
      </c>
      <c r="Y157" s="52">
        <f>X157*'Расчет субсидий'!AE157</f>
        <v>1.4107142857142874</v>
      </c>
      <c r="Z157" s="53">
        <f t="shared" si="28"/>
        <v>52.74705569987438</v>
      </c>
      <c r="AA157" s="27" t="s">
        <v>365</v>
      </c>
      <c r="AB157" s="27" t="s">
        <v>365</v>
      </c>
      <c r="AC157" s="27" t="s">
        <v>365</v>
      </c>
      <c r="AD157" s="27" t="s">
        <v>365</v>
      </c>
      <c r="AE157" s="27" t="s">
        <v>365</v>
      </c>
      <c r="AF157" s="27" t="s">
        <v>365</v>
      </c>
      <c r="AG157" s="27" t="s">
        <v>365</v>
      </c>
      <c r="AH157" s="27" t="s">
        <v>365</v>
      </c>
      <c r="AI157" s="27" t="s">
        <v>365</v>
      </c>
      <c r="AJ157" s="52">
        <f t="shared" si="29"/>
        <v>-5.5400827225461242</v>
      </c>
      <c r="AK157" s="76"/>
    </row>
    <row r="158" spans="1:37" ht="15" customHeight="1">
      <c r="A158" s="33" t="s">
        <v>145</v>
      </c>
      <c r="B158" s="50">
        <f>'Расчет субсидий'!AV158</f>
        <v>5.2636363636365786</v>
      </c>
      <c r="C158" s="52">
        <f>'Расчет субсидий'!D158-1</f>
        <v>-1.3580301685891749E-2</v>
      </c>
      <c r="D158" s="52">
        <f>C158*'Расчет субсидий'!E158</f>
        <v>-6.7901508429458746E-2</v>
      </c>
      <c r="E158" s="53">
        <f t="shared" si="26"/>
        <v>-5.0466449606090364</v>
      </c>
      <c r="F158" s="27" t="s">
        <v>365</v>
      </c>
      <c r="G158" s="27" t="s">
        <v>365</v>
      </c>
      <c r="H158" s="27" t="s">
        <v>365</v>
      </c>
      <c r="I158" s="27" t="s">
        <v>365</v>
      </c>
      <c r="J158" s="27" t="s">
        <v>365</v>
      </c>
      <c r="K158" s="27" t="s">
        <v>365</v>
      </c>
      <c r="L158" s="52">
        <f>'Расчет субсидий'!P158-1</f>
        <v>-0.19692495195237425</v>
      </c>
      <c r="M158" s="52">
        <f>L158*'Расчет субсидий'!Q158</f>
        <v>-3.938499039047485</v>
      </c>
      <c r="N158" s="53">
        <f t="shared" si="27"/>
        <v>-292.72113075987755</v>
      </c>
      <c r="O158" s="27" t="s">
        <v>365</v>
      </c>
      <c r="P158" s="27" t="s">
        <v>365</v>
      </c>
      <c r="Q158" s="27" t="s">
        <v>365</v>
      </c>
      <c r="R158" s="27" t="s">
        <v>365</v>
      </c>
      <c r="S158" s="27" t="s">
        <v>365</v>
      </c>
      <c r="T158" s="27" t="s">
        <v>365</v>
      </c>
      <c r="U158" s="58">
        <f>'Расчет субсидий'!Z158-1</f>
        <v>-1.4955674408381525E-2</v>
      </c>
      <c r="V158" s="58">
        <f>U158*'Расчет субсидий'!AA158</f>
        <v>-7.4778372041907626E-2</v>
      </c>
      <c r="W158" s="53">
        <f t="shared" si="25"/>
        <v>-5.5577542113058023</v>
      </c>
      <c r="X158" s="52">
        <f>'Расчет субсидий'!AD158-1</f>
        <v>0.20760000000000001</v>
      </c>
      <c r="Y158" s="52">
        <f>X158*'Расчет субсидий'!AE158</f>
        <v>4.1520000000000001</v>
      </c>
      <c r="Z158" s="53">
        <f t="shared" si="28"/>
        <v>308.58916629542898</v>
      </c>
      <c r="AA158" s="27" t="s">
        <v>365</v>
      </c>
      <c r="AB158" s="27" t="s">
        <v>365</v>
      </c>
      <c r="AC158" s="27" t="s">
        <v>365</v>
      </c>
      <c r="AD158" s="27" t="s">
        <v>365</v>
      </c>
      <c r="AE158" s="27" t="s">
        <v>365</v>
      </c>
      <c r="AF158" s="27" t="s">
        <v>365</v>
      </c>
      <c r="AG158" s="27" t="s">
        <v>365</v>
      </c>
      <c r="AH158" s="27" t="s">
        <v>365</v>
      </c>
      <c r="AI158" s="27" t="s">
        <v>365</v>
      </c>
      <c r="AJ158" s="52">
        <f t="shared" si="29"/>
        <v>7.0821080481148435E-2</v>
      </c>
      <c r="AK158" s="76"/>
    </row>
    <row r="159" spans="1:37" ht="15" customHeight="1">
      <c r="A159" s="33" t="s">
        <v>146</v>
      </c>
      <c r="B159" s="50">
        <f>'Расчет субсидий'!AV159</f>
        <v>47.127272727272612</v>
      </c>
      <c r="C159" s="52">
        <f>'Расчет субсидий'!D159-1</f>
        <v>-5.9438635112823324E-2</v>
      </c>
      <c r="D159" s="52">
        <f>C159*'Расчет субсидий'!E159</f>
        <v>-0.29719317556411662</v>
      </c>
      <c r="E159" s="53">
        <f t="shared" si="26"/>
        <v>-8.1957905015763313</v>
      </c>
      <c r="F159" s="27" t="s">
        <v>365</v>
      </c>
      <c r="G159" s="27" t="s">
        <v>365</v>
      </c>
      <c r="H159" s="27" t="s">
        <v>365</v>
      </c>
      <c r="I159" s="27" t="s">
        <v>365</v>
      </c>
      <c r="J159" s="27" t="s">
        <v>365</v>
      </c>
      <c r="K159" s="27" t="s">
        <v>365</v>
      </c>
      <c r="L159" s="52">
        <f>'Расчет субсидий'!P159-1</f>
        <v>-4.2913859480269489E-2</v>
      </c>
      <c r="M159" s="52">
        <f>L159*'Расчет субсидий'!Q159</f>
        <v>-0.85827718960538979</v>
      </c>
      <c r="N159" s="53">
        <f t="shared" si="27"/>
        <v>-23.66898238808955</v>
      </c>
      <c r="O159" s="27" t="s">
        <v>365</v>
      </c>
      <c r="P159" s="27" t="s">
        <v>365</v>
      </c>
      <c r="Q159" s="27" t="s">
        <v>365</v>
      </c>
      <c r="R159" s="27" t="s">
        <v>365</v>
      </c>
      <c r="S159" s="27" t="s">
        <v>365</v>
      </c>
      <c r="T159" s="27" t="s">
        <v>365</v>
      </c>
      <c r="U159" s="58">
        <f>'Расчет субсидий'!Z159-1</f>
        <v>9.2405754871607293E-3</v>
      </c>
      <c r="V159" s="58">
        <f>U159*'Расчет субсидий'!AA159</f>
        <v>4.6202877435803646E-2</v>
      </c>
      <c r="W159" s="53">
        <f t="shared" si="25"/>
        <v>1.2741514111657677</v>
      </c>
      <c r="X159" s="52">
        <f>'Расчет субсидий'!AD159-1</f>
        <v>0.14090909090909087</v>
      </c>
      <c r="Y159" s="52">
        <f>X159*'Расчет субсидий'!AE159</f>
        <v>2.8181818181818175</v>
      </c>
      <c r="Z159" s="53">
        <f t="shared" si="28"/>
        <v>77.717894205772723</v>
      </c>
      <c r="AA159" s="27" t="s">
        <v>365</v>
      </c>
      <c r="AB159" s="27" t="s">
        <v>365</v>
      </c>
      <c r="AC159" s="27" t="s">
        <v>365</v>
      </c>
      <c r="AD159" s="27" t="s">
        <v>365</v>
      </c>
      <c r="AE159" s="27" t="s">
        <v>365</v>
      </c>
      <c r="AF159" s="27" t="s">
        <v>365</v>
      </c>
      <c r="AG159" s="27" t="s">
        <v>365</v>
      </c>
      <c r="AH159" s="27" t="s">
        <v>365</v>
      </c>
      <c r="AI159" s="27" t="s">
        <v>365</v>
      </c>
      <c r="AJ159" s="52">
        <f t="shared" si="29"/>
        <v>1.7089143304481147</v>
      </c>
      <c r="AK159" s="76"/>
    </row>
    <row r="160" spans="1:37" ht="15" customHeight="1">
      <c r="A160" s="33" t="s">
        <v>147</v>
      </c>
      <c r="B160" s="50">
        <f>'Расчет субсидий'!AV160</f>
        <v>53.972727272727298</v>
      </c>
      <c r="C160" s="52">
        <f>'Расчет субсидий'!D160-1</f>
        <v>-5.6904231625835244E-2</v>
      </c>
      <c r="D160" s="52">
        <f>C160*'Расчет субсидий'!E160</f>
        <v>-0.28452115812917622</v>
      </c>
      <c r="E160" s="53">
        <f t="shared" si="26"/>
        <v>-3.9255421024026549</v>
      </c>
      <c r="F160" s="27" t="s">
        <v>365</v>
      </c>
      <c r="G160" s="27" t="s">
        <v>365</v>
      </c>
      <c r="H160" s="27" t="s">
        <v>365</v>
      </c>
      <c r="I160" s="27" t="s">
        <v>365</v>
      </c>
      <c r="J160" s="27" t="s">
        <v>365</v>
      </c>
      <c r="K160" s="27" t="s">
        <v>365</v>
      </c>
      <c r="L160" s="52">
        <f>'Расчет субсидий'!P160-1</f>
        <v>2.7172887496698106E-3</v>
      </c>
      <c r="M160" s="52">
        <f>L160*'Расчет субсидий'!Q160</f>
        <v>5.4345774993396212E-2</v>
      </c>
      <c r="N160" s="53">
        <f t="shared" si="27"/>
        <v>0.74980936119844077</v>
      </c>
      <c r="O160" s="27" t="s">
        <v>365</v>
      </c>
      <c r="P160" s="27" t="s">
        <v>365</v>
      </c>
      <c r="Q160" s="27" t="s">
        <v>365</v>
      </c>
      <c r="R160" s="27" t="s">
        <v>365</v>
      </c>
      <c r="S160" s="27" t="s">
        <v>365</v>
      </c>
      <c r="T160" s="27" t="s">
        <v>365</v>
      </c>
      <c r="U160" s="58">
        <f>'Расчет субсидий'!Z160-1</f>
        <v>0.2479429305179055</v>
      </c>
      <c r="V160" s="58">
        <f>U160*'Расчет субсидий'!AA160</f>
        <v>1.2397146525895275</v>
      </c>
      <c r="W160" s="53">
        <f t="shared" si="25"/>
        <v>17.104359112358857</v>
      </c>
      <c r="X160" s="52">
        <f>'Расчет субсидий'!AD160-1</f>
        <v>0.14511873350923477</v>
      </c>
      <c r="Y160" s="52">
        <f>X160*'Расчет субсидий'!AE160</f>
        <v>2.9023746701846953</v>
      </c>
      <c r="Z160" s="53">
        <f t="shared" si="28"/>
        <v>40.044100901572655</v>
      </c>
      <c r="AA160" s="27" t="s">
        <v>365</v>
      </c>
      <c r="AB160" s="27" t="s">
        <v>365</v>
      </c>
      <c r="AC160" s="27" t="s">
        <v>365</v>
      </c>
      <c r="AD160" s="27" t="s">
        <v>365</v>
      </c>
      <c r="AE160" s="27" t="s">
        <v>365</v>
      </c>
      <c r="AF160" s="27" t="s">
        <v>365</v>
      </c>
      <c r="AG160" s="27" t="s">
        <v>365</v>
      </c>
      <c r="AH160" s="27" t="s">
        <v>365</v>
      </c>
      <c r="AI160" s="27" t="s">
        <v>365</v>
      </c>
      <c r="AJ160" s="52">
        <f t="shared" si="29"/>
        <v>3.9119139396384428</v>
      </c>
      <c r="AK160" s="76"/>
    </row>
    <row r="161" spans="1:37" ht="15" customHeight="1">
      <c r="A161" s="33" t="s">
        <v>148</v>
      </c>
      <c r="B161" s="50">
        <f>'Расчет субсидий'!AV161</f>
        <v>-59.627272727272612</v>
      </c>
      <c r="C161" s="52">
        <f>'Расчет субсидий'!D161-1</f>
        <v>5.8349799075181341E-2</v>
      </c>
      <c r="D161" s="52">
        <f>C161*'Расчет субсидий'!E161</f>
        <v>0.29174899537590671</v>
      </c>
      <c r="E161" s="53">
        <f t="shared" si="26"/>
        <v>12.541455393890669</v>
      </c>
      <c r="F161" s="27" t="s">
        <v>365</v>
      </c>
      <c r="G161" s="27" t="s">
        <v>365</v>
      </c>
      <c r="H161" s="27" t="s">
        <v>365</v>
      </c>
      <c r="I161" s="27" t="s">
        <v>365</v>
      </c>
      <c r="J161" s="27" t="s">
        <v>365</v>
      </c>
      <c r="K161" s="27" t="s">
        <v>365</v>
      </c>
      <c r="L161" s="52">
        <f>'Расчет субсидий'!P161-1</f>
        <v>-0.27324714072600698</v>
      </c>
      <c r="M161" s="52">
        <f>L161*'Расчет субсидий'!Q161</f>
        <v>-5.4649428145201391</v>
      </c>
      <c r="N161" s="53">
        <f t="shared" si="27"/>
        <v>-234.92227094101489</v>
      </c>
      <c r="O161" s="27" t="s">
        <v>365</v>
      </c>
      <c r="P161" s="27" t="s">
        <v>365</v>
      </c>
      <c r="Q161" s="27" t="s">
        <v>365</v>
      </c>
      <c r="R161" s="27" t="s">
        <v>365</v>
      </c>
      <c r="S161" s="27" t="s">
        <v>365</v>
      </c>
      <c r="T161" s="27" t="s">
        <v>365</v>
      </c>
      <c r="U161" s="58">
        <f>'Расчет субсидий'!Z161-1</f>
        <v>-7.7066059624392613E-2</v>
      </c>
      <c r="V161" s="58">
        <f>U161*'Расчет субсидий'!AA161</f>
        <v>-0.38533029812196307</v>
      </c>
      <c r="W161" s="53">
        <f t="shared" si="25"/>
        <v>-16.564248111924364</v>
      </c>
      <c r="X161" s="52">
        <f>'Расчет субсидий'!AD161-1</f>
        <v>0.20857142857142863</v>
      </c>
      <c r="Y161" s="52">
        <f>X161*'Расчет субсидий'!AE161</f>
        <v>4.1714285714285726</v>
      </c>
      <c r="Z161" s="53">
        <f t="shared" si="28"/>
        <v>179.31779093177599</v>
      </c>
      <c r="AA161" s="27" t="s">
        <v>365</v>
      </c>
      <c r="AB161" s="27" t="s">
        <v>365</v>
      </c>
      <c r="AC161" s="27" t="s">
        <v>365</v>
      </c>
      <c r="AD161" s="27" t="s">
        <v>365</v>
      </c>
      <c r="AE161" s="27" t="s">
        <v>365</v>
      </c>
      <c r="AF161" s="27" t="s">
        <v>365</v>
      </c>
      <c r="AG161" s="27" t="s">
        <v>365</v>
      </c>
      <c r="AH161" s="27" t="s">
        <v>365</v>
      </c>
      <c r="AI161" s="27" t="s">
        <v>365</v>
      </c>
      <c r="AJ161" s="52">
        <f t="shared" si="29"/>
        <v>-1.3870955458376235</v>
      </c>
      <c r="AK161" s="76"/>
    </row>
    <row r="162" spans="1:37" ht="15" customHeight="1">
      <c r="A162" s="33" t="s">
        <v>149</v>
      </c>
      <c r="B162" s="50">
        <f>'Расчет субсидий'!AV162</f>
        <v>-118.4454545454546</v>
      </c>
      <c r="C162" s="52">
        <f>'Расчет субсидий'!D162-1</f>
        <v>3.4698126301169196E-4</v>
      </c>
      <c r="D162" s="52">
        <f>C162*'Расчет субсидий'!E162</f>
        <v>1.7349063150584598E-3</v>
      </c>
      <c r="E162" s="53">
        <f t="shared" si="26"/>
        <v>5.5791756096289773E-2</v>
      </c>
      <c r="F162" s="27" t="s">
        <v>365</v>
      </c>
      <c r="G162" s="27" t="s">
        <v>365</v>
      </c>
      <c r="H162" s="27" t="s">
        <v>365</v>
      </c>
      <c r="I162" s="27" t="s">
        <v>365</v>
      </c>
      <c r="J162" s="27" t="s">
        <v>365</v>
      </c>
      <c r="K162" s="27" t="s">
        <v>365</v>
      </c>
      <c r="L162" s="52">
        <f>'Расчет субсидий'!P162-1</f>
        <v>-0.20668431502316342</v>
      </c>
      <c r="M162" s="52">
        <f>L162*'Расчет субсидий'!Q162</f>
        <v>-4.1336863004632685</v>
      </c>
      <c r="N162" s="53">
        <f t="shared" si="27"/>
        <v>-132.93260613109811</v>
      </c>
      <c r="O162" s="27" t="s">
        <v>365</v>
      </c>
      <c r="P162" s="27" t="s">
        <v>365</v>
      </c>
      <c r="Q162" s="27" t="s">
        <v>365</v>
      </c>
      <c r="R162" s="27" t="s">
        <v>365</v>
      </c>
      <c r="S162" s="27" t="s">
        <v>365</v>
      </c>
      <c r="T162" s="27" t="s">
        <v>365</v>
      </c>
      <c r="U162" s="58">
        <f>'Расчет субсидий'!Z162-1</f>
        <v>2.6337182448036955E-2</v>
      </c>
      <c r="V162" s="58">
        <f>U162*'Расчет субсидий'!AA162</f>
        <v>0.13168591224018478</v>
      </c>
      <c r="W162" s="53">
        <f t="shared" si="25"/>
        <v>4.2348040544046572</v>
      </c>
      <c r="X162" s="52">
        <f>'Расчет субсидий'!AD162-1</f>
        <v>1.585365853658538E-2</v>
      </c>
      <c r="Y162" s="52">
        <f>X162*'Расчет субсидий'!AE162</f>
        <v>0.3170731707317076</v>
      </c>
      <c r="Z162" s="53">
        <f t="shared" si="28"/>
        <v>10.196555775142583</v>
      </c>
      <c r="AA162" s="27" t="s">
        <v>365</v>
      </c>
      <c r="AB162" s="27" t="s">
        <v>365</v>
      </c>
      <c r="AC162" s="27" t="s">
        <v>365</v>
      </c>
      <c r="AD162" s="27" t="s">
        <v>365</v>
      </c>
      <c r="AE162" s="27" t="s">
        <v>365</v>
      </c>
      <c r="AF162" s="27" t="s">
        <v>365</v>
      </c>
      <c r="AG162" s="27" t="s">
        <v>365</v>
      </c>
      <c r="AH162" s="27" t="s">
        <v>365</v>
      </c>
      <c r="AI162" s="27" t="s">
        <v>365</v>
      </c>
      <c r="AJ162" s="52">
        <f t="shared" si="29"/>
        <v>-3.6831923111763176</v>
      </c>
      <c r="AK162" s="76"/>
    </row>
    <row r="163" spans="1:37" ht="15" customHeight="1">
      <c r="A163" s="33" t="s">
        <v>150</v>
      </c>
      <c r="B163" s="50">
        <f>'Расчет субсидий'!AV163</f>
        <v>222.01818181818135</v>
      </c>
      <c r="C163" s="52">
        <f>'Расчет субсидий'!D163-1</f>
        <v>1.8996370465338419E-3</v>
      </c>
      <c r="D163" s="52">
        <f>C163*'Расчет субсидий'!E163</f>
        <v>9.4981852326692096E-3</v>
      </c>
      <c r="E163" s="53">
        <f t="shared" si="26"/>
        <v>0.46994050452095376</v>
      </c>
      <c r="F163" s="27" t="s">
        <v>365</v>
      </c>
      <c r="G163" s="27" t="s">
        <v>365</v>
      </c>
      <c r="H163" s="27" t="s">
        <v>365</v>
      </c>
      <c r="I163" s="27" t="s">
        <v>365</v>
      </c>
      <c r="J163" s="27" t="s">
        <v>365</v>
      </c>
      <c r="K163" s="27" t="s">
        <v>365</v>
      </c>
      <c r="L163" s="52">
        <f>'Расчет субсидий'!P163-1</f>
        <v>5.037660178029979E-3</v>
      </c>
      <c r="M163" s="52">
        <f>L163*'Расчет субсидий'!Q163</f>
        <v>0.10075320356059958</v>
      </c>
      <c r="N163" s="53">
        <f t="shared" si="27"/>
        <v>4.9849534572684506</v>
      </c>
      <c r="O163" s="27" t="s">
        <v>365</v>
      </c>
      <c r="P163" s="27" t="s">
        <v>365</v>
      </c>
      <c r="Q163" s="27" t="s">
        <v>365</v>
      </c>
      <c r="R163" s="27" t="s">
        <v>365</v>
      </c>
      <c r="S163" s="27" t="s">
        <v>365</v>
      </c>
      <c r="T163" s="27" t="s">
        <v>365</v>
      </c>
      <c r="U163" s="58">
        <f>'Расчет субсидий'!Z163-1</f>
        <v>5.7634408602150522E-2</v>
      </c>
      <c r="V163" s="58">
        <f>U163*'Расчет субсидий'!AA163</f>
        <v>0.28817204301075261</v>
      </c>
      <c r="W163" s="53">
        <f t="shared" si="25"/>
        <v>14.257851575216108</v>
      </c>
      <c r="X163" s="52">
        <f>'Расчет субсидий'!AD163-1</f>
        <v>0.20444444444444443</v>
      </c>
      <c r="Y163" s="52">
        <f>X163*'Расчет субсидий'!AE163</f>
        <v>4.0888888888888886</v>
      </c>
      <c r="Z163" s="53">
        <f t="shared" si="28"/>
        <v>202.30543628117584</v>
      </c>
      <c r="AA163" s="27" t="s">
        <v>365</v>
      </c>
      <c r="AB163" s="27" t="s">
        <v>365</v>
      </c>
      <c r="AC163" s="27" t="s">
        <v>365</v>
      </c>
      <c r="AD163" s="27" t="s">
        <v>365</v>
      </c>
      <c r="AE163" s="27" t="s">
        <v>365</v>
      </c>
      <c r="AF163" s="27" t="s">
        <v>365</v>
      </c>
      <c r="AG163" s="27" t="s">
        <v>365</v>
      </c>
      <c r="AH163" s="27" t="s">
        <v>365</v>
      </c>
      <c r="AI163" s="27" t="s">
        <v>365</v>
      </c>
      <c r="AJ163" s="52">
        <f t="shared" si="29"/>
        <v>4.4873123206929098</v>
      </c>
      <c r="AK163" s="76"/>
    </row>
    <row r="164" spans="1:37" ht="15" customHeight="1">
      <c r="A164" s="33" t="s">
        <v>151</v>
      </c>
      <c r="B164" s="50">
        <f>'Расчет субсидий'!AV164</f>
        <v>-50.290909090909281</v>
      </c>
      <c r="C164" s="52">
        <f>'Расчет субсидий'!D164-1</f>
        <v>0.24178712220762155</v>
      </c>
      <c r="D164" s="52">
        <f>C164*'Расчет субсидий'!E164</f>
        <v>1.2089356110381078</v>
      </c>
      <c r="E164" s="53">
        <f t="shared" si="26"/>
        <v>44.935439523765403</v>
      </c>
      <c r="F164" s="27" t="s">
        <v>365</v>
      </c>
      <c r="G164" s="27" t="s">
        <v>365</v>
      </c>
      <c r="H164" s="27" t="s">
        <v>365</v>
      </c>
      <c r="I164" s="27" t="s">
        <v>365</v>
      </c>
      <c r="J164" s="27" t="s">
        <v>365</v>
      </c>
      <c r="K164" s="27" t="s">
        <v>365</v>
      </c>
      <c r="L164" s="52">
        <f>'Расчет субсидий'!P164-1</f>
        <v>-0.14991212653778563</v>
      </c>
      <c r="M164" s="52">
        <f>L164*'Расчет субсидий'!Q164</f>
        <v>-2.9982425307557126</v>
      </c>
      <c r="N164" s="53">
        <f t="shared" si="27"/>
        <v>-111.4429459172477</v>
      </c>
      <c r="O164" s="27" t="s">
        <v>365</v>
      </c>
      <c r="P164" s="27" t="s">
        <v>365</v>
      </c>
      <c r="Q164" s="27" t="s">
        <v>365</v>
      </c>
      <c r="R164" s="27" t="s">
        <v>365</v>
      </c>
      <c r="S164" s="27" t="s">
        <v>365</v>
      </c>
      <c r="T164" s="27" t="s">
        <v>365</v>
      </c>
      <c r="U164" s="58">
        <f>'Расчет субсидий'!Z164-1</f>
        <v>-5.6138497652582164E-2</v>
      </c>
      <c r="V164" s="58">
        <f>U164*'Расчет субсидий'!AA164</f>
        <v>-0.28069248826291082</v>
      </c>
      <c r="W164" s="53">
        <f t="shared" si="25"/>
        <v>-10.433177926062163</v>
      </c>
      <c r="X164" s="52">
        <f>'Расчет субсидий'!AD164-1</f>
        <v>3.5849056603773688E-2</v>
      </c>
      <c r="Y164" s="52">
        <f>X164*'Расчет субсидий'!AE164</f>
        <v>0.71698113207547376</v>
      </c>
      <c r="Z164" s="53">
        <f t="shared" si="28"/>
        <v>26.649775228635182</v>
      </c>
      <c r="AA164" s="27" t="s">
        <v>365</v>
      </c>
      <c r="AB164" s="27" t="s">
        <v>365</v>
      </c>
      <c r="AC164" s="27" t="s">
        <v>365</v>
      </c>
      <c r="AD164" s="27" t="s">
        <v>365</v>
      </c>
      <c r="AE164" s="27" t="s">
        <v>365</v>
      </c>
      <c r="AF164" s="27" t="s">
        <v>365</v>
      </c>
      <c r="AG164" s="27" t="s">
        <v>365</v>
      </c>
      <c r="AH164" s="27" t="s">
        <v>365</v>
      </c>
      <c r="AI164" s="27" t="s">
        <v>365</v>
      </c>
      <c r="AJ164" s="52">
        <f t="shared" si="29"/>
        <v>-1.353018275905042</v>
      </c>
      <c r="AK164" s="76"/>
    </row>
    <row r="165" spans="1:37" ht="15" customHeight="1">
      <c r="A165" s="33" t="s">
        <v>152</v>
      </c>
      <c r="B165" s="50">
        <f>'Расчет субсидий'!AV165</f>
        <v>132.41818181818167</v>
      </c>
      <c r="C165" s="52">
        <f>'Расчет субсидий'!D165-1</f>
        <v>8.9012738853503137E-2</v>
      </c>
      <c r="D165" s="52">
        <f>C165*'Расчет субсидий'!E165</f>
        <v>0.44506369426751569</v>
      </c>
      <c r="E165" s="53">
        <f t="shared" si="26"/>
        <v>11.047587320575948</v>
      </c>
      <c r="F165" s="27" t="s">
        <v>365</v>
      </c>
      <c r="G165" s="27" t="s">
        <v>365</v>
      </c>
      <c r="H165" s="27" t="s">
        <v>365</v>
      </c>
      <c r="I165" s="27" t="s">
        <v>365</v>
      </c>
      <c r="J165" s="27" t="s">
        <v>365</v>
      </c>
      <c r="K165" s="27" t="s">
        <v>365</v>
      </c>
      <c r="L165" s="52">
        <f>'Расчет субсидий'!P165-1</f>
        <v>0.20103507271171939</v>
      </c>
      <c r="M165" s="52">
        <f>L165*'Расчет субсидий'!Q165</f>
        <v>4.0207014542343877</v>
      </c>
      <c r="N165" s="53">
        <f t="shared" si="27"/>
        <v>99.803805562540489</v>
      </c>
      <c r="O165" s="27" t="s">
        <v>365</v>
      </c>
      <c r="P165" s="27" t="s">
        <v>365</v>
      </c>
      <c r="Q165" s="27" t="s">
        <v>365</v>
      </c>
      <c r="R165" s="27" t="s">
        <v>365</v>
      </c>
      <c r="S165" s="27" t="s">
        <v>365</v>
      </c>
      <c r="T165" s="27" t="s">
        <v>365</v>
      </c>
      <c r="U165" s="58">
        <f>'Расчет субсидий'!Z165-1</f>
        <v>-0.4157055214723927</v>
      </c>
      <c r="V165" s="58">
        <f>U165*'Расчет субсидий'!AA165</f>
        <v>-2.0785276073619636</v>
      </c>
      <c r="W165" s="53">
        <f t="shared" si="25"/>
        <v>-51.59422243674819</v>
      </c>
      <c r="X165" s="52">
        <f>'Расчет субсидий'!AD165-1</f>
        <v>0.14736842105263159</v>
      </c>
      <c r="Y165" s="52">
        <f>X165*'Расчет субсидий'!AE165</f>
        <v>2.9473684210526319</v>
      </c>
      <c r="Z165" s="53">
        <f t="shared" si="28"/>
        <v>73.161011371813416</v>
      </c>
      <c r="AA165" s="27" t="s">
        <v>365</v>
      </c>
      <c r="AB165" s="27" t="s">
        <v>365</v>
      </c>
      <c r="AC165" s="27" t="s">
        <v>365</v>
      </c>
      <c r="AD165" s="27" t="s">
        <v>365</v>
      </c>
      <c r="AE165" s="27" t="s">
        <v>365</v>
      </c>
      <c r="AF165" s="27" t="s">
        <v>365</v>
      </c>
      <c r="AG165" s="27" t="s">
        <v>365</v>
      </c>
      <c r="AH165" s="27" t="s">
        <v>365</v>
      </c>
      <c r="AI165" s="27" t="s">
        <v>365</v>
      </c>
      <c r="AJ165" s="52">
        <f t="shared" si="29"/>
        <v>5.3346059621925717</v>
      </c>
      <c r="AK165" s="76"/>
    </row>
    <row r="166" spans="1:37" ht="15" customHeight="1">
      <c r="A166" s="33" t="s">
        <v>153</v>
      </c>
      <c r="B166" s="50">
        <f>'Расчет субсидий'!AV166</f>
        <v>-101.4818181818182</v>
      </c>
      <c r="C166" s="52">
        <f>'Расчет субсидий'!D166-1</f>
        <v>-6.2802964766084379E-4</v>
      </c>
      <c r="D166" s="52">
        <f>C166*'Расчет субсидий'!E166</f>
        <v>-3.140148238304219E-3</v>
      </c>
      <c r="E166" s="53">
        <f t="shared" si="26"/>
        <v>-8.5842555266306061E-2</v>
      </c>
      <c r="F166" s="27" t="s">
        <v>365</v>
      </c>
      <c r="G166" s="27" t="s">
        <v>365</v>
      </c>
      <c r="H166" s="27" t="s">
        <v>365</v>
      </c>
      <c r="I166" s="27" t="s">
        <v>365</v>
      </c>
      <c r="J166" s="27" t="s">
        <v>365</v>
      </c>
      <c r="K166" s="27" t="s">
        <v>365</v>
      </c>
      <c r="L166" s="52">
        <f>'Расчет субсидий'!P166-1</f>
        <v>-0.2769469246630577</v>
      </c>
      <c r="M166" s="52">
        <f>L166*'Расчет субсидий'!Q166</f>
        <v>-5.5389384932611545</v>
      </c>
      <c r="N166" s="53">
        <f t="shared" si="27"/>
        <v>-151.41853111406402</v>
      </c>
      <c r="O166" s="27" t="s">
        <v>365</v>
      </c>
      <c r="P166" s="27" t="s">
        <v>365</v>
      </c>
      <c r="Q166" s="27" t="s">
        <v>365</v>
      </c>
      <c r="R166" s="27" t="s">
        <v>365</v>
      </c>
      <c r="S166" s="27" t="s">
        <v>365</v>
      </c>
      <c r="T166" s="27" t="s">
        <v>365</v>
      </c>
      <c r="U166" s="58">
        <f>'Расчет субсидий'!Z166-1</f>
        <v>0.10281033396345296</v>
      </c>
      <c r="V166" s="58">
        <f>U166*'Расчет субсидий'!AA166</f>
        <v>0.5140516698172648</v>
      </c>
      <c r="W166" s="53">
        <f t="shared" si="25"/>
        <v>14.052683353527204</v>
      </c>
      <c r="X166" s="52">
        <f>'Расчет субсидий'!AD166-1</f>
        <v>6.578947368421062E-2</v>
      </c>
      <c r="Y166" s="52">
        <f>X166*'Расчет субсидий'!AE166</f>
        <v>1.3157894736842124</v>
      </c>
      <c r="Z166" s="53">
        <f t="shared" si="28"/>
        <v>35.969872133984921</v>
      </c>
      <c r="AA166" s="27" t="s">
        <v>365</v>
      </c>
      <c r="AB166" s="27" t="s">
        <v>365</v>
      </c>
      <c r="AC166" s="27" t="s">
        <v>365</v>
      </c>
      <c r="AD166" s="27" t="s">
        <v>365</v>
      </c>
      <c r="AE166" s="27" t="s">
        <v>365</v>
      </c>
      <c r="AF166" s="27" t="s">
        <v>365</v>
      </c>
      <c r="AG166" s="27" t="s">
        <v>365</v>
      </c>
      <c r="AH166" s="27" t="s">
        <v>365</v>
      </c>
      <c r="AI166" s="27" t="s">
        <v>365</v>
      </c>
      <c r="AJ166" s="52">
        <f t="shared" si="29"/>
        <v>-3.7122374979979815</v>
      </c>
      <c r="AK166" s="76"/>
    </row>
    <row r="167" spans="1:37" ht="15" customHeight="1">
      <c r="A167" s="32" t="s">
        <v>154</v>
      </c>
      <c r="B167" s="54"/>
      <c r="C167" s="55"/>
      <c r="D167" s="55"/>
      <c r="E167" s="56"/>
      <c r="F167" s="55"/>
      <c r="G167" s="55"/>
      <c r="H167" s="56"/>
      <c r="I167" s="56"/>
      <c r="J167" s="56"/>
      <c r="K167" s="56"/>
      <c r="L167" s="55"/>
      <c r="M167" s="55"/>
      <c r="N167" s="56"/>
      <c r="O167" s="55"/>
      <c r="P167" s="55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27"/>
      <c r="AB167" s="27"/>
      <c r="AC167" s="27"/>
      <c r="AD167" s="27"/>
      <c r="AE167" s="27"/>
      <c r="AF167" s="27"/>
      <c r="AG167" s="27"/>
      <c r="AH167" s="27"/>
      <c r="AI167" s="27"/>
      <c r="AJ167" s="56"/>
      <c r="AK167" s="76"/>
    </row>
    <row r="168" spans="1:37" ht="15" customHeight="1">
      <c r="A168" s="33" t="s">
        <v>69</v>
      </c>
      <c r="B168" s="50">
        <f>'Расчет субсидий'!AV168</f>
        <v>-281.84545454545446</v>
      </c>
      <c r="C168" s="52">
        <f>'Расчет субсидий'!D168-1</f>
        <v>-1</v>
      </c>
      <c r="D168" s="52">
        <f>C168*'Расчет субсидий'!E168</f>
        <v>0</v>
      </c>
      <c r="E168" s="53">
        <f t="shared" si="26"/>
        <v>0</v>
      </c>
      <c r="F168" s="27" t="s">
        <v>365</v>
      </c>
      <c r="G168" s="27" t="s">
        <v>365</v>
      </c>
      <c r="H168" s="27" t="s">
        <v>365</v>
      </c>
      <c r="I168" s="27" t="s">
        <v>365</v>
      </c>
      <c r="J168" s="27" t="s">
        <v>365</v>
      </c>
      <c r="K168" s="27" t="s">
        <v>365</v>
      </c>
      <c r="L168" s="52">
        <f>'Расчет субсидий'!P168-1</f>
        <v>-0.4449689658186905</v>
      </c>
      <c r="M168" s="52">
        <f>L168*'Расчет субсидий'!Q168</f>
        <v>-8.8993793163738104</v>
      </c>
      <c r="N168" s="53">
        <f t="shared" si="27"/>
        <v>-344.8101433715529</v>
      </c>
      <c r="O168" s="27" t="s">
        <v>365</v>
      </c>
      <c r="P168" s="27" t="s">
        <v>365</v>
      </c>
      <c r="Q168" s="27" t="s">
        <v>365</v>
      </c>
      <c r="R168" s="27" t="s">
        <v>365</v>
      </c>
      <c r="S168" s="27" t="s">
        <v>365</v>
      </c>
      <c r="T168" s="27" t="s">
        <v>365</v>
      </c>
      <c r="U168" s="58">
        <f>'Расчет субсидий'!Z168-1</f>
        <v>2.9219178082191766E-2</v>
      </c>
      <c r="V168" s="58">
        <f>U168*'Расчет субсидий'!AA168</f>
        <v>0.14609589041095883</v>
      </c>
      <c r="W168" s="53">
        <f t="shared" si="25"/>
        <v>5.6605458794089936</v>
      </c>
      <c r="X168" s="52">
        <f>'Расчет субсидий'!AD168-1</f>
        <v>7.3949579831932732E-2</v>
      </c>
      <c r="Y168" s="52">
        <f>X168*'Расчет субсидий'!AE168</f>
        <v>1.4789915966386546</v>
      </c>
      <c r="Z168" s="53">
        <f t="shared" si="28"/>
        <v>57.304142946689467</v>
      </c>
      <c r="AA168" s="27" t="s">
        <v>365</v>
      </c>
      <c r="AB168" s="27" t="s">
        <v>365</v>
      </c>
      <c r="AC168" s="27" t="s">
        <v>365</v>
      </c>
      <c r="AD168" s="27" t="s">
        <v>365</v>
      </c>
      <c r="AE168" s="27" t="s">
        <v>365</v>
      </c>
      <c r="AF168" s="27" t="s">
        <v>365</v>
      </c>
      <c r="AG168" s="27" t="s">
        <v>365</v>
      </c>
      <c r="AH168" s="27" t="s">
        <v>365</v>
      </c>
      <c r="AI168" s="27" t="s">
        <v>365</v>
      </c>
      <c r="AJ168" s="52">
        <f t="shared" si="29"/>
        <v>-7.2742918293241976</v>
      </c>
      <c r="AK168" s="76"/>
    </row>
    <row r="169" spans="1:37" ht="15" customHeight="1">
      <c r="A169" s="33" t="s">
        <v>155</v>
      </c>
      <c r="B169" s="50">
        <f>'Расчет субсидий'!AV169</f>
        <v>-384.09999999999991</v>
      </c>
      <c r="C169" s="52">
        <f>'Расчет субсидий'!D169-1</f>
        <v>-1</v>
      </c>
      <c r="D169" s="52">
        <f>C169*'Расчет субсидий'!E169</f>
        <v>0</v>
      </c>
      <c r="E169" s="53">
        <f t="shared" si="26"/>
        <v>0</v>
      </c>
      <c r="F169" s="27" t="s">
        <v>365</v>
      </c>
      <c r="G169" s="27" t="s">
        <v>365</v>
      </c>
      <c r="H169" s="27" t="s">
        <v>365</v>
      </c>
      <c r="I169" s="27" t="s">
        <v>365</v>
      </c>
      <c r="J169" s="27" t="s">
        <v>365</v>
      </c>
      <c r="K169" s="27" t="s">
        <v>365</v>
      </c>
      <c r="L169" s="52">
        <f>'Расчет субсидий'!P169-1</f>
        <v>-0.56817118020728863</v>
      </c>
      <c r="M169" s="52">
        <f>L169*'Расчет субсидий'!Q169</f>
        <v>-11.363423604145773</v>
      </c>
      <c r="N169" s="53">
        <f t="shared" si="27"/>
        <v>-361.37960178958872</v>
      </c>
      <c r="O169" s="27" t="s">
        <v>365</v>
      </c>
      <c r="P169" s="27" t="s">
        <v>365</v>
      </c>
      <c r="Q169" s="27" t="s">
        <v>365</v>
      </c>
      <c r="R169" s="27" t="s">
        <v>365</v>
      </c>
      <c r="S169" s="27" t="s">
        <v>365</v>
      </c>
      <c r="T169" s="27" t="s">
        <v>365</v>
      </c>
      <c r="U169" s="58">
        <f>'Расчет субсидий'!Z169-1</f>
        <v>-0.14288659793814429</v>
      </c>
      <c r="V169" s="58">
        <f>U169*'Расчет субсидий'!AA169</f>
        <v>-0.71443298969072144</v>
      </c>
      <c r="W169" s="53">
        <f t="shared" si="25"/>
        <v>-22.720398210411219</v>
      </c>
      <c r="X169" s="52">
        <f>'Расчет субсидий'!AD169-1</f>
        <v>0</v>
      </c>
      <c r="Y169" s="52">
        <f>X169*'Расчет субсидий'!AE169</f>
        <v>0</v>
      </c>
      <c r="Z169" s="53">
        <f t="shared" si="28"/>
        <v>0</v>
      </c>
      <c r="AA169" s="27" t="s">
        <v>365</v>
      </c>
      <c r="AB169" s="27" t="s">
        <v>365</v>
      </c>
      <c r="AC169" s="27" t="s">
        <v>365</v>
      </c>
      <c r="AD169" s="27" t="s">
        <v>365</v>
      </c>
      <c r="AE169" s="27" t="s">
        <v>365</v>
      </c>
      <c r="AF169" s="27" t="s">
        <v>365</v>
      </c>
      <c r="AG169" s="27" t="s">
        <v>365</v>
      </c>
      <c r="AH169" s="27" t="s">
        <v>365</v>
      </c>
      <c r="AI169" s="27" t="s">
        <v>365</v>
      </c>
      <c r="AJ169" s="52">
        <f t="shared" si="29"/>
        <v>-12.077856593836493</v>
      </c>
      <c r="AK169" s="76"/>
    </row>
    <row r="170" spans="1:37" ht="15" customHeight="1">
      <c r="A170" s="33" t="s">
        <v>156</v>
      </c>
      <c r="B170" s="50">
        <f>'Расчет субсидий'!AV170</f>
        <v>-383.76363636363658</v>
      </c>
      <c r="C170" s="52">
        <f>'Расчет субсидий'!D170-1</f>
        <v>-1</v>
      </c>
      <c r="D170" s="52">
        <f>C170*'Расчет субсидий'!E170</f>
        <v>0</v>
      </c>
      <c r="E170" s="53">
        <f t="shared" si="26"/>
        <v>0</v>
      </c>
      <c r="F170" s="27" t="s">
        <v>365</v>
      </c>
      <c r="G170" s="27" t="s">
        <v>365</v>
      </c>
      <c r="H170" s="27" t="s">
        <v>365</v>
      </c>
      <c r="I170" s="27" t="s">
        <v>365</v>
      </c>
      <c r="J170" s="27" t="s">
        <v>365</v>
      </c>
      <c r="K170" s="27" t="s">
        <v>365</v>
      </c>
      <c r="L170" s="52">
        <f>'Расчет субсидий'!P170-1</f>
        <v>-0.52379445639792432</v>
      </c>
      <c r="M170" s="52">
        <f>L170*'Расчет субсидий'!Q170</f>
        <v>-10.475889127958487</v>
      </c>
      <c r="N170" s="53">
        <f t="shared" si="27"/>
        <v>-494.03461689446419</v>
      </c>
      <c r="O170" s="27" t="s">
        <v>365</v>
      </c>
      <c r="P170" s="27" t="s">
        <v>365</v>
      </c>
      <c r="Q170" s="27" t="s">
        <v>365</v>
      </c>
      <c r="R170" s="27" t="s">
        <v>365</v>
      </c>
      <c r="S170" s="27" t="s">
        <v>365</v>
      </c>
      <c r="T170" s="27" t="s">
        <v>365</v>
      </c>
      <c r="U170" s="58">
        <f>'Расчет субсидий'!Z170-1</f>
        <v>-6.4199759326113437E-3</v>
      </c>
      <c r="V170" s="58">
        <f>U170*'Расчет субсидий'!AA170</f>
        <v>-3.2099879663056718E-2</v>
      </c>
      <c r="W170" s="53">
        <f t="shared" si="25"/>
        <v>-1.5138048482560718</v>
      </c>
      <c r="X170" s="52">
        <f>'Расчет субсидий'!AD170-1</f>
        <v>0.11851851851851847</v>
      </c>
      <c r="Y170" s="52">
        <f>X170*'Расчет субсидий'!AE170</f>
        <v>2.3703703703703694</v>
      </c>
      <c r="Z170" s="53">
        <f t="shared" si="28"/>
        <v>111.78478537908359</v>
      </c>
      <c r="AA170" s="27" t="s">
        <v>365</v>
      </c>
      <c r="AB170" s="27" t="s">
        <v>365</v>
      </c>
      <c r="AC170" s="27" t="s">
        <v>365</v>
      </c>
      <c r="AD170" s="27" t="s">
        <v>365</v>
      </c>
      <c r="AE170" s="27" t="s">
        <v>365</v>
      </c>
      <c r="AF170" s="27" t="s">
        <v>365</v>
      </c>
      <c r="AG170" s="27" t="s">
        <v>365</v>
      </c>
      <c r="AH170" s="27" t="s">
        <v>365</v>
      </c>
      <c r="AI170" s="27" t="s">
        <v>365</v>
      </c>
      <c r="AJ170" s="52">
        <f t="shared" si="29"/>
        <v>-8.1376186372511725</v>
      </c>
      <c r="AK170" s="76"/>
    </row>
    <row r="171" spans="1:37" ht="15" customHeight="1">
      <c r="A171" s="33" t="s">
        <v>157</v>
      </c>
      <c r="B171" s="50">
        <f>'Расчет субсидий'!AV171</f>
        <v>-451.18181818181802</v>
      </c>
      <c r="C171" s="52">
        <f>'Расчет субсидий'!D171-1</f>
        <v>-1</v>
      </c>
      <c r="D171" s="52">
        <f>C171*'Расчет субсидий'!E171</f>
        <v>0</v>
      </c>
      <c r="E171" s="53">
        <f t="shared" si="26"/>
        <v>0</v>
      </c>
      <c r="F171" s="27" t="s">
        <v>365</v>
      </c>
      <c r="G171" s="27" t="s">
        <v>365</v>
      </c>
      <c r="H171" s="27" t="s">
        <v>365</v>
      </c>
      <c r="I171" s="27" t="s">
        <v>365</v>
      </c>
      <c r="J171" s="27" t="s">
        <v>365</v>
      </c>
      <c r="K171" s="27" t="s">
        <v>365</v>
      </c>
      <c r="L171" s="52">
        <f>'Расчет субсидий'!P171-1</f>
        <v>-0.44692358119498021</v>
      </c>
      <c r="M171" s="52">
        <f>L171*'Расчет субсидий'!Q171</f>
        <v>-8.9384716238996038</v>
      </c>
      <c r="N171" s="53">
        <f t="shared" si="27"/>
        <v>-446.80832627028383</v>
      </c>
      <c r="O171" s="27" t="s">
        <v>365</v>
      </c>
      <c r="P171" s="27" t="s">
        <v>365</v>
      </c>
      <c r="Q171" s="27" t="s">
        <v>365</v>
      </c>
      <c r="R171" s="27" t="s">
        <v>365</v>
      </c>
      <c r="S171" s="27" t="s">
        <v>365</v>
      </c>
      <c r="T171" s="27" t="s">
        <v>365</v>
      </c>
      <c r="U171" s="58">
        <f>'Расчет субсидий'!Z171-1</f>
        <v>-3.6546099290780121E-2</v>
      </c>
      <c r="V171" s="58">
        <f>U171*'Расчет субсидий'!AA171</f>
        <v>-0.1827304964539006</v>
      </c>
      <c r="W171" s="53">
        <f t="shared" si="25"/>
        <v>-9.1341686492355532</v>
      </c>
      <c r="X171" s="52">
        <f>'Расчет субсидий'!AD171-1</f>
        <v>4.761904761904745E-3</v>
      </c>
      <c r="Y171" s="52">
        <f>X171*'Расчет субсидий'!AE171</f>
        <v>9.52380952380949E-2</v>
      </c>
      <c r="Z171" s="53">
        <f t="shared" si="28"/>
        <v>4.7606767377014192</v>
      </c>
      <c r="AA171" s="27" t="s">
        <v>365</v>
      </c>
      <c r="AB171" s="27" t="s">
        <v>365</v>
      </c>
      <c r="AC171" s="27" t="s">
        <v>365</v>
      </c>
      <c r="AD171" s="27" t="s">
        <v>365</v>
      </c>
      <c r="AE171" s="27" t="s">
        <v>365</v>
      </c>
      <c r="AF171" s="27" t="s">
        <v>365</v>
      </c>
      <c r="AG171" s="27" t="s">
        <v>365</v>
      </c>
      <c r="AH171" s="27" t="s">
        <v>365</v>
      </c>
      <c r="AI171" s="27" t="s">
        <v>365</v>
      </c>
      <c r="AJ171" s="52">
        <f t="shared" si="29"/>
        <v>-9.0259640251154103</v>
      </c>
      <c r="AK171" s="76"/>
    </row>
    <row r="172" spans="1:37" ht="15" customHeight="1">
      <c r="A172" s="33" t="s">
        <v>158</v>
      </c>
      <c r="B172" s="50">
        <f>'Расчет субсидий'!AV172</f>
        <v>-378.19999999999982</v>
      </c>
      <c r="C172" s="52">
        <f>'Расчет субсидий'!D172-1</f>
        <v>-0.16034894884405404</v>
      </c>
      <c r="D172" s="52">
        <f>C172*'Расчет субсидий'!E172</f>
        <v>-0.8017447442202702</v>
      </c>
      <c r="E172" s="53">
        <f t="shared" si="26"/>
        <v>-56.275064836063756</v>
      </c>
      <c r="F172" s="27" t="s">
        <v>365</v>
      </c>
      <c r="G172" s="27" t="s">
        <v>365</v>
      </c>
      <c r="H172" s="27" t="s">
        <v>365</v>
      </c>
      <c r="I172" s="27" t="s">
        <v>365</v>
      </c>
      <c r="J172" s="27" t="s">
        <v>365</v>
      </c>
      <c r="K172" s="27" t="s">
        <v>365</v>
      </c>
      <c r="L172" s="52">
        <f>'Расчет субсидий'!P172-1</f>
        <v>-0.22705050529003279</v>
      </c>
      <c r="M172" s="52">
        <f>L172*'Расчет субсидий'!Q172</f>
        <v>-4.5410101058006553</v>
      </c>
      <c r="N172" s="53">
        <f t="shared" si="27"/>
        <v>-318.73690469113245</v>
      </c>
      <c r="O172" s="27" t="s">
        <v>365</v>
      </c>
      <c r="P172" s="27" t="s">
        <v>365</v>
      </c>
      <c r="Q172" s="27" t="s">
        <v>365</v>
      </c>
      <c r="R172" s="27" t="s">
        <v>365</v>
      </c>
      <c r="S172" s="27" t="s">
        <v>365</v>
      </c>
      <c r="T172" s="27" t="s">
        <v>365</v>
      </c>
      <c r="U172" s="58">
        <f>'Расчет субсидий'!Z172-1</f>
        <v>-3.6837590900615336E-2</v>
      </c>
      <c r="V172" s="58">
        <f>U172*'Расчет субсидий'!AA172</f>
        <v>-0.18418795450307668</v>
      </c>
      <c r="W172" s="53">
        <f t="shared" si="25"/>
        <v>-12.928290651612784</v>
      </c>
      <c r="X172" s="52">
        <f>'Расчет субсидий'!AD172-1</f>
        <v>6.9384215091066181E-3</v>
      </c>
      <c r="Y172" s="52">
        <f>X172*'Расчет субсидий'!AE172</f>
        <v>0.13876843018213236</v>
      </c>
      <c r="Z172" s="53">
        <f t="shared" si="28"/>
        <v>9.7402601788092245</v>
      </c>
      <c r="AA172" s="27" t="s">
        <v>365</v>
      </c>
      <c r="AB172" s="27" t="s">
        <v>365</v>
      </c>
      <c r="AC172" s="27" t="s">
        <v>365</v>
      </c>
      <c r="AD172" s="27" t="s">
        <v>365</v>
      </c>
      <c r="AE172" s="27" t="s">
        <v>365</v>
      </c>
      <c r="AF172" s="27" t="s">
        <v>365</v>
      </c>
      <c r="AG172" s="27" t="s">
        <v>365</v>
      </c>
      <c r="AH172" s="27" t="s">
        <v>365</v>
      </c>
      <c r="AI172" s="27" t="s">
        <v>365</v>
      </c>
      <c r="AJ172" s="52">
        <f t="shared" si="29"/>
        <v>-5.3881743743418706</v>
      </c>
      <c r="AK172" s="76"/>
    </row>
    <row r="173" spans="1:37" ht="15" customHeight="1">
      <c r="A173" s="33" t="s">
        <v>159</v>
      </c>
      <c r="B173" s="50">
        <f>'Расчет субсидий'!AV173</f>
        <v>-82.181818181818244</v>
      </c>
      <c r="C173" s="52">
        <f>'Расчет субсидий'!D173-1</f>
        <v>-1</v>
      </c>
      <c r="D173" s="52">
        <f>C173*'Расчет субсидий'!E173</f>
        <v>0</v>
      </c>
      <c r="E173" s="53">
        <f t="shared" si="26"/>
        <v>0</v>
      </c>
      <c r="F173" s="27" t="s">
        <v>365</v>
      </c>
      <c r="G173" s="27" t="s">
        <v>365</v>
      </c>
      <c r="H173" s="27" t="s">
        <v>365</v>
      </c>
      <c r="I173" s="27" t="s">
        <v>365</v>
      </c>
      <c r="J173" s="27" t="s">
        <v>365</v>
      </c>
      <c r="K173" s="27" t="s">
        <v>365</v>
      </c>
      <c r="L173" s="52">
        <f>'Расчет субсидий'!P173-1</f>
        <v>-0.18710247349823328</v>
      </c>
      <c r="M173" s="52">
        <f>L173*'Расчет субсидий'!Q173</f>
        <v>-3.7420494699646656</v>
      </c>
      <c r="N173" s="53">
        <f t="shared" si="27"/>
        <v>-112.17493228451293</v>
      </c>
      <c r="O173" s="27" t="s">
        <v>365</v>
      </c>
      <c r="P173" s="27" t="s">
        <v>365</v>
      </c>
      <c r="Q173" s="27" t="s">
        <v>365</v>
      </c>
      <c r="R173" s="27" t="s">
        <v>365</v>
      </c>
      <c r="S173" s="27" t="s">
        <v>365</v>
      </c>
      <c r="T173" s="27" t="s">
        <v>365</v>
      </c>
      <c r="U173" s="58">
        <f>'Расчет субсидий'!Z173-1</f>
        <v>-5.7034482758620775E-2</v>
      </c>
      <c r="V173" s="58">
        <f>U173*'Расчет субсидий'!AA173</f>
        <v>-0.28517241379310387</v>
      </c>
      <c r="W173" s="53">
        <f t="shared" si="25"/>
        <v>-8.5485765122593609</v>
      </c>
      <c r="X173" s="52">
        <f>'Расчет субсидий'!AD173-1</f>
        <v>6.4285714285714279E-2</v>
      </c>
      <c r="Y173" s="52">
        <f>X173*'Расчет субсидий'!AE173</f>
        <v>1.2857142857142856</v>
      </c>
      <c r="Z173" s="53">
        <f t="shared" si="28"/>
        <v>38.541690614954042</v>
      </c>
      <c r="AA173" s="27" t="s">
        <v>365</v>
      </c>
      <c r="AB173" s="27" t="s">
        <v>365</v>
      </c>
      <c r="AC173" s="27" t="s">
        <v>365</v>
      </c>
      <c r="AD173" s="27" t="s">
        <v>365</v>
      </c>
      <c r="AE173" s="27" t="s">
        <v>365</v>
      </c>
      <c r="AF173" s="27" t="s">
        <v>365</v>
      </c>
      <c r="AG173" s="27" t="s">
        <v>365</v>
      </c>
      <c r="AH173" s="27" t="s">
        <v>365</v>
      </c>
      <c r="AI173" s="27" t="s">
        <v>365</v>
      </c>
      <c r="AJ173" s="52">
        <f t="shared" si="29"/>
        <v>-2.7415075980434835</v>
      </c>
      <c r="AK173" s="76"/>
    </row>
    <row r="174" spans="1:37" ht="15" customHeight="1">
      <c r="A174" s="33" t="s">
        <v>160</v>
      </c>
      <c r="B174" s="50">
        <f>'Расчет субсидий'!AV174</f>
        <v>-105.70909090909072</v>
      </c>
      <c r="C174" s="52">
        <f>'Расчет субсидий'!D174-1</f>
        <v>-0.21925892277741732</v>
      </c>
      <c r="D174" s="52">
        <f>C174*'Расчет субсидий'!E174</f>
        <v>-1.0962946138870866</v>
      </c>
      <c r="E174" s="53">
        <f t="shared" si="26"/>
        <v>-41.136844592428716</v>
      </c>
      <c r="F174" s="27" t="s">
        <v>365</v>
      </c>
      <c r="G174" s="27" t="s">
        <v>365</v>
      </c>
      <c r="H174" s="27" t="s">
        <v>365</v>
      </c>
      <c r="I174" s="27" t="s">
        <v>365</v>
      </c>
      <c r="J174" s="27" t="s">
        <v>365</v>
      </c>
      <c r="K174" s="27" t="s">
        <v>365</v>
      </c>
      <c r="L174" s="52">
        <f>'Расчет субсидий'!P174-1</f>
        <v>-0.27011682745049259</v>
      </c>
      <c r="M174" s="52">
        <f>L174*'Расчет субсидий'!Q174</f>
        <v>-5.4023365490098518</v>
      </c>
      <c r="N174" s="53">
        <f t="shared" si="27"/>
        <v>-202.71474130904116</v>
      </c>
      <c r="O174" s="27" t="s">
        <v>365</v>
      </c>
      <c r="P174" s="27" t="s">
        <v>365</v>
      </c>
      <c r="Q174" s="27" t="s">
        <v>365</v>
      </c>
      <c r="R174" s="27" t="s">
        <v>365</v>
      </c>
      <c r="S174" s="27" t="s">
        <v>365</v>
      </c>
      <c r="T174" s="27" t="s">
        <v>365</v>
      </c>
      <c r="U174" s="58">
        <f>'Расчет субсидий'!Z174-1</f>
        <v>0.16129795726696394</v>
      </c>
      <c r="V174" s="58">
        <f>U174*'Расчет субсидий'!AA174</f>
        <v>0.80648978633481971</v>
      </c>
      <c r="W174" s="53">
        <f t="shared" si="25"/>
        <v>30.262344250879941</v>
      </c>
      <c r="X174" s="52">
        <f>'Расчет субсидий'!AD174-1</f>
        <v>0.14375000000000004</v>
      </c>
      <c r="Y174" s="52">
        <f>X174*'Расчет субсидий'!AE174</f>
        <v>2.8750000000000009</v>
      </c>
      <c r="Z174" s="53">
        <f t="shared" si="28"/>
        <v>107.88015074149924</v>
      </c>
      <c r="AA174" s="27" t="s">
        <v>365</v>
      </c>
      <c r="AB174" s="27" t="s">
        <v>365</v>
      </c>
      <c r="AC174" s="27" t="s">
        <v>365</v>
      </c>
      <c r="AD174" s="27" t="s">
        <v>365</v>
      </c>
      <c r="AE174" s="27" t="s">
        <v>365</v>
      </c>
      <c r="AF174" s="27" t="s">
        <v>365</v>
      </c>
      <c r="AG174" s="27" t="s">
        <v>365</v>
      </c>
      <c r="AH174" s="27" t="s">
        <v>365</v>
      </c>
      <c r="AI174" s="27" t="s">
        <v>365</v>
      </c>
      <c r="AJ174" s="52">
        <f t="shared" si="29"/>
        <v>-2.8171413765621178</v>
      </c>
      <c r="AK174" s="76"/>
    </row>
    <row r="175" spans="1:37" ht="15" customHeight="1">
      <c r="A175" s="33" t="s">
        <v>161</v>
      </c>
      <c r="B175" s="50">
        <f>'Расчет субсидий'!AV175</f>
        <v>-490.32727272727277</v>
      </c>
      <c r="C175" s="52">
        <f>'Расчет субсидий'!D175-1</f>
        <v>-1</v>
      </c>
      <c r="D175" s="52">
        <f>C175*'Расчет субсидий'!E175</f>
        <v>0</v>
      </c>
      <c r="E175" s="53">
        <f t="shared" si="26"/>
        <v>0</v>
      </c>
      <c r="F175" s="27" t="s">
        <v>365</v>
      </c>
      <c r="G175" s="27" t="s">
        <v>365</v>
      </c>
      <c r="H175" s="27" t="s">
        <v>365</v>
      </c>
      <c r="I175" s="27" t="s">
        <v>365</v>
      </c>
      <c r="J175" s="27" t="s">
        <v>365</v>
      </c>
      <c r="K175" s="27" t="s">
        <v>365</v>
      </c>
      <c r="L175" s="52">
        <f>'Расчет субсидий'!P175-1</f>
        <v>-0.37889713679745485</v>
      </c>
      <c r="M175" s="52">
        <f>L175*'Расчет субсидий'!Q175</f>
        <v>-7.5779427359490974</v>
      </c>
      <c r="N175" s="53">
        <f t="shared" si="27"/>
        <v>-161.62246783673831</v>
      </c>
      <c r="O175" s="27" t="s">
        <v>365</v>
      </c>
      <c r="P175" s="27" t="s">
        <v>365</v>
      </c>
      <c r="Q175" s="27" t="s">
        <v>365</v>
      </c>
      <c r="R175" s="27" t="s">
        <v>365</v>
      </c>
      <c r="S175" s="27" t="s">
        <v>365</v>
      </c>
      <c r="T175" s="27" t="s">
        <v>365</v>
      </c>
      <c r="U175" s="58">
        <f>'Расчет субсидий'!Z175-1</f>
        <v>0.22873497636731943</v>
      </c>
      <c r="V175" s="58">
        <f>U175*'Расчет субсидий'!AA175</f>
        <v>1.1436748818365972</v>
      </c>
      <c r="W175" s="53">
        <f t="shared" si="25"/>
        <v>24.39231375138786</v>
      </c>
      <c r="X175" s="52">
        <f>'Расчет субсидий'!AD175-1</f>
        <v>-0.82777777777777772</v>
      </c>
      <c r="Y175" s="52">
        <f>X175*'Расчет субсидий'!AE175</f>
        <v>-16.555555555555554</v>
      </c>
      <c r="Z175" s="53">
        <f t="shared" si="28"/>
        <v>-353.09711864192229</v>
      </c>
      <c r="AA175" s="27" t="s">
        <v>365</v>
      </c>
      <c r="AB175" s="27" t="s">
        <v>365</v>
      </c>
      <c r="AC175" s="27" t="s">
        <v>365</v>
      </c>
      <c r="AD175" s="27" t="s">
        <v>365</v>
      </c>
      <c r="AE175" s="27" t="s">
        <v>365</v>
      </c>
      <c r="AF175" s="27" t="s">
        <v>365</v>
      </c>
      <c r="AG175" s="27" t="s">
        <v>365</v>
      </c>
      <c r="AH175" s="27" t="s">
        <v>365</v>
      </c>
      <c r="AI175" s="27" t="s">
        <v>365</v>
      </c>
      <c r="AJ175" s="52">
        <f t="shared" si="29"/>
        <v>-22.989823409668055</v>
      </c>
      <c r="AK175" s="76"/>
    </row>
    <row r="176" spans="1:37" ht="15" customHeight="1">
      <c r="A176" s="33" t="s">
        <v>162</v>
      </c>
      <c r="B176" s="50">
        <f>'Расчет субсидий'!AV176</f>
        <v>118.0454545454545</v>
      </c>
      <c r="C176" s="52">
        <f>'Расчет субсидий'!D176-1</f>
        <v>-1</v>
      </c>
      <c r="D176" s="52">
        <f>C176*'Расчет субсидий'!E176</f>
        <v>0</v>
      </c>
      <c r="E176" s="53">
        <f t="shared" si="26"/>
        <v>0</v>
      </c>
      <c r="F176" s="27" t="s">
        <v>365</v>
      </c>
      <c r="G176" s="27" t="s">
        <v>365</v>
      </c>
      <c r="H176" s="27" t="s">
        <v>365</v>
      </c>
      <c r="I176" s="27" t="s">
        <v>365</v>
      </c>
      <c r="J176" s="27" t="s">
        <v>365</v>
      </c>
      <c r="K176" s="27" t="s">
        <v>365</v>
      </c>
      <c r="L176" s="52">
        <f>'Расчет субсидий'!P176-1</f>
        <v>0.18661240760734166</v>
      </c>
      <c r="M176" s="52">
        <f>L176*'Расчет субсидий'!Q176</f>
        <v>3.7322481521468331</v>
      </c>
      <c r="N176" s="53">
        <f t="shared" si="27"/>
        <v>107.71023922234041</v>
      </c>
      <c r="O176" s="27" t="s">
        <v>365</v>
      </c>
      <c r="P176" s="27" t="s">
        <v>365</v>
      </c>
      <c r="Q176" s="27" t="s">
        <v>365</v>
      </c>
      <c r="R176" s="27" t="s">
        <v>365</v>
      </c>
      <c r="S176" s="27" t="s">
        <v>365</v>
      </c>
      <c r="T176" s="27" t="s">
        <v>365</v>
      </c>
      <c r="U176" s="58">
        <f>'Расчет субсидий'!Z176-1</f>
        <v>7.1624737945492623E-2</v>
      </c>
      <c r="V176" s="58">
        <f>U176*'Расчет субсидий'!AA176</f>
        <v>0.35812368972746311</v>
      </c>
      <c r="W176" s="53">
        <f t="shared" si="25"/>
        <v>10.335215323114108</v>
      </c>
      <c r="X176" s="52">
        <f>'Расчет субсидий'!AD176-1</f>
        <v>0</v>
      </c>
      <c r="Y176" s="52">
        <f>X176*'Расчет субсидий'!AE176</f>
        <v>0</v>
      </c>
      <c r="Z176" s="53">
        <f t="shared" si="28"/>
        <v>0</v>
      </c>
      <c r="AA176" s="27" t="s">
        <v>365</v>
      </c>
      <c r="AB176" s="27" t="s">
        <v>365</v>
      </c>
      <c r="AC176" s="27" t="s">
        <v>365</v>
      </c>
      <c r="AD176" s="27" t="s">
        <v>365</v>
      </c>
      <c r="AE176" s="27" t="s">
        <v>365</v>
      </c>
      <c r="AF176" s="27" t="s">
        <v>365</v>
      </c>
      <c r="AG176" s="27" t="s">
        <v>365</v>
      </c>
      <c r="AH176" s="27" t="s">
        <v>365</v>
      </c>
      <c r="AI176" s="27" t="s">
        <v>365</v>
      </c>
      <c r="AJ176" s="52">
        <f t="shared" si="29"/>
        <v>4.0903718418742958</v>
      </c>
      <c r="AK176" s="76"/>
    </row>
    <row r="177" spans="1:37" ht="15" customHeight="1">
      <c r="A177" s="33" t="s">
        <v>97</v>
      </c>
      <c r="B177" s="50">
        <f>'Расчет субсидий'!AV177</f>
        <v>-221.26363636363635</v>
      </c>
      <c r="C177" s="52">
        <f>'Расчет субсидий'!D177-1</f>
        <v>-0.57503063975815016</v>
      </c>
      <c r="D177" s="52">
        <f>C177*'Расчет субсидий'!E177</f>
        <v>-2.875153198790751</v>
      </c>
      <c r="E177" s="53">
        <f t="shared" si="26"/>
        <v>-97.213188570921858</v>
      </c>
      <c r="F177" s="27" t="s">
        <v>365</v>
      </c>
      <c r="G177" s="27" t="s">
        <v>365</v>
      </c>
      <c r="H177" s="27" t="s">
        <v>365</v>
      </c>
      <c r="I177" s="27" t="s">
        <v>365</v>
      </c>
      <c r="J177" s="27" t="s">
        <v>365</v>
      </c>
      <c r="K177" s="27" t="s">
        <v>365</v>
      </c>
      <c r="L177" s="52">
        <f>'Расчет субсидий'!P177-1</f>
        <v>-0.22855292975072827</v>
      </c>
      <c r="M177" s="52">
        <f>L177*'Расчет субсидий'!Q177</f>
        <v>-4.5710585950145655</v>
      </c>
      <c r="N177" s="53">
        <f t="shared" si="27"/>
        <v>-154.5542621355894</v>
      </c>
      <c r="O177" s="27" t="s">
        <v>365</v>
      </c>
      <c r="P177" s="27" t="s">
        <v>365</v>
      </c>
      <c r="Q177" s="27" t="s">
        <v>365</v>
      </c>
      <c r="R177" s="27" t="s">
        <v>365</v>
      </c>
      <c r="S177" s="27" t="s">
        <v>365</v>
      </c>
      <c r="T177" s="27" t="s">
        <v>365</v>
      </c>
      <c r="U177" s="58">
        <f>'Расчет субсидий'!Z177-1</f>
        <v>1.3767985611510714E-2</v>
      </c>
      <c r="V177" s="58">
        <f>U177*'Расчет субсидий'!AA177</f>
        <v>6.8839928057553568E-2</v>
      </c>
      <c r="W177" s="53">
        <f t="shared" si="25"/>
        <v>2.3275799391428165</v>
      </c>
      <c r="X177" s="52">
        <f>'Расчет субсидий'!AD177-1</f>
        <v>4.1666666666666741E-2</v>
      </c>
      <c r="Y177" s="52">
        <f>X177*'Расчет субсидий'!AE177</f>
        <v>0.83333333333333481</v>
      </c>
      <c r="Z177" s="53">
        <f t="shared" si="28"/>
        <v>28.176234403732103</v>
      </c>
      <c r="AA177" s="27" t="s">
        <v>365</v>
      </c>
      <c r="AB177" s="27" t="s">
        <v>365</v>
      </c>
      <c r="AC177" s="27" t="s">
        <v>365</v>
      </c>
      <c r="AD177" s="27" t="s">
        <v>365</v>
      </c>
      <c r="AE177" s="27" t="s">
        <v>365</v>
      </c>
      <c r="AF177" s="27" t="s">
        <v>365</v>
      </c>
      <c r="AG177" s="27" t="s">
        <v>365</v>
      </c>
      <c r="AH177" s="27" t="s">
        <v>365</v>
      </c>
      <c r="AI177" s="27" t="s">
        <v>365</v>
      </c>
      <c r="AJ177" s="52">
        <f t="shared" si="29"/>
        <v>-6.5440385324144286</v>
      </c>
      <c r="AK177" s="76"/>
    </row>
    <row r="178" spans="1:37" ht="15" customHeight="1">
      <c r="A178" s="33" t="s">
        <v>163</v>
      </c>
      <c r="B178" s="50">
        <f>'Расчет субсидий'!AV178</f>
        <v>-104.74545454545455</v>
      </c>
      <c r="C178" s="52">
        <f>'Расчет субсидий'!D178-1</f>
        <v>-1.5897613423474843E-2</v>
      </c>
      <c r="D178" s="52">
        <f>C178*'Расчет субсидий'!E178</f>
        <v>-7.9488067117374217E-2</v>
      </c>
      <c r="E178" s="53">
        <f t="shared" si="26"/>
        <v>-2.64423213796886</v>
      </c>
      <c r="F178" s="27" t="s">
        <v>365</v>
      </c>
      <c r="G178" s="27" t="s">
        <v>365</v>
      </c>
      <c r="H178" s="27" t="s">
        <v>365</v>
      </c>
      <c r="I178" s="27" t="s">
        <v>365</v>
      </c>
      <c r="J178" s="27" t="s">
        <v>365</v>
      </c>
      <c r="K178" s="27" t="s">
        <v>365</v>
      </c>
      <c r="L178" s="52">
        <f>'Расчет субсидий'!P178-1</f>
        <v>-0.14491533352044161</v>
      </c>
      <c r="M178" s="52">
        <f>L178*'Расчет субсидий'!Q178</f>
        <v>-2.8983066704088323</v>
      </c>
      <c r="N178" s="53">
        <f t="shared" si="27"/>
        <v>-96.414416924593084</v>
      </c>
      <c r="O178" s="27" t="s">
        <v>365</v>
      </c>
      <c r="P178" s="27" t="s">
        <v>365</v>
      </c>
      <c r="Q178" s="27" t="s">
        <v>365</v>
      </c>
      <c r="R178" s="27" t="s">
        <v>365</v>
      </c>
      <c r="S178" s="27" t="s">
        <v>365</v>
      </c>
      <c r="T178" s="27" t="s">
        <v>365</v>
      </c>
      <c r="U178" s="58">
        <f>'Расчет субсидий'!Z178-1</f>
        <v>-3.4190127970749495E-2</v>
      </c>
      <c r="V178" s="58">
        <f>U178*'Расчет субсидий'!AA178</f>
        <v>-0.17095063985374748</v>
      </c>
      <c r="W178" s="53">
        <f t="shared" si="25"/>
        <v>-5.6868054828926082</v>
      </c>
      <c r="X178" s="52">
        <f>'Расчет субсидий'!AD178-1</f>
        <v>0</v>
      </c>
      <c r="Y178" s="52">
        <f>X178*'Расчет субсидий'!AE178</f>
        <v>0</v>
      </c>
      <c r="Z178" s="53">
        <f t="shared" si="28"/>
        <v>0</v>
      </c>
      <c r="AA178" s="27" t="s">
        <v>365</v>
      </c>
      <c r="AB178" s="27" t="s">
        <v>365</v>
      </c>
      <c r="AC178" s="27" t="s">
        <v>365</v>
      </c>
      <c r="AD178" s="27" t="s">
        <v>365</v>
      </c>
      <c r="AE178" s="27" t="s">
        <v>365</v>
      </c>
      <c r="AF178" s="27" t="s">
        <v>365</v>
      </c>
      <c r="AG178" s="27" t="s">
        <v>365</v>
      </c>
      <c r="AH178" s="27" t="s">
        <v>365</v>
      </c>
      <c r="AI178" s="27" t="s">
        <v>365</v>
      </c>
      <c r="AJ178" s="52">
        <f t="shared" si="29"/>
        <v>-3.1487453773799539</v>
      </c>
      <c r="AK178" s="76"/>
    </row>
    <row r="179" spans="1:37" ht="15" customHeight="1">
      <c r="A179" s="33" t="s">
        <v>164</v>
      </c>
      <c r="B179" s="50">
        <f>'Расчет субсидий'!AV179</f>
        <v>137.5</v>
      </c>
      <c r="C179" s="52">
        <f>'Расчет субсидий'!D179-1</f>
        <v>0.10357868156664707</v>
      </c>
      <c r="D179" s="52">
        <f>C179*'Расчет субсидий'!E179</f>
        <v>0.51789340783323534</v>
      </c>
      <c r="E179" s="53">
        <f t="shared" si="26"/>
        <v>27.972088557534363</v>
      </c>
      <c r="F179" s="27" t="s">
        <v>365</v>
      </c>
      <c r="G179" s="27" t="s">
        <v>365</v>
      </c>
      <c r="H179" s="27" t="s">
        <v>365</v>
      </c>
      <c r="I179" s="27" t="s">
        <v>365</v>
      </c>
      <c r="J179" s="27" t="s">
        <v>365</v>
      </c>
      <c r="K179" s="27" t="s">
        <v>365</v>
      </c>
      <c r="L179" s="52">
        <f>'Расчет субсидий'!P179-1</f>
        <v>7.6847106555626654E-2</v>
      </c>
      <c r="M179" s="52">
        <f>L179*'Расчет субсидий'!Q179</f>
        <v>1.5369421311125331</v>
      </c>
      <c r="N179" s="53">
        <f t="shared" si="27"/>
        <v>83.012219790850992</v>
      </c>
      <c r="O179" s="27" t="s">
        <v>365</v>
      </c>
      <c r="P179" s="27" t="s">
        <v>365</v>
      </c>
      <c r="Q179" s="27" t="s">
        <v>365</v>
      </c>
      <c r="R179" s="27" t="s">
        <v>365</v>
      </c>
      <c r="S179" s="27" t="s">
        <v>365</v>
      </c>
      <c r="T179" s="27" t="s">
        <v>365</v>
      </c>
      <c r="U179" s="58">
        <f>'Расчет субсидий'!Z179-1</f>
        <v>2.9476507584165201E-3</v>
      </c>
      <c r="V179" s="58">
        <f>U179*'Расчет субсидий'!AA179</f>
        <v>1.4738253792082601E-2</v>
      </c>
      <c r="W179" s="53">
        <f t="shared" si="25"/>
        <v>0.7960320290238202</v>
      </c>
      <c r="X179" s="52">
        <f>'Расчет субсидий'!AD179-1</f>
        <v>2.3809523809523725E-2</v>
      </c>
      <c r="Y179" s="52">
        <f>X179*'Расчет субсидий'!AE179</f>
        <v>0.4761904761904745</v>
      </c>
      <c r="Z179" s="53">
        <f t="shared" si="28"/>
        <v>25.719659622590797</v>
      </c>
      <c r="AA179" s="27" t="s">
        <v>365</v>
      </c>
      <c r="AB179" s="27" t="s">
        <v>365</v>
      </c>
      <c r="AC179" s="27" t="s">
        <v>365</v>
      </c>
      <c r="AD179" s="27" t="s">
        <v>365</v>
      </c>
      <c r="AE179" s="27" t="s">
        <v>365</v>
      </c>
      <c r="AF179" s="27" t="s">
        <v>365</v>
      </c>
      <c r="AG179" s="27" t="s">
        <v>365</v>
      </c>
      <c r="AH179" s="27" t="s">
        <v>365</v>
      </c>
      <c r="AI179" s="27" t="s">
        <v>365</v>
      </c>
      <c r="AJ179" s="52">
        <f t="shared" si="29"/>
        <v>2.545764268928326</v>
      </c>
      <c r="AK179" s="76"/>
    </row>
    <row r="180" spans="1:37" ht="15" customHeight="1">
      <c r="A180" s="33" t="s">
        <v>165</v>
      </c>
      <c r="B180" s="50">
        <f>'Расчет субсидий'!AV180</f>
        <v>-92.681818181818244</v>
      </c>
      <c r="C180" s="52">
        <f>'Расчет субсидий'!D180-1</f>
        <v>-0.3242505133470226</v>
      </c>
      <c r="D180" s="52">
        <f>C180*'Расчет субсидий'!E180</f>
        <v>-1.621252566735113</v>
      </c>
      <c r="E180" s="53">
        <f t="shared" si="26"/>
        <v>-55.722109494827471</v>
      </c>
      <c r="F180" s="27" t="s">
        <v>365</v>
      </c>
      <c r="G180" s="27" t="s">
        <v>365</v>
      </c>
      <c r="H180" s="27" t="s">
        <v>365</v>
      </c>
      <c r="I180" s="27" t="s">
        <v>365</v>
      </c>
      <c r="J180" s="27" t="s">
        <v>365</v>
      </c>
      <c r="K180" s="27" t="s">
        <v>365</v>
      </c>
      <c r="L180" s="52">
        <f>'Расчет субсидий'!P180-1</f>
        <v>-0.298454647256439</v>
      </c>
      <c r="M180" s="52">
        <f>L180*'Расчет субсидий'!Q180</f>
        <v>-5.9690929451287804</v>
      </c>
      <c r="N180" s="53">
        <f t="shared" si="27"/>
        <v>-205.15646821338936</v>
      </c>
      <c r="O180" s="27" t="s">
        <v>365</v>
      </c>
      <c r="P180" s="27" t="s">
        <v>365</v>
      </c>
      <c r="Q180" s="27" t="s">
        <v>365</v>
      </c>
      <c r="R180" s="27" t="s">
        <v>365</v>
      </c>
      <c r="S180" s="27" t="s">
        <v>365</v>
      </c>
      <c r="T180" s="27" t="s">
        <v>365</v>
      </c>
      <c r="U180" s="58">
        <f>'Расчет субсидий'!Z180-1</f>
        <v>0.12336306868867086</v>
      </c>
      <c r="V180" s="58">
        <f>U180*'Расчет субсидий'!AA180</f>
        <v>0.61681534344335431</v>
      </c>
      <c r="W180" s="53">
        <f t="shared" si="25"/>
        <v>21.199813533467644</v>
      </c>
      <c r="X180" s="52">
        <f>'Расчет субсидий'!AD180-1</f>
        <v>0.2138461538461538</v>
      </c>
      <c r="Y180" s="52">
        <f>X180*'Расчет субсидий'!AE180</f>
        <v>4.2769230769230759</v>
      </c>
      <c r="Z180" s="53">
        <f t="shared" si="28"/>
        <v>146.99694599293096</v>
      </c>
      <c r="AA180" s="27" t="s">
        <v>365</v>
      </c>
      <c r="AB180" s="27" t="s">
        <v>365</v>
      </c>
      <c r="AC180" s="27" t="s">
        <v>365</v>
      </c>
      <c r="AD180" s="27" t="s">
        <v>365</v>
      </c>
      <c r="AE180" s="27" t="s">
        <v>365</v>
      </c>
      <c r="AF180" s="27" t="s">
        <v>365</v>
      </c>
      <c r="AG180" s="27" t="s">
        <v>365</v>
      </c>
      <c r="AH180" s="27" t="s">
        <v>365</v>
      </c>
      <c r="AI180" s="27" t="s">
        <v>365</v>
      </c>
      <c r="AJ180" s="52">
        <f t="shared" si="29"/>
        <v>-2.6966070914974631</v>
      </c>
      <c r="AK180" s="76"/>
    </row>
    <row r="181" spans="1:37" ht="15" customHeight="1">
      <c r="A181" s="32" t="s">
        <v>166</v>
      </c>
      <c r="B181" s="54"/>
      <c r="C181" s="55"/>
      <c r="D181" s="55"/>
      <c r="E181" s="56"/>
      <c r="F181" s="55"/>
      <c r="G181" s="55"/>
      <c r="H181" s="56"/>
      <c r="I181" s="56"/>
      <c r="J181" s="56"/>
      <c r="K181" s="56"/>
      <c r="L181" s="55"/>
      <c r="M181" s="55"/>
      <c r="N181" s="56"/>
      <c r="O181" s="55"/>
      <c r="P181" s="55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27"/>
      <c r="AB181" s="27"/>
      <c r="AC181" s="27"/>
      <c r="AD181" s="27"/>
      <c r="AE181" s="27"/>
      <c r="AF181" s="27"/>
      <c r="AG181" s="27"/>
      <c r="AH181" s="27"/>
      <c r="AI181" s="27"/>
      <c r="AJ181" s="56"/>
      <c r="AK181" s="76"/>
    </row>
    <row r="182" spans="1:37" ht="15" customHeight="1">
      <c r="A182" s="33" t="s">
        <v>167</v>
      </c>
      <c r="B182" s="50">
        <f>'Расчет субсидий'!AV182</f>
        <v>-163.39090909090908</v>
      </c>
      <c r="C182" s="52">
        <f>'Расчет субсидий'!D182-1</f>
        <v>-1</v>
      </c>
      <c r="D182" s="52">
        <f>C182*'Расчет субсидий'!E182</f>
        <v>0</v>
      </c>
      <c r="E182" s="53">
        <f t="shared" si="26"/>
        <v>0</v>
      </c>
      <c r="F182" s="27" t="s">
        <v>365</v>
      </c>
      <c r="G182" s="27" t="s">
        <v>365</v>
      </c>
      <c r="H182" s="27" t="s">
        <v>365</v>
      </c>
      <c r="I182" s="27" t="s">
        <v>365</v>
      </c>
      <c r="J182" s="27" t="s">
        <v>365</v>
      </c>
      <c r="K182" s="27" t="s">
        <v>365</v>
      </c>
      <c r="L182" s="52">
        <f>'Расчет субсидий'!P182-1</f>
        <v>-0.29354433032907146</v>
      </c>
      <c r="M182" s="52">
        <f>L182*'Расчет субсидий'!Q182</f>
        <v>-5.8708866065814291</v>
      </c>
      <c r="N182" s="53">
        <f t="shared" si="27"/>
        <v>-133.18716159058053</v>
      </c>
      <c r="O182" s="27" t="s">
        <v>365</v>
      </c>
      <c r="P182" s="27" t="s">
        <v>365</v>
      </c>
      <c r="Q182" s="27" t="s">
        <v>365</v>
      </c>
      <c r="R182" s="27" t="s">
        <v>365</v>
      </c>
      <c r="S182" s="27" t="s">
        <v>365</v>
      </c>
      <c r="T182" s="27" t="s">
        <v>365</v>
      </c>
      <c r="U182" s="58">
        <f>'Расчет субсидий'!Z182-1</f>
        <v>-0.26627608029269256</v>
      </c>
      <c r="V182" s="58">
        <f>U182*'Расчет субсидий'!AA182</f>
        <v>-1.3313804014634627</v>
      </c>
      <c r="W182" s="53">
        <f t="shared" si="25"/>
        <v>-30.203747500328546</v>
      </c>
      <c r="X182" s="52">
        <f>'Расчет субсидий'!AD182-1</f>
        <v>0</v>
      </c>
      <c r="Y182" s="52">
        <f>X182*'Расчет субсидий'!AE182</f>
        <v>0</v>
      </c>
      <c r="Z182" s="53">
        <f t="shared" si="28"/>
        <v>0</v>
      </c>
      <c r="AA182" s="27" t="s">
        <v>365</v>
      </c>
      <c r="AB182" s="27" t="s">
        <v>365</v>
      </c>
      <c r="AC182" s="27" t="s">
        <v>365</v>
      </c>
      <c r="AD182" s="27" t="s">
        <v>365</v>
      </c>
      <c r="AE182" s="27" t="s">
        <v>365</v>
      </c>
      <c r="AF182" s="27" t="s">
        <v>365</v>
      </c>
      <c r="AG182" s="27" t="s">
        <v>365</v>
      </c>
      <c r="AH182" s="27" t="s">
        <v>365</v>
      </c>
      <c r="AI182" s="27" t="s">
        <v>365</v>
      </c>
      <c r="AJ182" s="52">
        <f t="shared" si="29"/>
        <v>-7.2022670080448918</v>
      </c>
      <c r="AK182" s="76"/>
    </row>
    <row r="183" spans="1:37" ht="15" customHeight="1">
      <c r="A183" s="33" t="s">
        <v>168</v>
      </c>
      <c r="B183" s="50">
        <f>'Расчет субсидий'!AV183</f>
        <v>-122.70000000000005</v>
      </c>
      <c r="C183" s="52">
        <f>'Расчет субсидий'!D183-1</f>
        <v>3.4125089520171903E-2</v>
      </c>
      <c r="D183" s="52">
        <f>C183*'Расчет субсидий'!E183</f>
        <v>0.17062544760085951</v>
      </c>
      <c r="E183" s="53">
        <f t="shared" si="26"/>
        <v>7.0040706548895448</v>
      </c>
      <c r="F183" s="27" t="s">
        <v>365</v>
      </c>
      <c r="G183" s="27" t="s">
        <v>365</v>
      </c>
      <c r="H183" s="27" t="s">
        <v>365</v>
      </c>
      <c r="I183" s="27" t="s">
        <v>365</v>
      </c>
      <c r="J183" s="27" t="s">
        <v>365</v>
      </c>
      <c r="K183" s="27" t="s">
        <v>365</v>
      </c>
      <c r="L183" s="52">
        <f>'Расчет субсидий'!P183-1</f>
        <v>-0.16953020571838429</v>
      </c>
      <c r="M183" s="52">
        <f>L183*'Расчет субсидий'!Q183</f>
        <v>-3.3906041143676857</v>
      </c>
      <c r="N183" s="53">
        <f t="shared" si="27"/>
        <v>-139.18223285980017</v>
      </c>
      <c r="O183" s="27" t="s">
        <v>365</v>
      </c>
      <c r="P183" s="27" t="s">
        <v>365</v>
      </c>
      <c r="Q183" s="27" t="s">
        <v>365</v>
      </c>
      <c r="R183" s="27" t="s">
        <v>365</v>
      </c>
      <c r="S183" s="27" t="s">
        <v>365</v>
      </c>
      <c r="T183" s="27" t="s">
        <v>365</v>
      </c>
      <c r="U183" s="58">
        <f>'Расчет субсидий'!Z183-1</f>
        <v>3.5843390359439953E-2</v>
      </c>
      <c r="V183" s="58">
        <f>U183*'Расчет субсидий'!AA183</f>
        <v>0.17921695179719976</v>
      </c>
      <c r="W183" s="53">
        <f t="shared" si="25"/>
        <v>7.3567466669912944</v>
      </c>
      <c r="X183" s="52">
        <f>'Расчет субсидий'!AD183-1</f>
        <v>2.5839793281654533E-3</v>
      </c>
      <c r="Y183" s="52">
        <f>X183*'Расчет субсидий'!AE183</f>
        <v>5.1679586563309066E-2</v>
      </c>
      <c r="Z183" s="53">
        <f t="shared" si="28"/>
        <v>2.1214155379192903</v>
      </c>
      <c r="AA183" s="27" t="s">
        <v>365</v>
      </c>
      <c r="AB183" s="27" t="s">
        <v>365</v>
      </c>
      <c r="AC183" s="27" t="s">
        <v>365</v>
      </c>
      <c r="AD183" s="27" t="s">
        <v>365</v>
      </c>
      <c r="AE183" s="27" t="s">
        <v>365</v>
      </c>
      <c r="AF183" s="27" t="s">
        <v>365</v>
      </c>
      <c r="AG183" s="27" t="s">
        <v>365</v>
      </c>
      <c r="AH183" s="27" t="s">
        <v>365</v>
      </c>
      <c r="AI183" s="27" t="s">
        <v>365</v>
      </c>
      <c r="AJ183" s="52">
        <f t="shared" si="29"/>
        <v>-2.9890821284063174</v>
      </c>
      <c r="AK183" s="76"/>
    </row>
    <row r="184" spans="1:37" ht="15" customHeight="1">
      <c r="A184" s="33" t="s">
        <v>169</v>
      </c>
      <c r="B184" s="50">
        <f>'Расчет субсидий'!AV184</f>
        <v>-38.663636363636215</v>
      </c>
      <c r="C184" s="52">
        <f>'Расчет субсидий'!D184-1</f>
        <v>-1</v>
      </c>
      <c r="D184" s="52">
        <f>C184*'Расчет субсидий'!E184</f>
        <v>0</v>
      </c>
      <c r="E184" s="53">
        <f t="shared" si="26"/>
        <v>0</v>
      </c>
      <c r="F184" s="27" t="s">
        <v>365</v>
      </c>
      <c r="G184" s="27" t="s">
        <v>365</v>
      </c>
      <c r="H184" s="27" t="s">
        <v>365</v>
      </c>
      <c r="I184" s="27" t="s">
        <v>365</v>
      </c>
      <c r="J184" s="27" t="s">
        <v>365</v>
      </c>
      <c r="K184" s="27" t="s">
        <v>365</v>
      </c>
      <c r="L184" s="52">
        <f>'Расчет субсидий'!P184-1</f>
        <v>-6.9263306309481742E-2</v>
      </c>
      <c r="M184" s="52">
        <f>L184*'Расчет субсидий'!Q184</f>
        <v>-1.3852661261896348</v>
      </c>
      <c r="N184" s="53">
        <f t="shared" si="27"/>
        <v>-33.433443654906633</v>
      </c>
      <c r="O184" s="27" t="s">
        <v>365</v>
      </c>
      <c r="P184" s="27" t="s">
        <v>365</v>
      </c>
      <c r="Q184" s="27" t="s">
        <v>365</v>
      </c>
      <c r="R184" s="27" t="s">
        <v>365</v>
      </c>
      <c r="S184" s="27" t="s">
        <v>365</v>
      </c>
      <c r="T184" s="27" t="s">
        <v>365</v>
      </c>
      <c r="U184" s="58">
        <f>'Расчет субсидий'!Z184-1</f>
        <v>-4.3341086055212918E-2</v>
      </c>
      <c r="V184" s="58">
        <f>U184*'Расчет субсидий'!AA184</f>
        <v>-0.21670543027606459</v>
      </c>
      <c r="W184" s="53">
        <f t="shared" si="25"/>
        <v>-5.2301927087295832</v>
      </c>
      <c r="X184" s="52">
        <f>'Расчет субсидий'!AD184-1</f>
        <v>0</v>
      </c>
      <c r="Y184" s="52">
        <f>X184*'Расчет субсидий'!AE184</f>
        <v>0</v>
      </c>
      <c r="Z184" s="53">
        <f t="shared" si="28"/>
        <v>0</v>
      </c>
      <c r="AA184" s="27" t="s">
        <v>365</v>
      </c>
      <c r="AB184" s="27" t="s">
        <v>365</v>
      </c>
      <c r="AC184" s="27" t="s">
        <v>365</v>
      </c>
      <c r="AD184" s="27" t="s">
        <v>365</v>
      </c>
      <c r="AE184" s="27" t="s">
        <v>365</v>
      </c>
      <c r="AF184" s="27" t="s">
        <v>365</v>
      </c>
      <c r="AG184" s="27" t="s">
        <v>365</v>
      </c>
      <c r="AH184" s="27" t="s">
        <v>365</v>
      </c>
      <c r="AI184" s="27" t="s">
        <v>365</v>
      </c>
      <c r="AJ184" s="52">
        <f t="shared" si="29"/>
        <v>-1.6019715564656996</v>
      </c>
      <c r="AK184" s="76"/>
    </row>
    <row r="185" spans="1:37" ht="15" customHeight="1">
      <c r="A185" s="33" t="s">
        <v>170</v>
      </c>
      <c r="B185" s="50">
        <f>'Расчет субсидий'!AV185</f>
        <v>-36.009090909090901</v>
      </c>
      <c r="C185" s="52">
        <f>'Расчет субсидий'!D185-1</f>
        <v>-1</v>
      </c>
      <c r="D185" s="52">
        <f>C185*'Расчет субсидий'!E185</f>
        <v>0</v>
      </c>
      <c r="E185" s="53">
        <f t="shared" si="26"/>
        <v>0</v>
      </c>
      <c r="F185" s="27" t="s">
        <v>365</v>
      </c>
      <c r="G185" s="27" t="s">
        <v>365</v>
      </c>
      <c r="H185" s="27" t="s">
        <v>365</v>
      </c>
      <c r="I185" s="27" t="s">
        <v>365</v>
      </c>
      <c r="J185" s="27" t="s">
        <v>365</v>
      </c>
      <c r="K185" s="27" t="s">
        <v>365</v>
      </c>
      <c r="L185" s="52">
        <f>'Расчет субсидий'!P185-1</f>
        <v>-2.0446096654275214E-3</v>
      </c>
      <c r="M185" s="52">
        <f>L185*'Расчет субсидий'!Q185</f>
        <v>-4.0892193308550429E-2</v>
      </c>
      <c r="N185" s="53">
        <f t="shared" si="27"/>
        <v>-0.47122820102353802</v>
      </c>
      <c r="O185" s="27" t="s">
        <v>365</v>
      </c>
      <c r="P185" s="27" t="s">
        <v>365</v>
      </c>
      <c r="Q185" s="27" t="s">
        <v>365</v>
      </c>
      <c r="R185" s="27" t="s">
        <v>365</v>
      </c>
      <c r="S185" s="27" t="s">
        <v>365</v>
      </c>
      <c r="T185" s="27" t="s">
        <v>365</v>
      </c>
      <c r="U185" s="58">
        <f>'Расчет субсидий'!Z185-1</f>
        <v>-0.6167802132701421</v>
      </c>
      <c r="V185" s="58">
        <f>U185*'Расчет субсидий'!AA185</f>
        <v>-3.0839010663507107</v>
      </c>
      <c r="W185" s="53">
        <f t="shared" ref="W185:W247" si="30">$B185*V185/$AJ185</f>
        <v>-35.537862708067365</v>
      </c>
      <c r="X185" s="52">
        <f>'Расчет субсидий'!AD185-1</f>
        <v>0</v>
      </c>
      <c r="Y185" s="52">
        <f>X185*'Расчет субсидий'!AE185</f>
        <v>0</v>
      </c>
      <c r="Z185" s="53">
        <f t="shared" si="28"/>
        <v>0</v>
      </c>
      <c r="AA185" s="27" t="s">
        <v>365</v>
      </c>
      <c r="AB185" s="27" t="s">
        <v>365</v>
      </c>
      <c r="AC185" s="27" t="s">
        <v>365</v>
      </c>
      <c r="AD185" s="27" t="s">
        <v>365</v>
      </c>
      <c r="AE185" s="27" t="s">
        <v>365</v>
      </c>
      <c r="AF185" s="27" t="s">
        <v>365</v>
      </c>
      <c r="AG185" s="27" t="s">
        <v>365</v>
      </c>
      <c r="AH185" s="27" t="s">
        <v>365</v>
      </c>
      <c r="AI185" s="27" t="s">
        <v>365</v>
      </c>
      <c r="AJ185" s="52">
        <f t="shared" si="29"/>
        <v>-3.1247932596592611</v>
      </c>
      <c r="AK185" s="76"/>
    </row>
    <row r="186" spans="1:37" ht="15" customHeight="1">
      <c r="A186" s="33" t="s">
        <v>171</v>
      </c>
      <c r="B186" s="50">
        <f>'Расчет субсидий'!AV186</f>
        <v>-175.0545454545454</v>
      </c>
      <c r="C186" s="52">
        <f>'Расчет субсидий'!D186-1</f>
        <v>-1</v>
      </c>
      <c r="D186" s="52">
        <f>C186*'Расчет субсидий'!E186</f>
        <v>0</v>
      </c>
      <c r="E186" s="53">
        <f t="shared" ref="E186:E249" si="31">$B186*D186/$AJ186</f>
        <v>0</v>
      </c>
      <c r="F186" s="27" t="s">
        <v>365</v>
      </c>
      <c r="G186" s="27" t="s">
        <v>365</v>
      </c>
      <c r="H186" s="27" t="s">
        <v>365</v>
      </c>
      <c r="I186" s="27" t="s">
        <v>365</v>
      </c>
      <c r="J186" s="27" t="s">
        <v>365</v>
      </c>
      <c r="K186" s="27" t="s">
        <v>365</v>
      </c>
      <c r="L186" s="52">
        <f>'Расчет субсидий'!P186-1</f>
        <v>-0.62480680061823801</v>
      </c>
      <c r="M186" s="52">
        <f>L186*'Расчет субсидий'!Q186</f>
        <v>-12.49613601236476</v>
      </c>
      <c r="N186" s="53">
        <f t="shared" ref="N186:N249" si="32">$B186*M186/$AJ186</f>
        <v>-168.16813790200399</v>
      </c>
      <c r="O186" s="27" t="s">
        <v>365</v>
      </c>
      <c r="P186" s="27" t="s">
        <v>365</v>
      </c>
      <c r="Q186" s="27" t="s">
        <v>365</v>
      </c>
      <c r="R186" s="27" t="s">
        <v>365</v>
      </c>
      <c r="S186" s="27" t="s">
        <v>365</v>
      </c>
      <c r="T186" s="27" t="s">
        <v>365</v>
      </c>
      <c r="U186" s="58">
        <f>'Расчет субсидий'!Z186-1</f>
        <v>-0.10234219928543065</v>
      </c>
      <c r="V186" s="58">
        <f>U186*'Расчет субсидий'!AA186</f>
        <v>-0.51171099642715323</v>
      </c>
      <c r="W186" s="53">
        <f t="shared" si="30"/>
        <v>-6.8864075525414101</v>
      </c>
      <c r="X186" s="52">
        <f>'Расчет субсидий'!AD186-1</f>
        <v>0</v>
      </c>
      <c r="Y186" s="52">
        <f>X186*'Расчет субсидий'!AE186</f>
        <v>0</v>
      </c>
      <c r="Z186" s="53">
        <f t="shared" ref="Z186:Z249" si="33">$B186*Y186/$AJ186</f>
        <v>0</v>
      </c>
      <c r="AA186" s="27" t="s">
        <v>365</v>
      </c>
      <c r="AB186" s="27" t="s">
        <v>365</v>
      </c>
      <c r="AC186" s="27" t="s">
        <v>365</v>
      </c>
      <c r="AD186" s="27" t="s">
        <v>365</v>
      </c>
      <c r="AE186" s="27" t="s">
        <v>365</v>
      </c>
      <c r="AF186" s="27" t="s">
        <v>365</v>
      </c>
      <c r="AG186" s="27" t="s">
        <v>365</v>
      </c>
      <c r="AH186" s="27" t="s">
        <v>365</v>
      </c>
      <c r="AI186" s="27" t="s">
        <v>365</v>
      </c>
      <c r="AJ186" s="52">
        <f t="shared" ref="AJ186:AJ249" si="34">D186+M186+V186+Y186</f>
        <v>-13.007847008791913</v>
      </c>
      <c r="AK186" s="76"/>
    </row>
    <row r="187" spans="1:37" ht="15" customHeight="1">
      <c r="A187" s="33" t="s">
        <v>172</v>
      </c>
      <c r="B187" s="50">
        <f>'Расчет субсидий'!AV187</f>
        <v>-196.58181818181822</v>
      </c>
      <c r="C187" s="52">
        <f>'Расчет субсидий'!D187-1</f>
        <v>-1</v>
      </c>
      <c r="D187" s="52">
        <f>C187*'Расчет субсидий'!E187</f>
        <v>0</v>
      </c>
      <c r="E187" s="53">
        <f t="shared" si="31"/>
        <v>0</v>
      </c>
      <c r="F187" s="27" t="s">
        <v>365</v>
      </c>
      <c r="G187" s="27" t="s">
        <v>365</v>
      </c>
      <c r="H187" s="27" t="s">
        <v>365</v>
      </c>
      <c r="I187" s="27" t="s">
        <v>365</v>
      </c>
      <c r="J187" s="27" t="s">
        <v>365</v>
      </c>
      <c r="K187" s="27" t="s">
        <v>365</v>
      </c>
      <c r="L187" s="52">
        <f>'Расчет субсидий'!P187-1</f>
        <v>-0.40056628914057291</v>
      </c>
      <c r="M187" s="52">
        <f>L187*'Расчет субсидий'!Q187</f>
        <v>-8.0113257828114577</v>
      </c>
      <c r="N187" s="53">
        <f t="shared" si="32"/>
        <v>-206.53609539131048</v>
      </c>
      <c r="O187" s="27" t="s">
        <v>365</v>
      </c>
      <c r="P187" s="27" t="s">
        <v>365</v>
      </c>
      <c r="Q187" s="27" t="s">
        <v>365</v>
      </c>
      <c r="R187" s="27" t="s">
        <v>365</v>
      </c>
      <c r="S187" s="27" t="s">
        <v>365</v>
      </c>
      <c r="T187" s="27" t="s">
        <v>365</v>
      </c>
      <c r="U187" s="58">
        <f>'Расчет субсидий'!Z187-1</f>
        <v>7.7223264540337677E-2</v>
      </c>
      <c r="V187" s="58">
        <f>U187*'Расчет субсидий'!AA187</f>
        <v>0.38611632270168839</v>
      </c>
      <c r="W187" s="53">
        <f t="shared" si="30"/>
        <v>9.9542772094922736</v>
      </c>
      <c r="X187" s="52">
        <f>'Расчет субсидий'!AD187-1</f>
        <v>0</v>
      </c>
      <c r="Y187" s="52">
        <f>X187*'Расчет субсидий'!AE187</f>
        <v>0</v>
      </c>
      <c r="Z187" s="53">
        <f t="shared" si="33"/>
        <v>0</v>
      </c>
      <c r="AA187" s="27" t="s">
        <v>365</v>
      </c>
      <c r="AB187" s="27" t="s">
        <v>365</v>
      </c>
      <c r="AC187" s="27" t="s">
        <v>365</v>
      </c>
      <c r="AD187" s="27" t="s">
        <v>365</v>
      </c>
      <c r="AE187" s="27" t="s">
        <v>365</v>
      </c>
      <c r="AF187" s="27" t="s">
        <v>365</v>
      </c>
      <c r="AG187" s="27" t="s">
        <v>365</v>
      </c>
      <c r="AH187" s="27" t="s">
        <v>365</v>
      </c>
      <c r="AI187" s="27" t="s">
        <v>365</v>
      </c>
      <c r="AJ187" s="52">
        <f t="shared" si="34"/>
        <v>-7.6252094601097689</v>
      </c>
      <c r="AK187" s="76"/>
    </row>
    <row r="188" spans="1:37" ht="15" customHeight="1">
      <c r="A188" s="32" t="s">
        <v>173</v>
      </c>
      <c r="B188" s="54"/>
      <c r="C188" s="55"/>
      <c r="D188" s="55"/>
      <c r="E188" s="56"/>
      <c r="F188" s="55"/>
      <c r="G188" s="55"/>
      <c r="H188" s="56"/>
      <c r="I188" s="56"/>
      <c r="J188" s="56"/>
      <c r="K188" s="56"/>
      <c r="L188" s="55"/>
      <c r="M188" s="55"/>
      <c r="N188" s="56"/>
      <c r="O188" s="55"/>
      <c r="P188" s="55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27"/>
      <c r="AB188" s="27"/>
      <c r="AC188" s="27"/>
      <c r="AD188" s="27"/>
      <c r="AE188" s="27"/>
      <c r="AF188" s="27"/>
      <c r="AG188" s="27"/>
      <c r="AH188" s="27"/>
      <c r="AI188" s="27"/>
      <c r="AJ188" s="56"/>
      <c r="AK188" s="76"/>
    </row>
    <row r="189" spans="1:37" ht="15" customHeight="1">
      <c r="A189" s="33" t="s">
        <v>174</v>
      </c>
      <c r="B189" s="50">
        <f>'Расчет субсидий'!AV189</f>
        <v>-316.04545454545462</v>
      </c>
      <c r="C189" s="52">
        <f>'Расчет субсидий'!D189-1</f>
        <v>-1</v>
      </c>
      <c r="D189" s="52">
        <f>C189*'Расчет субсидий'!E189</f>
        <v>0</v>
      </c>
      <c r="E189" s="53">
        <f t="shared" si="31"/>
        <v>0</v>
      </c>
      <c r="F189" s="27" t="s">
        <v>365</v>
      </c>
      <c r="G189" s="27" t="s">
        <v>365</v>
      </c>
      <c r="H189" s="27" t="s">
        <v>365</v>
      </c>
      <c r="I189" s="27" t="s">
        <v>365</v>
      </c>
      <c r="J189" s="27" t="s">
        <v>365</v>
      </c>
      <c r="K189" s="27" t="s">
        <v>365</v>
      </c>
      <c r="L189" s="52">
        <f>'Расчет субсидий'!P189-1</f>
        <v>-0.7725732268215928</v>
      </c>
      <c r="M189" s="52">
        <f>L189*'Расчет субсидий'!Q189</f>
        <v>-15.451464536431857</v>
      </c>
      <c r="N189" s="53">
        <f t="shared" si="32"/>
        <v>-320.59343006726016</v>
      </c>
      <c r="O189" s="27" t="s">
        <v>365</v>
      </c>
      <c r="P189" s="27" t="s">
        <v>365</v>
      </c>
      <c r="Q189" s="27" t="s">
        <v>365</v>
      </c>
      <c r="R189" s="27" t="s">
        <v>365</v>
      </c>
      <c r="S189" s="27" t="s">
        <v>365</v>
      </c>
      <c r="T189" s="27" t="s">
        <v>365</v>
      </c>
      <c r="U189" s="58">
        <f>'Расчет субсидий'!Z189-1</f>
        <v>4.3839253020871549E-2</v>
      </c>
      <c r="V189" s="58">
        <f>U189*'Расчет субсидий'!AA189</f>
        <v>0.21919626510435775</v>
      </c>
      <c r="W189" s="53">
        <f t="shared" si="30"/>
        <v>4.5479755218055438</v>
      </c>
      <c r="X189" s="52">
        <f>'Расчет субсидий'!AD189-1</f>
        <v>0</v>
      </c>
      <c r="Y189" s="52">
        <f>X189*'Расчет субсидий'!AE189</f>
        <v>0</v>
      </c>
      <c r="Z189" s="53">
        <f t="shared" si="33"/>
        <v>0</v>
      </c>
      <c r="AA189" s="27" t="s">
        <v>365</v>
      </c>
      <c r="AB189" s="27" t="s">
        <v>365</v>
      </c>
      <c r="AC189" s="27" t="s">
        <v>365</v>
      </c>
      <c r="AD189" s="27" t="s">
        <v>365</v>
      </c>
      <c r="AE189" s="27" t="s">
        <v>365</v>
      </c>
      <c r="AF189" s="27" t="s">
        <v>365</v>
      </c>
      <c r="AG189" s="27" t="s">
        <v>365</v>
      </c>
      <c r="AH189" s="27" t="s">
        <v>365</v>
      </c>
      <c r="AI189" s="27" t="s">
        <v>365</v>
      </c>
      <c r="AJ189" s="52">
        <f t="shared" si="34"/>
        <v>-15.232268271327499</v>
      </c>
      <c r="AK189" s="76"/>
    </row>
    <row r="190" spans="1:37" ht="15" customHeight="1">
      <c r="A190" s="33" t="s">
        <v>175</v>
      </c>
      <c r="B190" s="50">
        <f>'Расчет субсидий'!AV190</f>
        <v>-7.0454545454546178</v>
      </c>
      <c r="C190" s="52">
        <f>'Расчет субсидий'!D190-1</f>
        <v>-1</v>
      </c>
      <c r="D190" s="52">
        <f>C190*'Расчет субсидий'!E190</f>
        <v>0</v>
      </c>
      <c r="E190" s="53">
        <f t="shared" si="31"/>
        <v>0</v>
      </c>
      <c r="F190" s="27" t="s">
        <v>365</v>
      </c>
      <c r="G190" s="27" t="s">
        <v>365</v>
      </c>
      <c r="H190" s="27" t="s">
        <v>365</v>
      </c>
      <c r="I190" s="27" t="s">
        <v>365</v>
      </c>
      <c r="J190" s="27" t="s">
        <v>365</v>
      </c>
      <c r="K190" s="27" t="s">
        <v>365</v>
      </c>
      <c r="L190" s="52">
        <f>'Расчет субсидий'!P190-1</f>
        <v>-4.5882352941176707E-3</v>
      </c>
      <c r="M190" s="52">
        <f>L190*'Расчет субсидий'!Q190</f>
        <v>-9.1764705882353415E-2</v>
      </c>
      <c r="N190" s="53">
        <f t="shared" si="32"/>
        <v>-1.7804852575781105</v>
      </c>
      <c r="O190" s="27" t="s">
        <v>365</v>
      </c>
      <c r="P190" s="27" t="s">
        <v>365</v>
      </c>
      <c r="Q190" s="27" t="s">
        <v>365</v>
      </c>
      <c r="R190" s="27" t="s">
        <v>365</v>
      </c>
      <c r="S190" s="27" t="s">
        <v>365</v>
      </c>
      <c r="T190" s="27" t="s">
        <v>365</v>
      </c>
      <c r="U190" s="58">
        <f>'Расчет субсидий'!Z190-1</f>
        <v>-5.4270413767850689E-2</v>
      </c>
      <c r="V190" s="58">
        <f>U190*'Расчет субсидий'!AA190</f>
        <v>-0.27135206883925345</v>
      </c>
      <c r="W190" s="53">
        <f t="shared" si="30"/>
        <v>-5.2649692878765073</v>
      </c>
      <c r="X190" s="52">
        <f>'Расчет субсидий'!AD190-1</f>
        <v>0</v>
      </c>
      <c r="Y190" s="52">
        <f>X190*'Расчет субсидий'!AE190</f>
        <v>0</v>
      </c>
      <c r="Z190" s="53">
        <f t="shared" si="33"/>
        <v>0</v>
      </c>
      <c r="AA190" s="27" t="s">
        <v>365</v>
      </c>
      <c r="AB190" s="27" t="s">
        <v>365</v>
      </c>
      <c r="AC190" s="27" t="s">
        <v>365</v>
      </c>
      <c r="AD190" s="27" t="s">
        <v>365</v>
      </c>
      <c r="AE190" s="27" t="s">
        <v>365</v>
      </c>
      <c r="AF190" s="27" t="s">
        <v>365</v>
      </c>
      <c r="AG190" s="27" t="s">
        <v>365</v>
      </c>
      <c r="AH190" s="27" t="s">
        <v>365</v>
      </c>
      <c r="AI190" s="27" t="s">
        <v>365</v>
      </c>
      <c r="AJ190" s="52">
        <f t="shared" si="34"/>
        <v>-0.36311677472160686</v>
      </c>
      <c r="AK190" s="76"/>
    </row>
    <row r="191" spans="1:37" ht="15" customHeight="1">
      <c r="A191" s="33" t="s">
        <v>176</v>
      </c>
      <c r="B191" s="50">
        <f>'Расчет субсидий'!AV191</f>
        <v>-366.23636363636365</v>
      </c>
      <c r="C191" s="52">
        <f>'Расчет субсидий'!D191-1</f>
        <v>-1</v>
      </c>
      <c r="D191" s="52">
        <f>C191*'Расчет субсидий'!E191</f>
        <v>0</v>
      </c>
      <c r="E191" s="53">
        <f t="shared" si="31"/>
        <v>0</v>
      </c>
      <c r="F191" s="27" t="s">
        <v>365</v>
      </c>
      <c r="G191" s="27" t="s">
        <v>365</v>
      </c>
      <c r="H191" s="27" t="s">
        <v>365</v>
      </c>
      <c r="I191" s="27" t="s">
        <v>365</v>
      </c>
      <c r="J191" s="27" t="s">
        <v>365</v>
      </c>
      <c r="K191" s="27" t="s">
        <v>365</v>
      </c>
      <c r="L191" s="52">
        <f>'Расчет субсидий'!P191-1</f>
        <v>-0.54161193107178729</v>
      </c>
      <c r="M191" s="52">
        <f>L191*'Расчет субсидий'!Q191</f>
        <v>-10.832238621435746</v>
      </c>
      <c r="N191" s="53">
        <f t="shared" si="32"/>
        <v>-355.68306174647091</v>
      </c>
      <c r="O191" s="27" t="s">
        <v>365</v>
      </c>
      <c r="P191" s="27" t="s">
        <v>365</v>
      </c>
      <c r="Q191" s="27" t="s">
        <v>365</v>
      </c>
      <c r="R191" s="27" t="s">
        <v>365</v>
      </c>
      <c r="S191" s="27" t="s">
        <v>365</v>
      </c>
      <c r="T191" s="27" t="s">
        <v>365</v>
      </c>
      <c r="U191" s="58">
        <f>'Расчет субсидий'!Z191-1</f>
        <v>-1.9636776390465349E-2</v>
      </c>
      <c r="V191" s="58">
        <f>U191*'Расчет субсидий'!AA191</f>
        <v>-9.8183881952326746E-2</v>
      </c>
      <c r="W191" s="53">
        <f t="shared" si="30"/>
        <v>-3.2239267401154157</v>
      </c>
      <c r="X191" s="52">
        <f>'Расчет субсидий'!AD191-1</f>
        <v>-1.1160714285714302E-2</v>
      </c>
      <c r="Y191" s="52">
        <f>X191*'Расчет субсидий'!AE191</f>
        <v>-0.22321428571428603</v>
      </c>
      <c r="Z191" s="53">
        <f t="shared" si="33"/>
        <v>-7.3293751497772748</v>
      </c>
      <c r="AA191" s="27" t="s">
        <v>365</v>
      </c>
      <c r="AB191" s="27" t="s">
        <v>365</v>
      </c>
      <c r="AC191" s="27" t="s">
        <v>365</v>
      </c>
      <c r="AD191" s="27" t="s">
        <v>365</v>
      </c>
      <c r="AE191" s="27" t="s">
        <v>365</v>
      </c>
      <c r="AF191" s="27" t="s">
        <v>365</v>
      </c>
      <c r="AG191" s="27" t="s">
        <v>365</v>
      </c>
      <c r="AH191" s="27" t="s">
        <v>365</v>
      </c>
      <c r="AI191" s="27" t="s">
        <v>365</v>
      </c>
      <c r="AJ191" s="52">
        <f t="shared" si="34"/>
        <v>-11.153636789102359</v>
      </c>
      <c r="AK191" s="76"/>
    </row>
    <row r="192" spans="1:37" ht="15" customHeight="1">
      <c r="A192" s="33" t="s">
        <v>177</v>
      </c>
      <c r="B192" s="50">
        <f>'Расчет субсидий'!AV192</f>
        <v>9.6909090909089173</v>
      </c>
      <c r="C192" s="52">
        <f>'Расчет субсидий'!D192-1</f>
        <v>-8.8768683870562581E-3</v>
      </c>
      <c r="D192" s="52">
        <f>C192*'Расчет субсидий'!E192</f>
        <v>-4.4384341935281291E-2</v>
      </c>
      <c r="E192" s="53">
        <f t="shared" si="31"/>
        <v>-0.97608034377742159</v>
      </c>
      <c r="F192" s="27" t="s">
        <v>365</v>
      </c>
      <c r="G192" s="27" t="s">
        <v>365</v>
      </c>
      <c r="H192" s="27" t="s">
        <v>365</v>
      </c>
      <c r="I192" s="27" t="s">
        <v>365</v>
      </c>
      <c r="J192" s="27" t="s">
        <v>365</v>
      </c>
      <c r="K192" s="27" t="s">
        <v>365</v>
      </c>
      <c r="L192" s="52">
        <f>'Расчет субсидий'!P192-1</f>
        <v>4.1083075185116558E-2</v>
      </c>
      <c r="M192" s="52">
        <f>L192*'Расчет субсидий'!Q192</f>
        <v>0.82166150370233115</v>
      </c>
      <c r="N192" s="53">
        <f t="shared" si="32"/>
        <v>18.069607614592691</v>
      </c>
      <c r="O192" s="27" t="s">
        <v>365</v>
      </c>
      <c r="P192" s="27" t="s">
        <v>365</v>
      </c>
      <c r="Q192" s="27" t="s">
        <v>365</v>
      </c>
      <c r="R192" s="27" t="s">
        <v>365</v>
      </c>
      <c r="S192" s="27" t="s">
        <v>365</v>
      </c>
      <c r="T192" s="27" t="s">
        <v>365</v>
      </c>
      <c r="U192" s="58">
        <f>'Расчет субсидий'!Z192-1</f>
        <v>-6.7322395867899121E-2</v>
      </c>
      <c r="V192" s="58">
        <f>U192*'Расчет субсидий'!AA192</f>
        <v>-0.3366119793394956</v>
      </c>
      <c r="W192" s="53">
        <f t="shared" si="30"/>
        <v>-7.4026181799063524</v>
      </c>
      <c r="X192" s="52">
        <f>'Расчет субсидий'!AD192-1</f>
        <v>0</v>
      </c>
      <c r="Y192" s="52">
        <f>X192*'Расчет субсидий'!AE192</f>
        <v>0</v>
      </c>
      <c r="Z192" s="53">
        <f t="shared" si="33"/>
        <v>0</v>
      </c>
      <c r="AA192" s="27" t="s">
        <v>365</v>
      </c>
      <c r="AB192" s="27" t="s">
        <v>365</v>
      </c>
      <c r="AC192" s="27" t="s">
        <v>365</v>
      </c>
      <c r="AD192" s="27" t="s">
        <v>365</v>
      </c>
      <c r="AE192" s="27" t="s">
        <v>365</v>
      </c>
      <c r="AF192" s="27" t="s">
        <v>365</v>
      </c>
      <c r="AG192" s="27" t="s">
        <v>365</v>
      </c>
      <c r="AH192" s="27" t="s">
        <v>365</v>
      </c>
      <c r="AI192" s="27" t="s">
        <v>365</v>
      </c>
      <c r="AJ192" s="52">
        <f t="shared" si="34"/>
        <v>0.44066518242755426</v>
      </c>
      <c r="AK192" s="76"/>
    </row>
    <row r="193" spans="1:37" ht="15" customHeight="1">
      <c r="A193" s="33" t="s">
        <v>178</v>
      </c>
      <c r="B193" s="50">
        <f>'Расчет субсидий'!AV193</f>
        <v>-92.872727272727275</v>
      </c>
      <c r="C193" s="52">
        <f>'Расчет субсидий'!D193-1</f>
        <v>9.2592592592577461E-4</v>
      </c>
      <c r="D193" s="52">
        <f>C193*'Расчет субсидий'!E193</f>
        <v>4.629629629628873E-3</v>
      </c>
      <c r="E193" s="53">
        <f t="shared" si="31"/>
        <v>8.3606838870452033E-2</v>
      </c>
      <c r="F193" s="27" t="s">
        <v>365</v>
      </c>
      <c r="G193" s="27" t="s">
        <v>365</v>
      </c>
      <c r="H193" s="27" t="s">
        <v>365</v>
      </c>
      <c r="I193" s="27" t="s">
        <v>365</v>
      </c>
      <c r="J193" s="27" t="s">
        <v>365</v>
      </c>
      <c r="K193" s="27" t="s">
        <v>365</v>
      </c>
      <c r="L193" s="52">
        <f>'Расчет субсидий'!P193-1</f>
        <v>-0.27522759019315057</v>
      </c>
      <c r="M193" s="52">
        <f>L193*'Расчет субсидий'!Q193</f>
        <v>-5.504551803863011</v>
      </c>
      <c r="N193" s="53">
        <f t="shared" si="32"/>
        <v>-99.407125955456507</v>
      </c>
      <c r="O193" s="27" t="s">
        <v>365</v>
      </c>
      <c r="P193" s="27" t="s">
        <v>365</v>
      </c>
      <c r="Q193" s="27" t="s">
        <v>365</v>
      </c>
      <c r="R193" s="27" t="s">
        <v>365</v>
      </c>
      <c r="S193" s="27" t="s">
        <v>365</v>
      </c>
      <c r="T193" s="27" t="s">
        <v>365</v>
      </c>
      <c r="U193" s="58">
        <f>'Расчет субсидий'!Z193-1</f>
        <v>-0.10483019558783135</v>
      </c>
      <c r="V193" s="58">
        <f>U193*'Расчет субсидий'!AA193</f>
        <v>-0.52415097793915677</v>
      </c>
      <c r="W193" s="53">
        <f t="shared" si="30"/>
        <v>-9.4656829729729175</v>
      </c>
      <c r="X193" s="52">
        <f>'Расчет субсидий'!AD193-1</f>
        <v>4.4067796610169463E-2</v>
      </c>
      <c r="Y193" s="52">
        <f>X193*'Расчет субсидий'!AE193</f>
        <v>0.88135593220338926</v>
      </c>
      <c r="Z193" s="53">
        <f t="shared" si="33"/>
        <v>15.916474816831697</v>
      </c>
      <c r="AA193" s="27" t="s">
        <v>365</v>
      </c>
      <c r="AB193" s="27" t="s">
        <v>365</v>
      </c>
      <c r="AC193" s="27" t="s">
        <v>365</v>
      </c>
      <c r="AD193" s="27" t="s">
        <v>365</v>
      </c>
      <c r="AE193" s="27" t="s">
        <v>365</v>
      </c>
      <c r="AF193" s="27" t="s">
        <v>365</v>
      </c>
      <c r="AG193" s="27" t="s">
        <v>365</v>
      </c>
      <c r="AH193" s="27" t="s">
        <v>365</v>
      </c>
      <c r="AI193" s="27" t="s">
        <v>365</v>
      </c>
      <c r="AJ193" s="52">
        <f t="shared" si="34"/>
        <v>-5.1427172199691498</v>
      </c>
      <c r="AK193" s="76"/>
    </row>
    <row r="194" spans="1:37" ht="15" customHeight="1">
      <c r="A194" s="33" t="s">
        <v>179</v>
      </c>
      <c r="B194" s="50">
        <f>'Расчет субсидий'!AV194</f>
        <v>-265.29999999999995</v>
      </c>
      <c r="C194" s="52">
        <f>'Расчет субсидий'!D194-1</f>
        <v>-1</v>
      </c>
      <c r="D194" s="52">
        <f>C194*'Расчет субсидий'!E194</f>
        <v>0</v>
      </c>
      <c r="E194" s="53">
        <f t="shared" si="31"/>
        <v>0</v>
      </c>
      <c r="F194" s="27" t="s">
        <v>365</v>
      </c>
      <c r="G194" s="27" t="s">
        <v>365</v>
      </c>
      <c r="H194" s="27" t="s">
        <v>365</v>
      </c>
      <c r="I194" s="27" t="s">
        <v>365</v>
      </c>
      <c r="J194" s="27" t="s">
        <v>365</v>
      </c>
      <c r="K194" s="27" t="s">
        <v>365</v>
      </c>
      <c r="L194" s="52">
        <f>'Расчет субсидий'!P194-1</f>
        <v>-0.55445684418703212</v>
      </c>
      <c r="M194" s="52">
        <f>L194*'Расчет субсидий'!Q194</f>
        <v>-11.089136883740643</v>
      </c>
      <c r="N194" s="53">
        <f t="shared" si="32"/>
        <v>-268.33549934336986</v>
      </c>
      <c r="O194" s="27" t="s">
        <v>365</v>
      </c>
      <c r="P194" s="27" t="s">
        <v>365</v>
      </c>
      <c r="Q194" s="27" t="s">
        <v>365</v>
      </c>
      <c r="R194" s="27" t="s">
        <v>365</v>
      </c>
      <c r="S194" s="27" t="s">
        <v>365</v>
      </c>
      <c r="T194" s="27" t="s">
        <v>365</v>
      </c>
      <c r="U194" s="58">
        <f>'Расчет субсидий'!Z194-1</f>
        <v>2.5088792061806586E-2</v>
      </c>
      <c r="V194" s="58">
        <f>U194*'Расчет субсидий'!AA194</f>
        <v>0.12544396030903293</v>
      </c>
      <c r="W194" s="53">
        <f t="shared" si="30"/>
        <v>3.0354993433699513</v>
      </c>
      <c r="X194" s="52">
        <f>'Расчет субсидий'!AD194-1</f>
        <v>0</v>
      </c>
      <c r="Y194" s="52">
        <f>X194*'Расчет субсидий'!AE194</f>
        <v>0</v>
      </c>
      <c r="Z194" s="53">
        <f t="shared" si="33"/>
        <v>0</v>
      </c>
      <c r="AA194" s="27" t="s">
        <v>365</v>
      </c>
      <c r="AB194" s="27" t="s">
        <v>365</v>
      </c>
      <c r="AC194" s="27" t="s">
        <v>365</v>
      </c>
      <c r="AD194" s="27" t="s">
        <v>365</v>
      </c>
      <c r="AE194" s="27" t="s">
        <v>365</v>
      </c>
      <c r="AF194" s="27" t="s">
        <v>365</v>
      </c>
      <c r="AG194" s="27" t="s">
        <v>365</v>
      </c>
      <c r="AH194" s="27" t="s">
        <v>365</v>
      </c>
      <c r="AI194" s="27" t="s">
        <v>365</v>
      </c>
      <c r="AJ194" s="52">
        <f t="shared" si="34"/>
        <v>-10.96369292343161</v>
      </c>
      <c r="AK194" s="76"/>
    </row>
    <row r="195" spans="1:37" ht="15" customHeight="1">
      <c r="A195" s="33" t="s">
        <v>180</v>
      </c>
      <c r="B195" s="50">
        <f>'Расчет субсидий'!AV195</f>
        <v>-129.77272727272748</v>
      </c>
      <c r="C195" s="52">
        <f>'Расчет субсидий'!D195-1</f>
        <v>-1</v>
      </c>
      <c r="D195" s="52">
        <f>C195*'Расчет субсидий'!E195</f>
        <v>0</v>
      </c>
      <c r="E195" s="53">
        <f t="shared" si="31"/>
        <v>0</v>
      </c>
      <c r="F195" s="27" t="s">
        <v>365</v>
      </c>
      <c r="G195" s="27" t="s">
        <v>365</v>
      </c>
      <c r="H195" s="27" t="s">
        <v>365</v>
      </c>
      <c r="I195" s="27" t="s">
        <v>365</v>
      </c>
      <c r="J195" s="27" t="s">
        <v>365</v>
      </c>
      <c r="K195" s="27" t="s">
        <v>365</v>
      </c>
      <c r="L195" s="52">
        <f>'Расчет субсидий'!P195-1</f>
        <v>-0.26403099235124672</v>
      </c>
      <c r="M195" s="52">
        <f>L195*'Расчет субсидий'!Q195</f>
        <v>-5.2806198470249344</v>
      </c>
      <c r="N195" s="53">
        <f t="shared" si="32"/>
        <v>-141.91057697859563</v>
      </c>
      <c r="O195" s="27" t="s">
        <v>365</v>
      </c>
      <c r="P195" s="27" t="s">
        <v>365</v>
      </c>
      <c r="Q195" s="27" t="s">
        <v>365</v>
      </c>
      <c r="R195" s="27" t="s">
        <v>365</v>
      </c>
      <c r="S195" s="27" t="s">
        <v>365</v>
      </c>
      <c r="T195" s="27" t="s">
        <v>365</v>
      </c>
      <c r="U195" s="58">
        <f>'Расчет субсидий'!Z195-1</f>
        <v>-1.7247407337412257E-2</v>
      </c>
      <c r="V195" s="58">
        <f>U195*'Расчет субсидий'!AA195</f>
        <v>-8.6237036687061286E-2</v>
      </c>
      <c r="W195" s="53">
        <f t="shared" si="30"/>
        <v>-2.317521046337006</v>
      </c>
      <c r="X195" s="52">
        <f>'Расчет субсидий'!AD195-1</f>
        <v>2.689486552567244E-2</v>
      </c>
      <c r="Y195" s="52">
        <f>X195*'Расчет субсидий'!AE195</f>
        <v>0.5378973105134488</v>
      </c>
      <c r="Z195" s="53">
        <f t="shared" si="33"/>
        <v>14.455370752205164</v>
      </c>
      <c r="AA195" s="27" t="s">
        <v>365</v>
      </c>
      <c r="AB195" s="27" t="s">
        <v>365</v>
      </c>
      <c r="AC195" s="27" t="s">
        <v>365</v>
      </c>
      <c r="AD195" s="27" t="s">
        <v>365</v>
      </c>
      <c r="AE195" s="27" t="s">
        <v>365</v>
      </c>
      <c r="AF195" s="27" t="s">
        <v>365</v>
      </c>
      <c r="AG195" s="27" t="s">
        <v>365</v>
      </c>
      <c r="AH195" s="27" t="s">
        <v>365</v>
      </c>
      <c r="AI195" s="27" t="s">
        <v>365</v>
      </c>
      <c r="AJ195" s="52">
        <f t="shared" si="34"/>
        <v>-4.8289595731985466</v>
      </c>
      <c r="AK195" s="76"/>
    </row>
    <row r="196" spans="1:37" ht="15" customHeight="1">
      <c r="A196" s="33" t="s">
        <v>181</v>
      </c>
      <c r="B196" s="50">
        <f>'Расчет субсидий'!AV196</f>
        <v>-18.409090909090878</v>
      </c>
      <c r="C196" s="52">
        <f>'Расчет субсидий'!D196-1</f>
        <v>5.1719003101686756E-3</v>
      </c>
      <c r="D196" s="52">
        <f>C196*'Расчет субсидий'!E196</f>
        <v>2.5859501550843378E-2</v>
      </c>
      <c r="E196" s="53">
        <f t="shared" si="31"/>
        <v>0.32408067957720116</v>
      </c>
      <c r="F196" s="27" t="s">
        <v>365</v>
      </c>
      <c r="G196" s="27" t="s">
        <v>365</v>
      </c>
      <c r="H196" s="27" t="s">
        <v>365</v>
      </c>
      <c r="I196" s="27" t="s">
        <v>365</v>
      </c>
      <c r="J196" s="27" t="s">
        <v>365</v>
      </c>
      <c r="K196" s="27" t="s">
        <v>365</v>
      </c>
      <c r="L196" s="52">
        <f>'Расчет субсидий'!P196-1</f>
        <v>-6.4549631774406757E-2</v>
      </c>
      <c r="M196" s="52">
        <f>L196*'Расчет субсидий'!Q196</f>
        <v>-1.2909926354881351</v>
      </c>
      <c r="N196" s="53">
        <f t="shared" si="32"/>
        <v>-16.179189293944901</v>
      </c>
      <c r="O196" s="27" t="s">
        <v>365</v>
      </c>
      <c r="P196" s="27" t="s">
        <v>365</v>
      </c>
      <c r="Q196" s="27" t="s">
        <v>365</v>
      </c>
      <c r="R196" s="27" t="s">
        <v>365</v>
      </c>
      <c r="S196" s="27" t="s">
        <v>365</v>
      </c>
      <c r="T196" s="27" t="s">
        <v>365</v>
      </c>
      <c r="U196" s="58">
        <f>'Расчет субсидий'!Z196-1</f>
        <v>-4.0758189718302917E-2</v>
      </c>
      <c r="V196" s="58">
        <f>U196*'Расчет субсидий'!AA196</f>
        <v>-0.20379094859151459</v>
      </c>
      <c r="W196" s="53">
        <f t="shared" si="30"/>
        <v>-2.5539822947231765</v>
      </c>
      <c r="X196" s="52">
        <f>'Расчет субсидий'!AD196-1</f>
        <v>0</v>
      </c>
      <c r="Y196" s="52">
        <f>X196*'Расчет субсидий'!AE196</f>
        <v>0</v>
      </c>
      <c r="Z196" s="53">
        <f t="shared" si="33"/>
        <v>0</v>
      </c>
      <c r="AA196" s="27" t="s">
        <v>365</v>
      </c>
      <c r="AB196" s="27" t="s">
        <v>365</v>
      </c>
      <c r="AC196" s="27" t="s">
        <v>365</v>
      </c>
      <c r="AD196" s="27" t="s">
        <v>365</v>
      </c>
      <c r="AE196" s="27" t="s">
        <v>365</v>
      </c>
      <c r="AF196" s="27" t="s">
        <v>365</v>
      </c>
      <c r="AG196" s="27" t="s">
        <v>365</v>
      </c>
      <c r="AH196" s="27" t="s">
        <v>365</v>
      </c>
      <c r="AI196" s="27" t="s">
        <v>365</v>
      </c>
      <c r="AJ196" s="52">
        <f t="shared" si="34"/>
        <v>-1.4689240825288064</v>
      </c>
      <c r="AK196" s="76"/>
    </row>
    <row r="197" spans="1:37" ht="15" customHeight="1">
      <c r="A197" s="33" t="s">
        <v>182</v>
      </c>
      <c r="B197" s="50">
        <f>'Расчет субсидий'!AV197</f>
        <v>-281.5454545454545</v>
      </c>
      <c r="C197" s="52">
        <f>'Расчет субсидий'!D197-1</f>
        <v>-1</v>
      </c>
      <c r="D197" s="52">
        <f>C197*'Расчет субсидий'!E197</f>
        <v>0</v>
      </c>
      <c r="E197" s="53">
        <f t="shared" si="31"/>
        <v>0</v>
      </c>
      <c r="F197" s="27" t="s">
        <v>365</v>
      </c>
      <c r="G197" s="27" t="s">
        <v>365</v>
      </c>
      <c r="H197" s="27" t="s">
        <v>365</v>
      </c>
      <c r="I197" s="27" t="s">
        <v>365</v>
      </c>
      <c r="J197" s="27" t="s">
        <v>365</v>
      </c>
      <c r="K197" s="27" t="s">
        <v>365</v>
      </c>
      <c r="L197" s="52">
        <f>'Расчет субсидий'!P197-1</f>
        <v>-0.51977527087885134</v>
      </c>
      <c r="M197" s="52">
        <f>L197*'Расчет субсидий'!Q197</f>
        <v>-10.395505417577027</v>
      </c>
      <c r="N197" s="53">
        <f t="shared" si="32"/>
        <v>-346.65369455991856</v>
      </c>
      <c r="O197" s="27" t="s">
        <v>365</v>
      </c>
      <c r="P197" s="27" t="s">
        <v>365</v>
      </c>
      <c r="Q197" s="27" t="s">
        <v>365</v>
      </c>
      <c r="R197" s="27" t="s">
        <v>365</v>
      </c>
      <c r="S197" s="27" t="s">
        <v>365</v>
      </c>
      <c r="T197" s="27" t="s">
        <v>365</v>
      </c>
      <c r="U197" s="58">
        <f>'Расчет субсидий'!Z197-1</f>
        <v>-4.0274006041558619E-2</v>
      </c>
      <c r="V197" s="58">
        <f>U197*'Расчет субсидий'!AA197</f>
        <v>-0.20137003020779309</v>
      </c>
      <c r="W197" s="53">
        <f t="shared" si="30"/>
        <v>-6.7149851922682284</v>
      </c>
      <c r="X197" s="52">
        <f>'Расчет субсидий'!AD197-1</f>
        <v>0.10769230769230775</v>
      </c>
      <c r="Y197" s="52">
        <f>X197*'Расчет субсидий'!AE197</f>
        <v>2.1538461538461551</v>
      </c>
      <c r="Z197" s="53">
        <f t="shared" si="33"/>
        <v>71.823225206732303</v>
      </c>
      <c r="AA197" s="27" t="s">
        <v>365</v>
      </c>
      <c r="AB197" s="27" t="s">
        <v>365</v>
      </c>
      <c r="AC197" s="27" t="s">
        <v>365</v>
      </c>
      <c r="AD197" s="27" t="s">
        <v>365</v>
      </c>
      <c r="AE197" s="27" t="s">
        <v>365</v>
      </c>
      <c r="AF197" s="27" t="s">
        <v>365</v>
      </c>
      <c r="AG197" s="27" t="s">
        <v>365</v>
      </c>
      <c r="AH197" s="27" t="s">
        <v>365</v>
      </c>
      <c r="AI197" s="27" t="s">
        <v>365</v>
      </c>
      <c r="AJ197" s="52">
        <f t="shared" si="34"/>
        <v>-8.4430292939386646</v>
      </c>
      <c r="AK197" s="76"/>
    </row>
    <row r="198" spans="1:37" ht="15" customHeight="1">
      <c r="A198" s="33" t="s">
        <v>183</v>
      </c>
      <c r="B198" s="50">
        <f>'Расчет субсидий'!AV198</f>
        <v>-78.281818181818267</v>
      </c>
      <c r="C198" s="52">
        <f>'Расчет субсидий'!D198-1</f>
        <v>-1</v>
      </c>
      <c r="D198" s="52">
        <f>C198*'Расчет субсидий'!E198</f>
        <v>0</v>
      </c>
      <c r="E198" s="53">
        <f t="shared" si="31"/>
        <v>0</v>
      </c>
      <c r="F198" s="27" t="s">
        <v>365</v>
      </c>
      <c r="G198" s="27" t="s">
        <v>365</v>
      </c>
      <c r="H198" s="27" t="s">
        <v>365</v>
      </c>
      <c r="I198" s="27" t="s">
        <v>365</v>
      </c>
      <c r="J198" s="27" t="s">
        <v>365</v>
      </c>
      <c r="K198" s="27" t="s">
        <v>365</v>
      </c>
      <c r="L198" s="52">
        <f>'Расчет субсидий'!P198-1</f>
        <v>-0.20015230359182634</v>
      </c>
      <c r="M198" s="52">
        <f>L198*'Расчет субсидий'!Q198</f>
        <v>-4.0030460718365273</v>
      </c>
      <c r="N198" s="53">
        <f t="shared" si="32"/>
        <v>-91.958201169391998</v>
      </c>
      <c r="O198" s="27" t="s">
        <v>365</v>
      </c>
      <c r="P198" s="27" t="s">
        <v>365</v>
      </c>
      <c r="Q198" s="27" t="s">
        <v>365</v>
      </c>
      <c r="R198" s="27" t="s">
        <v>365</v>
      </c>
      <c r="S198" s="27" t="s">
        <v>365</v>
      </c>
      <c r="T198" s="27" t="s">
        <v>365</v>
      </c>
      <c r="U198" s="58">
        <f>'Расчет субсидий'!Z198-1</f>
        <v>-0.12550620629050568</v>
      </c>
      <c r="V198" s="58">
        <f>U198*'Расчет субсидий'!AA198</f>
        <v>-0.62753103145252842</v>
      </c>
      <c r="W198" s="53">
        <f t="shared" si="30"/>
        <v>-14.415678409584947</v>
      </c>
      <c r="X198" s="52">
        <f>'Расчет субсидий'!AD198-1</f>
        <v>6.1143984220907388E-2</v>
      </c>
      <c r="Y198" s="52">
        <f>X198*'Расчет субсидий'!AE198</f>
        <v>1.2228796844181478</v>
      </c>
      <c r="Z198" s="53">
        <f t="shared" si="33"/>
        <v>28.092061397158687</v>
      </c>
      <c r="AA198" s="27" t="s">
        <v>365</v>
      </c>
      <c r="AB198" s="27" t="s">
        <v>365</v>
      </c>
      <c r="AC198" s="27" t="s">
        <v>365</v>
      </c>
      <c r="AD198" s="27" t="s">
        <v>365</v>
      </c>
      <c r="AE198" s="27" t="s">
        <v>365</v>
      </c>
      <c r="AF198" s="27" t="s">
        <v>365</v>
      </c>
      <c r="AG198" s="27" t="s">
        <v>365</v>
      </c>
      <c r="AH198" s="27" t="s">
        <v>365</v>
      </c>
      <c r="AI198" s="27" t="s">
        <v>365</v>
      </c>
      <c r="AJ198" s="52">
        <f t="shared" si="34"/>
        <v>-3.4076974188709084</v>
      </c>
      <c r="AK198" s="76"/>
    </row>
    <row r="199" spans="1:37" ht="15" customHeight="1">
      <c r="A199" s="33" t="s">
        <v>184</v>
      </c>
      <c r="B199" s="50">
        <f>'Расчет субсидий'!AV199</f>
        <v>-290.25454545454545</v>
      </c>
      <c r="C199" s="52">
        <f>'Расчет субсидий'!D199-1</f>
        <v>-1</v>
      </c>
      <c r="D199" s="52">
        <f>C199*'Расчет субсидий'!E199</f>
        <v>0</v>
      </c>
      <c r="E199" s="53">
        <f t="shared" si="31"/>
        <v>0</v>
      </c>
      <c r="F199" s="27" t="s">
        <v>365</v>
      </c>
      <c r="G199" s="27" t="s">
        <v>365</v>
      </c>
      <c r="H199" s="27" t="s">
        <v>365</v>
      </c>
      <c r="I199" s="27" t="s">
        <v>365</v>
      </c>
      <c r="J199" s="27" t="s">
        <v>365</v>
      </c>
      <c r="K199" s="27" t="s">
        <v>365</v>
      </c>
      <c r="L199" s="52">
        <f>'Расчет субсидий'!P199-1</f>
        <v>-0.44917670867445492</v>
      </c>
      <c r="M199" s="52">
        <f>L199*'Расчет субсидий'!Q199</f>
        <v>-8.9835341734890974</v>
      </c>
      <c r="N199" s="53">
        <f t="shared" si="32"/>
        <v>-226.88125923541281</v>
      </c>
      <c r="O199" s="27" t="s">
        <v>365</v>
      </c>
      <c r="P199" s="27" t="s">
        <v>365</v>
      </c>
      <c r="Q199" s="27" t="s">
        <v>365</v>
      </c>
      <c r="R199" s="27" t="s">
        <v>365</v>
      </c>
      <c r="S199" s="27" t="s">
        <v>365</v>
      </c>
      <c r="T199" s="27" t="s">
        <v>365</v>
      </c>
      <c r="U199" s="58">
        <f>'Расчет субсидий'!Z199-1</f>
        <v>-0.1321146913023884</v>
      </c>
      <c r="V199" s="58">
        <f>U199*'Расчет субсидий'!AA199</f>
        <v>-0.66057345651194199</v>
      </c>
      <c r="W199" s="53">
        <f t="shared" si="30"/>
        <v>-16.682937331412212</v>
      </c>
      <c r="X199" s="52">
        <f>'Расчет субсидий'!AD199-1</f>
        <v>-9.2436974789915971E-2</v>
      </c>
      <c r="Y199" s="52">
        <f>X199*'Расчет субсидий'!AE199</f>
        <v>-1.8487394957983194</v>
      </c>
      <c r="Z199" s="53">
        <f t="shared" si="33"/>
        <v>-46.690348887720397</v>
      </c>
      <c r="AA199" s="27" t="s">
        <v>365</v>
      </c>
      <c r="AB199" s="27" t="s">
        <v>365</v>
      </c>
      <c r="AC199" s="27" t="s">
        <v>365</v>
      </c>
      <c r="AD199" s="27" t="s">
        <v>365</v>
      </c>
      <c r="AE199" s="27" t="s">
        <v>365</v>
      </c>
      <c r="AF199" s="27" t="s">
        <v>365</v>
      </c>
      <c r="AG199" s="27" t="s">
        <v>365</v>
      </c>
      <c r="AH199" s="27" t="s">
        <v>365</v>
      </c>
      <c r="AI199" s="27" t="s">
        <v>365</v>
      </c>
      <c r="AJ199" s="52">
        <f t="shared" si="34"/>
        <v>-11.49284712579936</v>
      </c>
      <c r="AK199" s="76"/>
    </row>
    <row r="200" spans="1:37" ht="15" customHeight="1">
      <c r="A200" s="33" t="s">
        <v>185</v>
      </c>
      <c r="B200" s="50">
        <f>'Расчет субсидий'!AV200</f>
        <v>-222.89999999999998</v>
      </c>
      <c r="C200" s="52">
        <f>'Расчет субсидий'!D200-1</f>
        <v>-1</v>
      </c>
      <c r="D200" s="52">
        <f>C200*'Расчет субсидий'!E200</f>
        <v>0</v>
      </c>
      <c r="E200" s="53">
        <f t="shared" si="31"/>
        <v>0</v>
      </c>
      <c r="F200" s="27" t="s">
        <v>365</v>
      </c>
      <c r="G200" s="27" t="s">
        <v>365</v>
      </c>
      <c r="H200" s="27" t="s">
        <v>365</v>
      </c>
      <c r="I200" s="27" t="s">
        <v>365</v>
      </c>
      <c r="J200" s="27" t="s">
        <v>365</v>
      </c>
      <c r="K200" s="27" t="s">
        <v>365</v>
      </c>
      <c r="L200" s="52">
        <f>'Расчет субсидий'!P200-1</f>
        <v>-0.51312495529647373</v>
      </c>
      <c r="M200" s="52">
        <f>L200*'Расчет субсидий'!Q200</f>
        <v>-10.262499105929475</v>
      </c>
      <c r="N200" s="53">
        <f t="shared" si="32"/>
        <v>-213.44012608399109</v>
      </c>
      <c r="O200" s="27" t="s">
        <v>365</v>
      </c>
      <c r="P200" s="27" t="s">
        <v>365</v>
      </c>
      <c r="Q200" s="27" t="s">
        <v>365</v>
      </c>
      <c r="R200" s="27" t="s">
        <v>365</v>
      </c>
      <c r="S200" s="27" t="s">
        <v>365</v>
      </c>
      <c r="T200" s="27" t="s">
        <v>365</v>
      </c>
      <c r="U200" s="58">
        <f>'Расчет субсидий'!Z200-1</f>
        <v>-9.3848557340233341E-2</v>
      </c>
      <c r="V200" s="58">
        <f>U200*'Расчет субсидий'!AA200</f>
        <v>-0.4692427867011667</v>
      </c>
      <c r="W200" s="53">
        <f t="shared" si="30"/>
        <v>-9.7593420982256234</v>
      </c>
      <c r="X200" s="52">
        <f>'Расчет субсидий'!AD200-1</f>
        <v>7.1994240460759862E-4</v>
      </c>
      <c r="Y200" s="52">
        <f>X200*'Расчет субсидий'!AE200</f>
        <v>1.4398848092151972E-2</v>
      </c>
      <c r="Z200" s="53">
        <f t="shared" si="33"/>
        <v>0.29946818221669441</v>
      </c>
      <c r="AA200" s="27" t="s">
        <v>365</v>
      </c>
      <c r="AB200" s="27" t="s">
        <v>365</v>
      </c>
      <c r="AC200" s="27" t="s">
        <v>365</v>
      </c>
      <c r="AD200" s="27" t="s">
        <v>365</v>
      </c>
      <c r="AE200" s="27" t="s">
        <v>365</v>
      </c>
      <c r="AF200" s="27" t="s">
        <v>365</v>
      </c>
      <c r="AG200" s="27" t="s">
        <v>365</v>
      </c>
      <c r="AH200" s="27" t="s">
        <v>365</v>
      </c>
      <c r="AI200" s="27" t="s">
        <v>365</v>
      </c>
      <c r="AJ200" s="52">
        <f t="shared" si="34"/>
        <v>-10.717343044538488</v>
      </c>
      <c r="AK200" s="76"/>
    </row>
    <row r="201" spans="1:37" ht="15" customHeight="1">
      <c r="A201" s="33" t="s">
        <v>186</v>
      </c>
      <c r="B201" s="50">
        <f>'Расчет субсидий'!AV201</f>
        <v>-384.69090909090926</v>
      </c>
      <c r="C201" s="52">
        <f>'Расчет субсидий'!D201-1</f>
        <v>-1</v>
      </c>
      <c r="D201" s="52">
        <f>C201*'Расчет субсидий'!E201</f>
        <v>0</v>
      </c>
      <c r="E201" s="53">
        <f t="shared" si="31"/>
        <v>0</v>
      </c>
      <c r="F201" s="27" t="s">
        <v>365</v>
      </c>
      <c r="G201" s="27" t="s">
        <v>365</v>
      </c>
      <c r="H201" s="27" t="s">
        <v>365</v>
      </c>
      <c r="I201" s="27" t="s">
        <v>365</v>
      </c>
      <c r="J201" s="27" t="s">
        <v>365</v>
      </c>
      <c r="K201" s="27" t="s">
        <v>365</v>
      </c>
      <c r="L201" s="52">
        <f>'Расчет субсидий'!P201-1</f>
        <v>-0.32279501903348617</v>
      </c>
      <c r="M201" s="52">
        <f>L201*'Расчет субсидий'!Q201</f>
        <v>-6.455900380669723</v>
      </c>
      <c r="N201" s="53">
        <f t="shared" si="32"/>
        <v>-182.65262659881623</v>
      </c>
      <c r="O201" s="27" t="s">
        <v>365</v>
      </c>
      <c r="P201" s="27" t="s">
        <v>365</v>
      </c>
      <c r="Q201" s="27" t="s">
        <v>365</v>
      </c>
      <c r="R201" s="27" t="s">
        <v>365</v>
      </c>
      <c r="S201" s="27" t="s">
        <v>365</v>
      </c>
      <c r="T201" s="27" t="s">
        <v>365</v>
      </c>
      <c r="U201" s="58">
        <f>'Расчет субсидий'!Z201-1</f>
        <v>-0.10863056776083402</v>
      </c>
      <c r="V201" s="58">
        <f>U201*'Расчет субсидий'!AA201</f>
        <v>-0.54315283880417009</v>
      </c>
      <c r="W201" s="53">
        <f t="shared" si="30"/>
        <v>-15.367073034341558</v>
      </c>
      <c r="X201" s="52">
        <f>'Расчет субсидий'!AD201-1</f>
        <v>-0.32989690721649489</v>
      </c>
      <c r="Y201" s="52">
        <f>X201*'Расчет субсидий'!AE201</f>
        <v>-6.5979381443298983</v>
      </c>
      <c r="Z201" s="53">
        <f t="shared" si="33"/>
        <v>-186.67120945775147</v>
      </c>
      <c r="AA201" s="27" t="s">
        <v>365</v>
      </c>
      <c r="AB201" s="27" t="s">
        <v>365</v>
      </c>
      <c r="AC201" s="27" t="s">
        <v>365</v>
      </c>
      <c r="AD201" s="27" t="s">
        <v>365</v>
      </c>
      <c r="AE201" s="27" t="s">
        <v>365</v>
      </c>
      <c r="AF201" s="27" t="s">
        <v>365</v>
      </c>
      <c r="AG201" s="27" t="s">
        <v>365</v>
      </c>
      <c r="AH201" s="27" t="s">
        <v>365</v>
      </c>
      <c r="AI201" s="27" t="s">
        <v>365</v>
      </c>
      <c r="AJ201" s="52">
        <f t="shared" si="34"/>
        <v>-13.596991363803792</v>
      </c>
      <c r="AK201" s="76"/>
    </row>
    <row r="202" spans="1:37" ht="15" customHeight="1">
      <c r="A202" s="32" t="s">
        <v>187</v>
      </c>
      <c r="B202" s="54"/>
      <c r="C202" s="55"/>
      <c r="D202" s="55"/>
      <c r="E202" s="56"/>
      <c r="F202" s="55"/>
      <c r="G202" s="55"/>
      <c r="H202" s="56"/>
      <c r="I202" s="56"/>
      <c r="J202" s="56"/>
      <c r="K202" s="56"/>
      <c r="L202" s="55"/>
      <c r="M202" s="55"/>
      <c r="N202" s="56"/>
      <c r="O202" s="55"/>
      <c r="P202" s="55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27"/>
      <c r="AB202" s="27"/>
      <c r="AC202" s="27"/>
      <c r="AD202" s="27"/>
      <c r="AE202" s="27"/>
      <c r="AF202" s="27"/>
      <c r="AG202" s="27"/>
      <c r="AH202" s="27"/>
      <c r="AI202" s="27"/>
      <c r="AJ202" s="56"/>
      <c r="AK202" s="76"/>
    </row>
    <row r="203" spans="1:37" ht="15" customHeight="1">
      <c r="A203" s="33" t="s">
        <v>188</v>
      </c>
      <c r="B203" s="50">
        <f>'Расчет субсидий'!AV203</f>
        <v>123.19090909090914</v>
      </c>
      <c r="C203" s="52">
        <f>'Расчет субсидий'!D203-1</f>
        <v>-1</v>
      </c>
      <c r="D203" s="52">
        <f>C203*'Расчет субсидий'!E203</f>
        <v>0</v>
      </c>
      <c r="E203" s="53">
        <f t="shared" si="31"/>
        <v>0</v>
      </c>
      <c r="F203" s="27" t="s">
        <v>365</v>
      </c>
      <c r="G203" s="27" t="s">
        <v>365</v>
      </c>
      <c r="H203" s="27" t="s">
        <v>365</v>
      </c>
      <c r="I203" s="27" t="s">
        <v>365</v>
      </c>
      <c r="J203" s="27" t="s">
        <v>365</v>
      </c>
      <c r="K203" s="27" t="s">
        <v>365</v>
      </c>
      <c r="L203" s="52">
        <f>'Расчет субсидий'!P203-1</f>
        <v>0.25704450947173885</v>
      </c>
      <c r="M203" s="52">
        <f>L203*'Расчет субсидий'!Q203</f>
        <v>5.1408901894347769</v>
      </c>
      <c r="N203" s="53">
        <f t="shared" si="32"/>
        <v>97.178473857775487</v>
      </c>
      <c r="O203" s="27" t="s">
        <v>365</v>
      </c>
      <c r="P203" s="27" t="s">
        <v>365</v>
      </c>
      <c r="Q203" s="27" t="s">
        <v>365</v>
      </c>
      <c r="R203" s="27" t="s">
        <v>365</v>
      </c>
      <c r="S203" s="27" t="s">
        <v>365</v>
      </c>
      <c r="T203" s="27" t="s">
        <v>365</v>
      </c>
      <c r="U203" s="58">
        <f>'Расчет субсидий'!Z203-1</f>
        <v>5.4631302088284706E-2</v>
      </c>
      <c r="V203" s="58">
        <f>U203*'Расчет субсидий'!AA203</f>
        <v>0.27315651044142353</v>
      </c>
      <c r="W203" s="53">
        <f t="shared" si="30"/>
        <v>5.1634895574246018</v>
      </c>
      <c r="X203" s="52">
        <f>'Расчет субсидий'!AD203-1</f>
        <v>5.5147058823529438E-2</v>
      </c>
      <c r="Y203" s="52">
        <f>X203*'Расчет субсидий'!AE203</f>
        <v>1.1029411764705888</v>
      </c>
      <c r="Z203" s="53">
        <f t="shared" si="33"/>
        <v>20.848945675709047</v>
      </c>
      <c r="AA203" s="27" t="s">
        <v>365</v>
      </c>
      <c r="AB203" s="27" t="s">
        <v>365</v>
      </c>
      <c r="AC203" s="27" t="s">
        <v>365</v>
      </c>
      <c r="AD203" s="27" t="s">
        <v>365</v>
      </c>
      <c r="AE203" s="27" t="s">
        <v>365</v>
      </c>
      <c r="AF203" s="27" t="s">
        <v>365</v>
      </c>
      <c r="AG203" s="27" t="s">
        <v>365</v>
      </c>
      <c r="AH203" s="27" t="s">
        <v>365</v>
      </c>
      <c r="AI203" s="27" t="s">
        <v>365</v>
      </c>
      <c r="AJ203" s="52">
        <f t="shared" si="34"/>
        <v>6.5169878763467892</v>
      </c>
      <c r="AK203" s="76"/>
    </row>
    <row r="204" spans="1:37" ht="15" customHeight="1">
      <c r="A204" s="33" t="s">
        <v>189</v>
      </c>
      <c r="B204" s="50">
        <f>'Расчет субсидий'!AV204</f>
        <v>-72.772727272727252</v>
      </c>
      <c r="C204" s="52">
        <f>'Расчет субсидий'!D204-1</f>
        <v>-1</v>
      </c>
      <c r="D204" s="52">
        <f>C204*'Расчет субсидий'!E204</f>
        <v>0</v>
      </c>
      <c r="E204" s="53">
        <f t="shared" si="31"/>
        <v>0</v>
      </c>
      <c r="F204" s="27" t="s">
        <v>365</v>
      </c>
      <c r="G204" s="27" t="s">
        <v>365</v>
      </c>
      <c r="H204" s="27" t="s">
        <v>365</v>
      </c>
      <c r="I204" s="27" t="s">
        <v>365</v>
      </c>
      <c r="J204" s="27" t="s">
        <v>365</v>
      </c>
      <c r="K204" s="27" t="s">
        <v>365</v>
      </c>
      <c r="L204" s="52">
        <f>'Расчет субсидий'!P204-1</f>
        <v>-0.29872233219362976</v>
      </c>
      <c r="M204" s="52">
        <f>L204*'Расчет субсидий'!Q204</f>
        <v>-5.9744466438725947</v>
      </c>
      <c r="N204" s="53">
        <f t="shared" si="32"/>
        <v>-84.020521745646846</v>
      </c>
      <c r="O204" s="27" t="s">
        <v>365</v>
      </c>
      <c r="P204" s="27" t="s">
        <v>365</v>
      </c>
      <c r="Q204" s="27" t="s">
        <v>365</v>
      </c>
      <c r="R204" s="27" t="s">
        <v>365</v>
      </c>
      <c r="S204" s="27" t="s">
        <v>365</v>
      </c>
      <c r="T204" s="27" t="s">
        <v>365</v>
      </c>
      <c r="U204" s="58">
        <f>'Расчет субсидий'!Z204-1</f>
        <v>4.5673654077015513E-2</v>
      </c>
      <c r="V204" s="58">
        <f>U204*'Расчет субсидий'!AA204</f>
        <v>0.22836827038507757</v>
      </c>
      <c r="W204" s="53">
        <f t="shared" si="30"/>
        <v>3.2116147940803912</v>
      </c>
      <c r="X204" s="52">
        <f>'Расчет субсидий'!AD204-1</f>
        <v>2.857142857142847E-2</v>
      </c>
      <c r="Y204" s="52">
        <f>X204*'Расчет субсидий'!AE204</f>
        <v>0.5714285714285694</v>
      </c>
      <c r="Z204" s="53">
        <f t="shared" si="33"/>
        <v>8.0361796788392041</v>
      </c>
      <c r="AA204" s="27" t="s">
        <v>365</v>
      </c>
      <c r="AB204" s="27" t="s">
        <v>365</v>
      </c>
      <c r="AC204" s="27" t="s">
        <v>365</v>
      </c>
      <c r="AD204" s="27" t="s">
        <v>365</v>
      </c>
      <c r="AE204" s="27" t="s">
        <v>365</v>
      </c>
      <c r="AF204" s="27" t="s">
        <v>365</v>
      </c>
      <c r="AG204" s="27" t="s">
        <v>365</v>
      </c>
      <c r="AH204" s="27" t="s">
        <v>365</v>
      </c>
      <c r="AI204" s="27" t="s">
        <v>365</v>
      </c>
      <c r="AJ204" s="52">
        <f t="shared" si="34"/>
        <v>-5.1746498020589478</v>
      </c>
      <c r="AK204" s="76"/>
    </row>
    <row r="205" spans="1:37" ht="15" customHeight="1">
      <c r="A205" s="33" t="s">
        <v>190</v>
      </c>
      <c r="B205" s="50">
        <f>'Расчет субсидий'!AV205</f>
        <v>201.37272727272739</v>
      </c>
      <c r="C205" s="52">
        <f>'Расчет субсидий'!D205-1</f>
        <v>-1</v>
      </c>
      <c r="D205" s="52">
        <f>C205*'Расчет субсидий'!E205</f>
        <v>0</v>
      </c>
      <c r="E205" s="53">
        <f t="shared" si="31"/>
        <v>0</v>
      </c>
      <c r="F205" s="27" t="s">
        <v>365</v>
      </c>
      <c r="G205" s="27" t="s">
        <v>365</v>
      </c>
      <c r="H205" s="27" t="s">
        <v>365</v>
      </c>
      <c r="I205" s="27" t="s">
        <v>365</v>
      </c>
      <c r="J205" s="27" t="s">
        <v>365</v>
      </c>
      <c r="K205" s="27" t="s">
        <v>365</v>
      </c>
      <c r="L205" s="52">
        <f>'Расчет субсидий'!P205-1</f>
        <v>0.24575106517994749</v>
      </c>
      <c r="M205" s="52">
        <f>L205*'Расчет субсидий'!Q205</f>
        <v>4.9150213035989498</v>
      </c>
      <c r="N205" s="53">
        <f t="shared" si="32"/>
        <v>174.58577708223942</v>
      </c>
      <c r="O205" s="27" t="s">
        <v>365</v>
      </c>
      <c r="P205" s="27" t="s">
        <v>365</v>
      </c>
      <c r="Q205" s="27" t="s">
        <v>365</v>
      </c>
      <c r="R205" s="27" t="s">
        <v>365</v>
      </c>
      <c r="S205" s="27" t="s">
        <v>365</v>
      </c>
      <c r="T205" s="27" t="s">
        <v>365</v>
      </c>
      <c r="U205" s="58">
        <f>'Расчет субсидий'!Z205-1</f>
        <v>7.8692628650903984E-2</v>
      </c>
      <c r="V205" s="58">
        <f>U205*'Расчет субсидий'!AA205</f>
        <v>0.39346314325451992</v>
      </c>
      <c r="W205" s="53">
        <f t="shared" si="30"/>
        <v>13.976148703162568</v>
      </c>
      <c r="X205" s="52">
        <f>'Расчет субсидий'!AD205-1</f>
        <v>1.8032786885245899E-2</v>
      </c>
      <c r="Y205" s="52">
        <f>X205*'Расчет субсидий'!AE205</f>
        <v>0.36065573770491799</v>
      </c>
      <c r="Z205" s="53">
        <f t="shared" si="33"/>
        <v>12.810801487325396</v>
      </c>
      <c r="AA205" s="27" t="s">
        <v>365</v>
      </c>
      <c r="AB205" s="27" t="s">
        <v>365</v>
      </c>
      <c r="AC205" s="27" t="s">
        <v>365</v>
      </c>
      <c r="AD205" s="27" t="s">
        <v>365</v>
      </c>
      <c r="AE205" s="27" t="s">
        <v>365</v>
      </c>
      <c r="AF205" s="27" t="s">
        <v>365</v>
      </c>
      <c r="AG205" s="27" t="s">
        <v>365</v>
      </c>
      <c r="AH205" s="27" t="s">
        <v>365</v>
      </c>
      <c r="AI205" s="27" t="s">
        <v>365</v>
      </c>
      <c r="AJ205" s="52">
        <f t="shared" si="34"/>
        <v>5.6691401845583878</v>
      </c>
      <c r="AK205" s="76"/>
    </row>
    <row r="206" spans="1:37" ht="15" customHeight="1">
      <c r="A206" s="33" t="s">
        <v>191</v>
      </c>
      <c r="B206" s="50">
        <f>'Расчет субсидий'!AV206</f>
        <v>52.699999999999989</v>
      </c>
      <c r="C206" s="52">
        <f>'Расчет субсидий'!D206-1</f>
        <v>-1</v>
      </c>
      <c r="D206" s="52">
        <f>C206*'Расчет субсидий'!E206</f>
        <v>0</v>
      </c>
      <c r="E206" s="53">
        <f t="shared" si="31"/>
        <v>0</v>
      </c>
      <c r="F206" s="27" t="s">
        <v>365</v>
      </c>
      <c r="G206" s="27" t="s">
        <v>365</v>
      </c>
      <c r="H206" s="27" t="s">
        <v>365</v>
      </c>
      <c r="I206" s="27" t="s">
        <v>365</v>
      </c>
      <c r="J206" s="27" t="s">
        <v>365</v>
      </c>
      <c r="K206" s="27" t="s">
        <v>365</v>
      </c>
      <c r="L206" s="52">
        <f>'Расчет субсидий'!P206-1</f>
        <v>0.21300428385174142</v>
      </c>
      <c r="M206" s="52">
        <f>L206*'Расчет субсидий'!Q206</f>
        <v>4.2600856770348283</v>
      </c>
      <c r="N206" s="53">
        <f t="shared" si="32"/>
        <v>41.727268292446659</v>
      </c>
      <c r="O206" s="27" t="s">
        <v>365</v>
      </c>
      <c r="P206" s="27" t="s">
        <v>365</v>
      </c>
      <c r="Q206" s="27" t="s">
        <v>365</v>
      </c>
      <c r="R206" s="27" t="s">
        <v>365</v>
      </c>
      <c r="S206" s="27" t="s">
        <v>365</v>
      </c>
      <c r="T206" s="27" t="s">
        <v>365</v>
      </c>
      <c r="U206" s="58">
        <f>'Расчет субсидий'!Z206-1</f>
        <v>0.1159409566793681</v>
      </c>
      <c r="V206" s="58">
        <f>U206*'Расчет субсидий'!AA206</f>
        <v>0.57970478339684051</v>
      </c>
      <c r="W206" s="53">
        <f t="shared" si="30"/>
        <v>5.6781714878681484</v>
      </c>
      <c r="X206" s="52">
        <f>'Расчет субсидий'!AD206-1</f>
        <v>2.7027027027026973E-2</v>
      </c>
      <c r="Y206" s="52">
        <f>X206*'Расчет субсидий'!AE206</f>
        <v>0.54054054054053946</v>
      </c>
      <c r="Z206" s="53">
        <f t="shared" si="33"/>
        <v>5.2945602196851844</v>
      </c>
      <c r="AA206" s="27" t="s">
        <v>365</v>
      </c>
      <c r="AB206" s="27" t="s">
        <v>365</v>
      </c>
      <c r="AC206" s="27" t="s">
        <v>365</v>
      </c>
      <c r="AD206" s="27" t="s">
        <v>365</v>
      </c>
      <c r="AE206" s="27" t="s">
        <v>365</v>
      </c>
      <c r="AF206" s="27" t="s">
        <v>365</v>
      </c>
      <c r="AG206" s="27" t="s">
        <v>365</v>
      </c>
      <c r="AH206" s="27" t="s">
        <v>365</v>
      </c>
      <c r="AI206" s="27" t="s">
        <v>365</v>
      </c>
      <c r="AJ206" s="52">
        <f t="shared" si="34"/>
        <v>5.3803310009722081</v>
      </c>
      <c r="AK206" s="76"/>
    </row>
    <row r="207" spans="1:37" ht="15" customHeight="1">
      <c r="A207" s="33" t="s">
        <v>192</v>
      </c>
      <c r="B207" s="50">
        <f>'Расчет субсидий'!AV207</f>
        <v>98.809090909090855</v>
      </c>
      <c r="C207" s="52">
        <f>'Расчет субсидий'!D207-1</f>
        <v>-1</v>
      </c>
      <c r="D207" s="52">
        <f>C207*'Расчет субсидий'!E207</f>
        <v>0</v>
      </c>
      <c r="E207" s="53">
        <f t="shared" si="31"/>
        <v>0</v>
      </c>
      <c r="F207" s="27" t="s">
        <v>365</v>
      </c>
      <c r="G207" s="27" t="s">
        <v>365</v>
      </c>
      <c r="H207" s="27" t="s">
        <v>365</v>
      </c>
      <c r="I207" s="27" t="s">
        <v>365</v>
      </c>
      <c r="J207" s="27" t="s">
        <v>365</v>
      </c>
      <c r="K207" s="27" t="s">
        <v>365</v>
      </c>
      <c r="L207" s="52">
        <f>'Расчет субсидий'!P207-1</f>
        <v>0.24789208834218623</v>
      </c>
      <c r="M207" s="52">
        <f>L207*'Расчет субсидий'!Q207</f>
        <v>4.9578417668437247</v>
      </c>
      <c r="N207" s="53">
        <f t="shared" si="32"/>
        <v>80.786631344238842</v>
      </c>
      <c r="O207" s="27" t="s">
        <v>365</v>
      </c>
      <c r="P207" s="27" t="s">
        <v>365</v>
      </c>
      <c r="Q207" s="27" t="s">
        <v>365</v>
      </c>
      <c r="R207" s="27" t="s">
        <v>365</v>
      </c>
      <c r="S207" s="27" t="s">
        <v>365</v>
      </c>
      <c r="T207" s="27" t="s">
        <v>365</v>
      </c>
      <c r="U207" s="58">
        <f>'Расчет субсидий'!Z207-1</f>
        <v>0.20215854163789526</v>
      </c>
      <c r="V207" s="58">
        <f>U207*'Расчет субсидий'!AA207</f>
        <v>1.0107927081894763</v>
      </c>
      <c r="W207" s="53">
        <f t="shared" si="30"/>
        <v>16.470581701104532</v>
      </c>
      <c r="X207" s="52">
        <f>'Расчет субсидий'!AD207-1</f>
        <v>4.761904761904745E-3</v>
      </c>
      <c r="Y207" s="52">
        <f>X207*'Расчет субсидий'!AE207</f>
        <v>9.52380952380949E-2</v>
      </c>
      <c r="Z207" s="53">
        <f t="shared" si="33"/>
        <v>1.5518778637474822</v>
      </c>
      <c r="AA207" s="27" t="s">
        <v>365</v>
      </c>
      <c r="AB207" s="27" t="s">
        <v>365</v>
      </c>
      <c r="AC207" s="27" t="s">
        <v>365</v>
      </c>
      <c r="AD207" s="27" t="s">
        <v>365</v>
      </c>
      <c r="AE207" s="27" t="s">
        <v>365</v>
      </c>
      <c r="AF207" s="27" t="s">
        <v>365</v>
      </c>
      <c r="AG207" s="27" t="s">
        <v>365</v>
      </c>
      <c r="AH207" s="27" t="s">
        <v>365</v>
      </c>
      <c r="AI207" s="27" t="s">
        <v>365</v>
      </c>
      <c r="AJ207" s="52">
        <f t="shared" si="34"/>
        <v>6.0638725702712959</v>
      </c>
      <c r="AK207" s="76"/>
    </row>
    <row r="208" spans="1:37" ht="15" customHeight="1">
      <c r="A208" s="33" t="s">
        <v>193</v>
      </c>
      <c r="B208" s="50">
        <f>'Расчет субсидий'!AV208</f>
        <v>-125.71818181818173</v>
      </c>
      <c r="C208" s="52">
        <f>'Расчет субсидий'!D208-1</f>
        <v>0.13021472392638023</v>
      </c>
      <c r="D208" s="52">
        <f>C208*'Расчет субсидий'!E208</f>
        <v>0.65107361963190113</v>
      </c>
      <c r="E208" s="53">
        <f t="shared" si="31"/>
        <v>14.422126552272887</v>
      </c>
      <c r="F208" s="27" t="s">
        <v>365</v>
      </c>
      <c r="G208" s="27" t="s">
        <v>365</v>
      </c>
      <c r="H208" s="27" t="s">
        <v>365</v>
      </c>
      <c r="I208" s="27" t="s">
        <v>365</v>
      </c>
      <c r="J208" s="27" t="s">
        <v>365</v>
      </c>
      <c r="K208" s="27" t="s">
        <v>365</v>
      </c>
      <c r="L208" s="52">
        <f>'Расчет субсидий'!P208-1</f>
        <v>-0.27844882390336934</v>
      </c>
      <c r="M208" s="52">
        <f>L208*'Расчет субсидий'!Q208</f>
        <v>-5.5689764780673867</v>
      </c>
      <c r="N208" s="53">
        <f t="shared" si="32"/>
        <v>-123.36006422549804</v>
      </c>
      <c r="O208" s="27" t="s">
        <v>365</v>
      </c>
      <c r="P208" s="27" t="s">
        <v>365</v>
      </c>
      <c r="Q208" s="27" t="s">
        <v>365</v>
      </c>
      <c r="R208" s="27" t="s">
        <v>365</v>
      </c>
      <c r="S208" s="27" t="s">
        <v>365</v>
      </c>
      <c r="T208" s="27" t="s">
        <v>365</v>
      </c>
      <c r="U208" s="58">
        <f>'Расчет субсидий'!Z208-1</f>
        <v>-0.34626228758667987</v>
      </c>
      <c r="V208" s="58">
        <f>U208*'Расчет субсидий'!AA208</f>
        <v>-1.7313114379333994</v>
      </c>
      <c r="W208" s="53">
        <f t="shared" si="30"/>
        <v>-38.350797676904676</v>
      </c>
      <c r="X208" s="52">
        <f>'Расчет субсидий'!AD208-1</f>
        <v>4.8689138576778923E-2</v>
      </c>
      <c r="Y208" s="52">
        <f>X208*'Расчет субсидий'!AE208</f>
        <v>0.97378277153557846</v>
      </c>
      <c r="Z208" s="53">
        <f t="shared" si="33"/>
        <v>21.570553531948114</v>
      </c>
      <c r="AA208" s="27" t="s">
        <v>365</v>
      </c>
      <c r="AB208" s="27" t="s">
        <v>365</v>
      </c>
      <c r="AC208" s="27" t="s">
        <v>365</v>
      </c>
      <c r="AD208" s="27" t="s">
        <v>365</v>
      </c>
      <c r="AE208" s="27" t="s">
        <v>365</v>
      </c>
      <c r="AF208" s="27" t="s">
        <v>365</v>
      </c>
      <c r="AG208" s="27" t="s">
        <v>365</v>
      </c>
      <c r="AH208" s="27" t="s">
        <v>365</v>
      </c>
      <c r="AI208" s="27" t="s">
        <v>365</v>
      </c>
      <c r="AJ208" s="52">
        <f t="shared" si="34"/>
        <v>-5.6754315248333072</v>
      </c>
      <c r="AK208" s="76"/>
    </row>
    <row r="209" spans="1:37" ht="15" customHeight="1">
      <c r="A209" s="33" t="s">
        <v>194</v>
      </c>
      <c r="B209" s="50">
        <f>'Расчет субсидий'!AV209</f>
        <v>-15.890909090909076</v>
      </c>
      <c r="C209" s="52">
        <f>'Расчет субсидий'!D209-1</f>
        <v>6.8182248207224072E-2</v>
      </c>
      <c r="D209" s="52">
        <f>C209*'Расчет субсидий'!E209</f>
        <v>0.34091124103612036</v>
      </c>
      <c r="E209" s="53">
        <f t="shared" si="31"/>
        <v>5.2918507956409044</v>
      </c>
      <c r="F209" s="27" t="s">
        <v>365</v>
      </c>
      <c r="G209" s="27" t="s">
        <v>365</v>
      </c>
      <c r="H209" s="27" t="s">
        <v>365</v>
      </c>
      <c r="I209" s="27" t="s">
        <v>365</v>
      </c>
      <c r="J209" s="27" t="s">
        <v>365</v>
      </c>
      <c r="K209" s="27" t="s">
        <v>365</v>
      </c>
      <c r="L209" s="52">
        <f>'Расчет субсидий'!P209-1</f>
        <v>-8.6675046441005876E-2</v>
      </c>
      <c r="M209" s="52">
        <f>L209*'Расчет субсидий'!Q209</f>
        <v>-1.7335009288201175</v>
      </c>
      <c r="N209" s="53">
        <f t="shared" si="32"/>
        <v>-26.908553210332656</v>
      </c>
      <c r="O209" s="27" t="s">
        <v>365</v>
      </c>
      <c r="P209" s="27" t="s">
        <v>365</v>
      </c>
      <c r="Q209" s="27" t="s">
        <v>365</v>
      </c>
      <c r="R209" s="27" t="s">
        <v>365</v>
      </c>
      <c r="S209" s="27" t="s">
        <v>365</v>
      </c>
      <c r="T209" s="27" t="s">
        <v>365</v>
      </c>
      <c r="U209" s="58">
        <f>'Расчет субсидий'!Z209-1</f>
        <v>-2.1464764004530679E-2</v>
      </c>
      <c r="V209" s="58">
        <f>U209*'Расчет субсидий'!AA209</f>
        <v>-0.10732382002265339</v>
      </c>
      <c r="W209" s="53">
        <f t="shared" si="30"/>
        <v>-1.6659516437532924</v>
      </c>
      <c r="X209" s="52">
        <f>'Расчет субсидий'!AD209-1</f>
        <v>2.3809523809523725E-2</v>
      </c>
      <c r="Y209" s="52">
        <f>X209*'Расчет субсидий'!AE209</f>
        <v>0.4761904761904745</v>
      </c>
      <c r="Z209" s="53">
        <f t="shared" si="33"/>
        <v>7.391744967535967</v>
      </c>
      <c r="AA209" s="27" t="s">
        <v>365</v>
      </c>
      <c r="AB209" s="27" t="s">
        <v>365</v>
      </c>
      <c r="AC209" s="27" t="s">
        <v>365</v>
      </c>
      <c r="AD209" s="27" t="s">
        <v>365</v>
      </c>
      <c r="AE209" s="27" t="s">
        <v>365</v>
      </c>
      <c r="AF209" s="27" t="s">
        <v>365</v>
      </c>
      <c r="AG209" s="27" t="s">
        <v>365</v>
      </c>
      <c r="AH209" s="27" t="s">
        <v>365</v>
      </c>
      <c r="AI209" s="27" t="s">
        <v>365</v>
      </c>
      <c r="AJ209" s="52">
        <f t="shared" si="34"/>
        <v>-1.0237230316161761</v>
      </c>
      <c r="AK209" s="76"/>
    </row>
    <row r="210" spans="1:37" ht="15" customHeight="1">
      <c r="A210" s="33" t="s">
        <v>195</v>
      </c>
      <c r="B210" s="50">
        <f>'Расчет субсидий'!AV210</f>
        <v>-121.48181818181814</v>
      </c>
      <c r="C210" s="52">
        <f>'Расчет субсидий'!D210-1</f>
        <v>-1</v>
      </c>
      <c r="D210" s="52">
        <f>C210*'Расчет субсидий'!E210</f>
        <v>0</v>
      </c>
      <c r="E210" s="53">
        <f t="shared" si="31"/>
        <v>0</v>
      </c>
      <c r="F210" s="27" t="s">
        <v>365</v>
      </c>
      <c r="G210" s="27" t="s">
        <v>365</v>
      </c>
      <c r="H210" s="27" t="s">
        <v>365</v>
      </c>
      <c r="I210" s="27" t="s">
        <v>365</v>
      </c>
      <c r="J210" s="27" t="s">
        <v>365</v>
      </c>
      <c r="K210" s="27" t="s">
        <v>365</v>
      </c>
      <c r="L210" s="52">
        <f>'Расчет субсидий'!P210-1</f>
        <v>-0.87831908962113248</v>
      </c>
      <c r="M210" s="52">
        <f>L210*'Расчет субсидий'!Q210</f>
        <v>-17.56638179242265</v>
      </c>
      <c r="N210" s="53">
        <f t="shared" si="32"/>
        <v>-161.33655248538909</v>
      </c>
      <c r="O210" s="27" t="s">
        <v>365</v>
      </c>
      <c r="P210" s="27" t="s">
        <v>365</v>
      </c>
      <c r="Q210" s="27" t="s">
        <v>365</v>
      </c>
      <c r="R210" s="27" t="s">
        <v>365</v>
      </c>
      <c r="S210" s="27" t="s">
        <v>365</v>
      </c>
      <c r="T210" s="27" t="s">
        <v>365</v>
      </c>
      <c r="U210" s="58">
        <f>'Расчет субсидий'!Z210-1</f>
        <v>-5.4446023753884631E-2</v>
      </c>
      <c r="V210" s="58">
        <f>U210*'Расчет субсидий'!AA210</f>
        <v>-0.27223011876942316</v>
      </c>
      <c r="W210" s="53">
        <f t="shared" si="30"/>
        <v>-2.5002683742130754</v>
      </c>
      <c r="X210" s="52">
        <f>'Расчет субсидий'!AD210-1</f>
        <v>0.23058139534883715</v>
      </c>
      <c r="Y210" s="52">
        <f>X210*'Расчет субсидий'!AE210</f>
        <v>4.611627906976743</v>
      </c>
      <c r="Z210" s="53">
        <f t="shared" si="33"/>
        <v>42.35500267778405</v>
      </c>
      <c r="AA210" s="27" t="s">
        <v>365</v>
      </c>
      <c r="AB210" s="27" t="s">
        <v>365</v>
      </c>
      <c r="AC210" s="27" t="s">
        <v>365</v>
      </c>
      <c r="AD210" s="27" t="s">
        <v>365</v>
      </c>
      <c r="AE210" s="27" t="s">
        <v>365</v>
      </c>
      <c r="AF210" s="27" t="s">
        <v>365</v>
      </c>
      <c r="AG210" s="27" t="s">
        <v>365</v>
      </c>
      <c r="AH210" s="27" t="s">
        <v>365</v>
      </c>
      <c r="AI210" s="27" t="s">
        <v>365</v>
      </c>
      <c r="AJ210" s="52">
        <f t="shared" si="34"/>
        <v>-13.226984004215332</v>
      </c>
      <c r="AK210" s="76"/>
    </row>
    <row r="211" spans="1:37" ht="15" customHeight="1">
      <c r="A211" s="33" t="s">
        <v>196</v>
      </c>
      <c r="B211" s="50">
        <f>'Расчет субсидий'!AV211</f>
        <v>66.809090909090855</v>
      </c>
      <c r="C211" s="52">
        <f>'Расчет субсидий'!D211-1</f>
        <v>-1</v>
      </c>
      <c r="D211" s="52">
        <f>C211*'Расчет субсидий'!E211</f>
        <v>0</v>
      </c>
      <c r="E211" s="53">
        <f t="shared" si="31"/>
        <v>0</v>
      </c>
      <c r="F211" s="27" t="s">
        <v>365</v>
      </c>
      <c r="G211" s="27" t="s">
        <v>365</v>
      </c>
      <c r="H211" s="27" t="s">
        <v>365</v>
      </c>
      <c r="I211" s="27" t="s">
        <v>365</v>
      </c>
      <c r="J211" s="27" t="s">
        <v>365</v>
      </c>
      <c r="K211" s="27" t="s">
        <v>365</v>
      </c>
      <c r="L211" s="52">
        <f>'Расчет субсидий'!P211-1</f>
        <v>0.20050085931745643</v>
      </c>
      <c r="M211" s="52">
        <f>L211*'Расчет субсидий'!Q211</f>
        <v>4.0100171863491285</v>
      </c>
      <c r="N211" s="53">
        <f t="shared" si="32"/>
        <v>66.946462227643778</v>
      </c>
      <c r="O211" s="27" t="s">
        <v>365</v>
      </c>
      <c r="P211" s="27" t="s">
        <v>365</v>
      </c>
      <c r="Q211" s="27" t="s">
        <v>365</v>
      </c>
      <c r="R211" s="27" t="s">
        <v>365</v>
      </c>
      <c r="S211" s="27" t="s">
        <v>365</v>
      </c>
      <c r="T211" s="27" t="s">
        <v>365</v>
      </c>
      <c r="U211" s="58">
        <f>'Расчет субсидий'!Z211-1</f>
        <v>-0.10554178114320167</v>
      </c>
      <c r="V211" s="58">
        <f>U211*'Расчет субсидий'!AA211</f>
        <v>-0.52770890571600837</v>
      </c>
      <c r="W211" s="53">
        <f t="shared" si="30"/>
        <v>-8.8099982324195842</v>
      </c>
      <c r="X211" s="52">
        <f>'Расчет субсидий'!AD211-1</f>
        <v>2.5974025974025983E-2</v>
      </c>
      <c r="Y211" s="52">
        <f>X211*'Расчет субсидий'!AE211</f>
        <v>0.51948051948051965</v>
      </c>
      <c r="Z211" s="53">
        <f t="shared" si="33"/>
        <v>8.6726269138666758</v>
      </c>
      <c r="AA211" s="27" t="s">
        <v>365</v>
      </c>
      <c r="AB211" s="27" t="s">
        <v>365</v>
      </c>
      <c r="AC211" s="27" t="s">
        <v>365</v>
      </c>
      <c r="AD211" s="27" t="s">
        <v>365</v>
      </c>
      <c r="AE211" s="27" t="s">
        <v>365</v>
      </c>
      <c r="AF211" s="27" t="s">
        <v>365</v>
      </c>
      <c r="AG211" s="27" t="s">
        <v>365</v>
      </c>
      <c r="AH211" s="27" t="s">
        <v>365</v>
      </c>
      <c r="AI211" s="27" t="s">
        <v>365</v>
      </c>
      <c r="AJ211" s="52">
        <f t="shared" si="34"/>
        <v>4.0017888001136397</v>
      </c>
      <c r="AK211" s="76"/>
    </row>
    <row r="212" spans="1:37" ht="15" customHeight="1">
      <c r="A212" s="33" t="s">
        <v>197</v>
      </c>
      <c r="B212" s="50">
        <f>'Расчет субсидий'!AV212</f>
        <v>182.36363636363626</v>
      </c>
      <c r="C212" s="52">
        <f>'Расчет субсидий'!D212-1</f>
        <v>-1</v>
      </c>
      <c r="D212" s="52">
        <f>C212*'Расчет субсидий'!E212</f>
        <v>0</v>
      </c>
      <c r="E212" s="53">
        <f t="shared" si="31"/>
        <v>0</v>
      </c>
      <c r="F212" s="27" t="s">
        <v>365</v>
      </c>
      <c r="G212" s="27" t="s">
        <v>365</v>
      </c>
      <c r="H212" s="27" t="s">
        <v>365</v>
      </c>
      <c r="I212" s="27" t="s">
        <v>365</v>
      </c>
      <c r="J212" s="27" t="s">
        <v>365</v>
      </c>
      <c r="K212" s="27" t="s">
        <v>365</v>
      </c>
      <c r="L212" s="52">
        <f>'Расчет субсидий'!P212-1</f>
        <v>0.24593260626398195</v>
      </c>
      <c r="M212" s="52">
        <f>L212*'Расчет субсидий'!Q212</f>
        <v>4.9186521252796389</v>
      </c>
      <c r="N212" s="53">
        <f t="shared" si="32"/>
        <v>148.68995466331754</v>
      </c>
      <c r="O212" s="27" t="s">
        <v>365</v>
      </c>
      <c r="P212" s="27" t="s">
        <v>365</v>
      </c>
      <c r="Q212" s="27" t="s">
        <v>365</v>
      </c>
      <c r="R212" s="27" t="s">
        <v>365</v>
      </c>
      <c r="S212" s="27" t="s">
        <v>365</v>
      </c>
      <c r="T212" s="27" t="s">
        <v>365</v>
      </c>
      <c r="U212" s="58">
        <f>'Расчет субсидий'!Z212-1</f>
        <v>0.22278455385409313</v>
      </c>
      <c r="V212" s="58">
        <f>U212*'Расчет субсидий'!AA212</f>
        <v>1.1139227692704656</v>
      </c>
      <c r="W212" s="53">
        <f t="shared" si="30"/>
        <v>33.673681700318703</v>
      </c>
      <c r="X212" s="52">
        <f>'Расчет субсидий'!AD212-1</f>
        <v>0</v>
      </c>
      <c r="Y212" s="52">
        <f>X212*'Расчет субсидий'!AE212</f>
        <v>0</v>
      </c>
      <c r="Z212" s="53">
        <f t="shared" si="33"/>
        <v>0</v>
      </c>
      <c r="AA212" s="27" t="s">
        <v>365</v>
      </c>
      <c r="AB212" s="27" t="s">
        <v>365</v>
      </c>
      <c r="AC212" s="27" t="s">
        <v>365</v>
      </c>
      <c r="AD212" s="27" t="s">
        <v>365</v>
      </c>
      <c r="AE212" s="27" t="s">
        <v>365</v>
      </c>
      <c r="AF212" s="27" t="s">
        <v>365</v>
      </c>
      <c r="AG212" s="27" t="s">
        <v>365</v>
      </c>
      <c r="AH212" s="27" t="s">
        <v>365</v>
      </c>
      <c r="AI212" s="27" t="s">
        <v>365</v>
      </c>
      <c r="AJ212" s="52">
        <f t="shared" si="34"/>
        <v>6.0325748945501045</v>
      </c>
      <c r="AK212" s="76"/>
    </row>
    <row r="213" spans="1:37" ht="15" customHeight="1">
      <c r="A213" s="33" t="s">
        <v>198</v>
      </c>
      <c r="B213" s="50">
        <f>'Расчет субсидий'!AV213</f>
        <v>49.42727272727268</v>
      </c>
      <c r="C213" s="52">
        <f>'Расчет субсидий'!D213-1</f>
        <v>-1</v>
      </c>
      <c r="D213" s="52">
        <f>C213*'Расчет субсидий'!E213</f>
        <v>0</v>
      </c>
      <c r="E213" s="53">
        <f t="shared" si="31"/>
        <v>0</v>
      </c>
      <c r="F213" s="27" t="s">
        <v>365</v>
      </c>
      <c r="G213" s="27" t="s">
        <v>365</v>
      </c>
      <c r="H213" s="27" t="s">
        <v>365</v>
      </c>
      <c r="I213" s="27" t="s">
        <v>365</v>
      </c>
      <c r="J213" s="27" t="s">
        <v>365</v>
      </c>
      <c r="K213" s="27" t="s">
        <v>365</v>
      </c>
      <c r="L213" s="52">
        <f>'Расчет субсидий'!P213-1</f>
        <v>0.21254620123203272</v>
      </c>
      <c r="M213" s="52">
        <f>L213*'Расчет субсидий'!Q213</f>
        <v>4.2509240246406543</v>
      </c>
      <c r="N213" s="53">
        <f t="shared" si="32"/>
        <v>40.306889081195465</v>
      </c>
      <c r="O213" s="27" t="s">
        <v>365</v>
      </c>
      <c r="P213" s="27" t="s">
        <v>365</v>
      </c>
      <c r="Q213" s="27" t="s">
        <v>365</v>
      </c>
      <c r="R213" s="27" t="s">
        <v>365</v>
      </c>
      <c r="S213" s="27" t="s">
        <v>365</v>
      </c>
      <c r="T213" s="27" t="s">
        <v>365</v>
      </c>
      <c r="U213" s="58">
        <f>'Расчет субсидий'!Z213-1</f>
        <v>0.19237435008665504</v>
      </c>
      <c r="V213" s="58">
        <f>U213*'Расчет субсидий'!AA213</f>
        <v>0.96187175043327522</v>
      </c>
      <c r="W213" s="53">
        <f t="shared" si="30"/>
        <v>9.1203836460772134</v>
      </c>
      <c r="X213" s="52">
        <f>'Расчет субсидий'!AD213-1</f>
        <v>0</v>
      </c>
      <c r="Y213" s="52">
        <f>X213*'Расчет субсидий'!AE213</f>
        <v>0</v>
      </c>
      <c r="Z213" s="53">
        <f t="shared" si="33"/>
        <v>0</v>
      </c>
      <c r="AA213" s="27" t="s">
        <v>365</v>
      </c>
      <c r="AB213" s="27" t="s">
        <v>365</v>
      </c>
      <c r="AC213" s="27" t="s">
        <v>365</v>
      </c>
      <c r="AD213" s="27" t="s">
        <v>365</v>
      </c>
      <c r="AE213" s="27" t="s">
        <v>365</v>
      </c>
      <c r="AF213" s="27" t="s">
        <v>365</v>
      </c>
      <c r="AG213" s="27" t="s">
        <v>365</v>
      </c>
      <c r="AH213" s="27" t="s">
        <v>365</v>
      </c>
      <c r="AI213" s="27" t="s">
        <v>365</v>
      </c>
      <c r="AJ213" s="52">
        <f t="shared" si="34"/>
        <v>5.2127957750739293</v>
      </c>
      <c r="AK213" s="76"/>
    </row>
    <row r="214" spans="1:37" ht="15" customHeight="1">
      <c r="A214" s="33" t="s">
        <v>199</v>
      </c>
      <c r="B214" s="50">
        <f>'Расчет субсидий'!AV214</f>
        <v>69.963636363636397</v>
      </c>
      <c r="C214" s="52">
        <f>'Расчет субсидий'!D214-1</f>
        <v>-1</v>
      </c>
      <c r="D214" s="52">
        <f>C214*'Расчет субсидий'!E214</f>
        <v>0</v>
      </c>
      <c r="E214" s="53">
        <f t="shared" si="31"/>
        <v>0</v>
      </c>
      <c r="F214" s="27" t="s">
        <v>365</v>
      </c>
      <c r="G214" s="27" t="s">
        <v>365</v>
      </c>
      <c r="H214" s="27" t="s">
        <v>365</v>
      </c>
      <c r="I214" s="27" t="s">
        <v>365</v>
      </c>
      <c r="J214" s="27" t="s">
        <v>365</v>
      </c>
      <c r="K214" s="27" t="s">
        <v>365</v>
      </c>
      <c r="L214" s="52">
        <f>'Расчет субсидий'!P214-1</f>
        <v>0.22665317559153175</v>
      </c>
      <c r="M214" s="52">
        <f>L214*'Расчет субсидий'!Q214</f>
        <v>4.5330635118306351</v>
      </c>
      <c r="N214" s="53">
        <f t="shared" si="32"/>
        <v>57.301952925359075</v>
      </c>
      <c r="O214" s="27" t="s">
        <v>365</v>
      </c>
      <c r="P214" s="27" t="s">
        <v>365</v>
      </c>
      <c r="Q214" s="27" t="s">
        <v>365</v>
      </c>
      <c r="R214" s="27" t="s">
        <v>365</v>
      </c>
      <c r="S214" s="27" t="s">
        <v>365</v>
      </c>
      <c r="T214" s="27" t="s">
        <v>365</v>
      </c>
      <c r="U214" s="58">
        <f>'Расчет субсидий'!Z214-1</f>
        <v>0.20032900193530545</v>
      </c>
      <c r="V214" s="58">
        <f>U214*'Расчет субсидий'!AA214</f>
        <v>1.0016450096765273</v>
      </c>
      <c r="W214" s="53">
        <f t="shared" si="30"/>
        <v>12.661683438277326</v>
      </c>
      <c r="X214" s="52">
        <f>'Расчет субсидий'!AD214-1</f>
        <v>0</v>
      </c>
      <c r="Y214" s="52">
        <f>X214*'Расчет субсидий'!AE214</f>
        <v>0</v>
      </c>
      <c r="Z214" s="53">
        <f t="shared" si="33"/>
        <v>0</v>
      </c>
      <c r="AA214" s="27" t="s">
        <v>365</v>
      </c>
      <c r="AB214" s="27" t="s">
        <v>365</v>
      </c>
      <c r="AC214" s="27" t="s">
        <v>365</v>
      </c>
      <c r="AD214" s="27" t="s">
        <v>365</v>
      </c>
      <c r="AE214" s="27" t="s">
        <v>365</v>
      </c>
      <c r="AF214" s="27" t="s">
        <v>365</v>
      </c>
      <c r="AG214" s="27" t="s">
        <v>365</v>
      </c>
      <c r="AH214" s="27" t="s">
        <v>365</v>
      </c>
      <c r="AI214" s="27" t="s">
        <v>365</v>
      </c>
      <c r="AJ214" s="52">
        <f t="shared" si="34"/>
        <v>5.5347085215071621</v>
      </c>
      <c r="AK214" s="76"/>
    </row>
    <row r="215" spans="1:37" ht="15" customHeight="1">
      <c r="A215" s="32" t="s">
        <v>200</v>
      </c>
      <c r="B215" s="54"/>
      <c r="C215" s="55"/>
      <c r="D215" s="55"/>
      <c r="E215" s="56"/>
      <c r="F215" s="55"/>
      <c r="G215" s="55"/>
      <c r="H215" s="56"/>
      <c r="I215" s="56"/>
      <c r="J215" s="56"/>
      <c r="K215" s="56"/>
      <c r="L215" s="55"/>
      <c r="M215" s="55"/>
      <c r="N215" s="56"/>
      <c r="O215" s="55"/>
      <c r="P215" s="55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27"/>
      <c r="AB215" s="27"/>
      <c r="AC215" s="27"/>
      <c r="AD215" s="27"/>
      <c r="AE215" s="27"/>
      <c r="AF215" s="27"/>
      <c r="AG215" s="27"/>
      <c r="AH215" s="27"/>
      <c r="AI215" s="27"/>
      <c r="AJ215" s="56"/>
      <c r="AK215" s="76"/>
    </row>
    <row r="216" spans="1:37" ht="15" customHeight="1">
      <c r="A216" s="33" t="s">
        <v>201</v>
      </c>
      <c r="B216" s="50">
        <f>'Расчет субсидий'!AV216</f>
        <v>127.9454545454546</v>
      </c>
      <c r="C216" s="52">
        <f>'Расчет субсидий'!D216-1</f>
        <v>-1</v>
      </c>
      <c r="D216" s="52">
        <f>C216*'Расчет субсидий'!E216</f>
        <v>0</v>
      </c>
      <c r="E216" s="53">
        <f t="shared" si="31"/>
        <v>0</v>
      </c>
      <c r="F216" s="27" t="s">
        <v>365</v>
      </c>
      <c r="G216" s="27" t="s">
        <v>365</v>
      </c>
      <c r="H216" s="27" t="s">
        <v>365</v>
      </c>
      <c r="I216" s="27" t="s">
        <v>365</v>
      </c>
      <c r="J216" s="27" t="s">
        <v>365</v>
      </c>
      <c r="K216" s="27" t="s">
        <v>365</v>
      </c>
      <c r="L216" s="52">
        <f>'Расчет субсидий'!P216-1</f>
        <v>0.30000000000000004</v>
      </c>
      <c r="M216" s="52">
        <f>L216*'Расчет субсидий'!Q216</f>
        <v>6.0000000000000009</v>
      </c>
      <c r="N216" s="53">
        <f t="shared" si="32"/>
        <v>108.33038811752074</v>
      </c>
      <c r="O216" s="27" t="s">
        <v>365</v>
      </c>
      <c r="P216" s="27" t="s">
        <v>365</v>
      </c>
      <c r="Q216" s="27" t="s">
        <v>365</v>
      </c>
      <c r="R216" s="27" t="s">
        <v>365</v>
      </c>
      <c r="S216" s="27" t="s">
        <v>365</v>
      </c>
      <c r="T216" s="27" t="s">
        <v>365</v>
      </c>
      <c r="U216" s="58">
        <f>'Расчет субсидий'!Z216-1</f>
        <v>0.21728048909033415</v>
      </c>
      <c r="V216" s="58">
        <f>U216*'Расчет субсидий'!AA216</f>
        <v>1.0864024454516708</v>
      </c>
      <c r="W216" s="53">
        <f t="shared" si="30"/>
        <v>19.615066427933858</v>
      </c>
      <c r="X216" s="52">
        <f>'Расчет субсидий'!AD216-1</f>
        <v>0</v>
      </c>
      <c r="Y216" s="52">
        <f>X216*'Расчет субсидий'!AE216</f>
        <v>0</v>
      </c>
      <c r="Z216" s="53">
        <f t="shared" si="33"/>
        <v>0</v>
      </c>
      <c r="AA216" s="27" t="s">
        <v>365</v>
      </c>
      <c r="AB216" s="27" t="s">
        <v>365</v>
      </c>
      <c r="AC216" s="27" t="s">
        <v>365</v>
      </c>
      <c r="AD216" s="27" t="s">
        <v>365</v>
      </c>
      <c r="AE216" s="27" t="s">
        <v>365</v>
      </c>
      <c r="AF216" s="27" t="s">
        <v>365</v>
      </c>
      <c r="AG216" s="27" t="s">
        <v>365</v>
      </c>
      <c r="AH216" s="27" t="s">
        <v>365</v>
      </c>
      <c r="AI216" s="27" t="s">
        <v>365</v>
      </c>
      <c r="AJ216" s="52">
        <f t="shared" si="34"/>
        <v>7.0864024454516716</v>
      </c>
      <c r="AK216" s="76"/>
    </row>
    <row r="217" spans="1:37" ht="15" customHeight="1">
      <c r="A217" s="33" t="s">
        <v>202</v>
      </c>
      <c r="B217" s="50">
        <f>'Расчет субсидий'!AV217</f>
        <v>-445.25454545454545</v>
      </c>
      <c r="C217" s="52">
        <f>'Расчет субсидий'!D217-1</f>
        <v>-1</v>
      </c>
      <c r="D217" s="52">
        <f>C217*'Расчет субсидий'!E217</f>
        <v>0</v>
      </c>
      <c r="E217" s="53">
        <f t="shared" si="31"/>
        <v>0</v>
      </c>
      <c r="F217" s="27" t="s">
        <v>365</v>
      </c>
      <c r="G217" s="27" t="s">
        <v>365</v>
      </c>
      <c r="H217" s="27" t="s">
        <v>365</v>
      </c>
      <c r="I217" s="27" t="s">
        <v>365</v>
      </c>
      <c r="J217" s="27" t="s">
        <v>365</v>
      </c>
      <c r="K217" s="27" t="s">
        <v>365</v>
      </c>
      <c r="L217" s="52">
        <f>'Расчет субсидий'!P217-1</f>
        <v>-0.57763953569194415</v>
      </c>
      <c r="M217" s="52">
        <f>L217*'Расчет субсидий'!Q217</f>
        <v>-11.552790713838883</v>
      </c>
      <c r="N217" s="53">
        <f t="shared" si="32"/>
        <v>-465.00094401839868</v>
      </c>
      <c r="O217" s="27" t="s">
        <v>365</v>
      </c>
      <c r="P217" s="27" t="s">
        <v>365</v>
      </c>
      <c r="Q217" s="27" t="s">
        <v>365</v>
      </c>
      <c r="R217" s="27" t="s">
        <v>365</v>
      </c>
      <c r="S217" s="27" t="s">
        <v>365</v>
      </c>
      <c r="T217" s="27" t="s">
        <v>365</v>
      </c>
      <c r="U217" s="58">
        <f>'Расчет субсидий'!Z217-1</f>
        <v>8.2308743169399179E-3</v>
      </c>
      <c r="V217" s="58">
        <f>U217*'Расчет субсидий'!AA217</f>
        <v>4.1154371584699589E-2</v>
      </c>
      <c r="W217" s="53">
        <f t="shared" si="30"/>
        <v>1.656467438161553</v>
      </c>
      <c r="X217" s="52">
        <f>'Расчет субсидий'!AD217-1</f>
        <v>2.2471910112359605E-2</v>
      </c>
      <c r="Y217" s="52">
        <f>X217*'Расчет субсидий'!AE217</f>
        <v>0.44943820224719211</v>
      </c>
      <c r="Z217" s="53">
        <f t="shared" si="33"/>
        <v>18.089931125691727</v>
      </c>
      <c r="AA217" s="27" t="s">
        <v>365</v>
      </c>
      <c r="AB217" s="27" t="s">
        <v>365</v>
      </c>
      <c r="AC217" s="27" t="s">
        <v>365</v>
      </c>
      <c r="AD217" s="27" t="s">
        <v>365</v>
      </c>
      <c r="AE217" s="27" t="s">
        <v>365</v>
      </c>
      <c r="AF217" s="27" t="s">
        <v>365</v>
      </c>
      <c r="AG217" s="27" t="s">
        <v>365</v>
      </c>
      <c r="AH217" s="27" t="s">
        <v>365</v>
      </c>
      <c r="AI217" s="27" t="s">
        <v>365</v>
      </c>
      <c r="AJ217" s="52">
        <f t="shared" si="34"/>
        <v>-11.062198140006991</v>
      </c>
      <c r="AK217" s="76"/>
    </row>
    <row r="218" spans="1:37" ht="15" customHeight="1">
      <c r="A218" s="33" t="s">
        <v>203</v>
      </c>
      <c r="B218" s="50">
        <f>'Расчет субсидий'!AV218</f>
        <v>2.3818181818181827</v>
      </c>
      <c r="C218" s="52">
        <f>'Расчет субсидий'!D218-1</f>
        <v>0.20412491498082042</v>
      </c>
      <c r="D218" s="52">
        <f>C218*'Расчет субсидий'!E218</f>
        <v>1.0206245749041021</v>
      </c>
      <c r="E218" s="53">
        <f t="shared" si="31"/>
        <v>0.19749564240460116</v>
      </c>
      <c r="F218" s="27" t="s">
        <v>365</v>
      </c>
      <c r="G218" s="27" t="s">
        <v>365</v>
      </c>
      <c r="H218" s="27" t="s">
        <v>365</v>
      </c>
      <c r="I218" s="27" t="s">
        <v>365</v>
      </c>
      <c r="J218" s="27" t="s">
        <v>365</v>
      </c>
      <c r="K218" s="27" t="s">
        <v>365</v>
      </c>
      <c r="L218" s="52">
        <f>'Расчет субсидий'!P218-1</f>
        <v>0.21003956534552271</v>
      </c>
      <c r="M218" s="52">
        <f>L218*'Расчет субсидий'!Q218</f>
        <v>4.2007913069104541</v>
      </c>
      <c r="N218" s="53">
        <f t="shared" si="32"/>
        <v>0.81287282137400729</v>
      </c>
      <c r="O218" s="27" t="s">
        <v>365</v>
      </c>
      <c r="P218" s="27" t="s">
        <v>365</v>
      </c>
      <c r="Q218" s="27" t="s">
        <v>365</v>
      </c>
      <c r="R218" s="27" t="s">
        <v>365</v>
      </c>
      <c r="S218" s="27" t="s">
        <v>365</v>
      </c>
      <c r="T218" s="27" t="s">
        <v>365</v>
      </c>
      <c r="U218" s="58">
        <f>'Расчет субсидий'!Z218-1</f>
        <v>0.217484728710025</v>
      </c>
      <c r="V218" s="58">
        <f>U218*'Расчет субсидий'!AA218</f>
        <v>1.087423643550125</v>
      </c>
      <c r="W218" s="53">
        <f t="shared" si="30"/>
        <v>0.21042157550347343</v>
      </c>
      <c r="X218" s="52">
        <f>'Расчет субсидий'!AD218-1</f>
        <v>0.30000000000000004</v>
      </c>
      <c r="Y218" s="52">
        <f>X218*'Расчет субсидий'!AE218</f>
        <v>6.0000000000000009</v>
      </c>
      <c r="Z218" s="53">
        <f t="shared" si="33"/>
        <v>1.1610281425361009</v>
      </c>
      <c r="AA218" s="27" t="s">
        <v>365</v>
      </c>
      <c r="AB218" s="27" t="s">
        <v>365</v>
      </c>
      <c r="AC218" s="27" t="s">
        <v>365</v>
      </c>
      <c r="AD218" s="27" t="s">
        <v>365</v>
      </c>
      <c r="AE218" s="27" t="s">
        <v>365</v>
      </c>
      <c r="AF218" s="27" t="s">
        <v>365</v>
      </c>
      <c r="AG218" s="27" t="s">
        <v>365</v>
      </c>
      <c r="AH218" s="27" t="s">
        <v>365</v>
      </c>
      <c r="AI218" s="27" t="s">
        <v>365</v>
      </c>
      <c r="AJ218" s="52">
        <f t="shared" si="34"/>
        <v>12.308839525364682</v>
      </c>
      <c r="AK218" s="76"/>
    </row>
    <row r="219" spans="1:37" ht="15" customHeight="1">
      <c r="A219" s="33" t="s">
        <v>204</v>
      </c>
      <c r="B219" s="50">
        <f>'Расчет субсидий'!AV219</f>
        <v>-93.399999999999977</v>
      </c>
      <c r="C219" s="52">
        <f>'Расчет субсидий'!D219-1</f>
        <v>0.23770327094109334</v>
      </c>
      <c r="D219" s="52">
        <f>C219*'Расчет субсидий'!E219</f>
        <v>1.1885163547054667</v>
      </c>
      <c r="E219" s="53">
        <f t="shared" si="31"/>
        <v>25.460124954513766</v>
      </c>
      <c r="F219" s="27" t="s">
        <v>365</v>
      </c>
      <c r="G219" s="27" t="s">
        <v>365</v>
      </c>
      <c r="H219" s="27" t="s">
        <v>365</v>
      </c>
      <c r="I219" s="27" t="s">
        <v>365</v>
      </c>
      <c r="J219" s="27" t="s">
        <v>365</v>
      </c>
      <c r="K219" s="27" t="s">
        <v>365</v>
      </c>
      <c r="L219" s="52">
        <f>'Расчет субсидий'!P219-1</f>
        <v>-0.4074371679835721</v>
      </c>
      <c r="M219" s="52">
        <f>L219*'Расчет субсидий'!Q219</f>
        <v>-8.1487433596714425</v>
      </c>
      <c r="N219" s="53">
        <f t="shared" si="32"/>
        <v>-174.56051264091619</v>
      </c>
      <c r="O219" s="27" t="s">
        <v>365</v>
      </c>
      <c r="P219" s="27" t="s">
        <v>365</v>
      </c>
      <c r="Q219" s="27" t="s">
        <v>365</v>
      </c>
      <c r="R219" s="27" t="s">
        <v>365</v>
      </c>
      <c r="S219" s="27" t="s">
        <v>365</v>
      </c>
      <c r="T219" s="27" t="s">
        <v>365</v>
      </c>
      <c r="U219" s="58">
        <f>'Расчет субсидий'!Z219-1</f>
        <v>-0.13749892194911595</v>
      </c>
      <c r="V219" s="58">
        <f>U219*'Расчет субсидий'!AA219</f>
        <v>-0.68749460974557974</v>
      </c>
      <c r="W219" s="53">
        <f t="shared" si="30"/>
        <v>-14.727351963124507</v>
      </c>
      <c r="X219" s="52">
        <f>'Расчет субсидий'!AD219-1</f>
        <v>0.16438356164383561</v>
      </c>
      <c r="Y219" s="52">
        <f>X219*'Расчет субсидий'!AE219</f>
        <v>3.2876712328767121</v>
      </c>
      <c r="Z219" s="53">
        <f t="shared" si="33"/>
        <v>70.427739649526941</v>
      </c>
      <c r="AA219" s="27" t="s">
        <v>365</v>
      </c>
      <c r="AB219" s="27" t="s">
        <v>365</v>
      </c>
      <c r="AC219" s="27" t="s">
        <v>365</v>
      </c>
      <c r="AD219" s="27" t="s">
        <v>365</v>
      </c>
      <c r="AE219" s="27" t="s">
        <v>365</v>
      </c>
      <c r="AF219" s="27" t="s">
        <v>365</v>
      </c>
      <c r="AG219" s="27" t="s">
        <v>365</v>
      </c>
      <c r="AH219" s="27" t="s">
        <v>365</v>
      </c>
      <c r="AI219" s="27" t="s">
        <v>365</v>
      </c>
      <c r="AJ219" s="52">
        <f t="shared" si="34"/>
        <v>-4.3600503818348431</v>
      </c>
      <c r="AK219" s="76"/>
    </row>
    <row r="220" spans="1:37" ht="15" customHeight="1">
      <c r="A220" s="33" t="s">
        <v>205</v>
      </c>
      <c r="B220" s="50">
        <f>'Расчет субсидий'!AV220</f>
        <v>-148.85454545454559</v>
      </c>
      <c r="C220" s="52">
        <f>'Расчет субсидий'!D220-1</f>
        <v>-4.055674951039312E-3</v>
      </c>
      <c r="D220" s="52">
        <f>C220*'Расчет субсидий'!E220</f>
        <v>-2.027837475519656E-2</v>
      </c>
      <c r="E220" s="53">
        <f t="shared" si="31"/>
        <v>-0.75267292173993749</v>
      </c>
      <c r="F220" s="27" t="s">
        <v>365</v>
      </c>
      <c r="G220" s="27" t="s">
        <v>365</v>
      </c>
      <c r="H220" s="27" t="s">
        <v>365</v>
      </c>
      <c r="I220" s="27" t="s">
        <v>365</v>
      </c>
      <c r="J220" s="27" t="s">
        <v>365</v>
      </c>
      <c r="K220" s="27" t="s">
        <v>365</v>
      </c>
      <c r="L220" s="52">
        <f>'Расчет субсидий'!P220-1</f>
        <v>-0.22770134867652658</v>
      </c>
      <c r="M220" s="52">
        <f>L220*'Расчет субсидий'!Q220</f>
        <v>-4.5540269735305312</v>
      </c>
      <c r="N220" s="53">
        <f t="shared" si="32"/>
        <v>-169.03192830931016</v>
      </c>
      <c r="O220" s="27" t="s">
        <v>365</v>
      </c>
      <c r="P220" s="27" t="s">
        <v>365</v>
      </c>
      <c r="Q220" s="27" t="s">
        <v>365</v>
      </c>
      <c r="R220" s="27" t="s">
        <v>365</v>
      </c>
      <c r="S220" s="27" t="s">
        <v>365</v>
      </c>
      <c r="T220" s="27" t="s">
        <v>365</v>
      </c>
      <c r="U220" s="58">
        <f>'Расчет субсидий'!Z220-1</f>
        <v>0.14881477496076978</v>
      </c>
      <c r="V220" s="58">
        <f>U220*'Расчет субсидий'!AA220</f>
        <v>0.7440738748038489</v>
      </c>
      <c r="W220" s="53">
        <f t="shared" si="30"/>
        <v>27.617807842093054</v>
      </c>
      <c r="X220" s="52">
        <f>'Расчет субсидий'!AD220-1</f>
        <v>-9.009009009009028E-3</v>
      </c>
      <c r="Y220" s="52">
        <f>X220*'Расчет субсидий'!AE220</f>
        <v>-0.18018018018018056</v>
      </c>
      <c r="Z220" s="53">
        <f t="shared" si="33"/>
        <v>-6.6877520655885681</v>
      </c>
      <c r="AA220" s="27" t="s">
        <v>365</v>
      </c>
      <c r="AB220" s="27" t="s">
        <v>365</v>
      </c>
      <c r="AC220" s="27" t="s">
        <v>365</v>
      </c>
      <c r="AD220" s="27" t="s">
        <v>365</v>
      </c>
      <c r="AE220" s="27" t="s">
        <v>365</v>
      </c>
      <c r="AF220" s="27" t="s">
        <v>365</v>
      </c>
      <c r="AG220" s="27" t="s">
        <v>365</v>
      </c>
      <c r="AH220" s="27" t="s">
        <v>365</v>
      </c>
      <c r="AI220" s="27" t="s">
        <v>365</v>
      </c>
      <c r="AJ220" s="52">
        <f t="shared" si="34"/>
        <v>-4.0104116536620591</v>
      </c>
      <c r="AK220" s="76"/>
    </row>
    <row r="221" spans="1:37" ht="15" customHeight="1">
      <c r="A221" s="33" t="s">
        <v>206</v>
      </c>
      <c r="B221" s="50">
        <f>'Расчет субсидий'!AV221</f>
        <v>-151.89090909090896</v>
      </c>
      <c r="C221" s="52">
        <f>'Расчет субсидий'!D221-1</f>
        <v>0.14225700661931873</v>
      </c>
      <c r="D221" s="52">
        <f>C221*'Расчет субсидий'!E221</f>
        <v>0.71128503309659363</v>
      </c>
      <c r="E221" s="53">
        <f t="shared" si="31"/>
        <v>15.805442795427744</v>
      </c>
      <c r="F221" s="27" t="s">
        <v>365</v>
      </c>
      <c r="G221" s="27" t="s">
        <v>365</v>
      </c>
      <c r="H221" s="27" t="s">
        <v>365</v>
      </c>
      <c r="I221" s="27" t="s">
        <v>365</v>
      </c>
      <c r="J221" s="27" t="s">
        <v>365</v>
      </c>
      <c r="K221" s="27" t="s">
        <v>365</v>
      </c>
      <c r="L221" s="52">
        <f>'Расчет субсидий'!P221-1</f>
        <v>-0.40643129142964607</v>
      </c>
      <c r="M221" s="52">
        <f>L221*'Расчет субсидий'!Q221</f>
        <v>-8.1286258285929218</v>
      </c>
      <c r="N221" s="53">
        <f t="shared" si="32"/>
        <v>-180.62594397626606</v>
      </c>
      <c r="O221" s="27" t="s">
        <v>365</v>
      </c>
      <c r="P221" s="27" t="s">
        <v>365</v>
      </c>
      <c r="Q221" s="27" t="s">
        <v>365</v>
      </c>
      <c r="R221" s="27" t="s">
        <v>365</v>
      </c>
      <c r="S221" s="27" t="s">
        <v>365</v>
      </c>
      <c r="T221" s="27" t="s">
        <v>365</v>
      </c>
      <c r="U221" s="58">
        <f>'Расчет субсидий'!Z221-1</f>
        <v>0.11637289073952783</v>
      </c>
      <c r="V221" s="58">
        <f>U221*'Расчет субсидий'!AA221</f>
        <v>0.58186445369763917</v>
      </c>
      <c r="W221" s="53">
        <f t="shared" si="30"/>
        <v>12.929592089929347</v>
      </c>
      <c r="X221" s="52">
        <f>'Расчет субсидий'!AD221-1</f>
        <v>0</v>
      </c>
      <c r="Y221" s="52">
        <f>X221*'Расчет субсидий'!AE221</f>
        <v>0</v>
      </c>
      <c r="Z221" s="53">
        <f t="shared" si="33"/>
        <v>0</v>
      </c>
      <c r="AA221" s="27" t="s">
        <v>365</v>
      </c>
      <c r="AB221" s="27" t="s">
        <v>365</v>
      </c>
      <c r="AC221" s="27" t="s">
        <v>365</v>
      </c>
      <c r="AD221" s="27" t="s">
        <v>365</v>
      </c>
      <c r="AE221" s="27" t="s">
        <v>365</v>
      </c>
      <c r="AF221" s="27" t="s">
        <v>365</v>
      </c>
      <c r="AG221" s="27" t="s">
        <v>365</v>
      </c>
      <c r="AH221" s="27" t="s">
        <v>365</v>
      </c>
      <c r="AI221" s="27" t="s">
        <v>365</v>
      </c>
      <c r="AJ221" s="52">
        <f t="shared" si="34"/>
        <v>-6.8354763417986888</v>
      </c>
      <c r="AK221" s="76"/>
    </row>
    <row r="222" spans="1:37" ht="15" customHeight="1">
      <c r="A222" s="33" t="s">
        <v>207</v>
      </c>
      <c r="B222" s="50">
        <f>'Расчет субсидий'!AV222</f>
        <v>-2.6272727272727323</v>
      </c>
      <c r="C222" s="52">
        <f>'Расчет субсидий'!D222-1</f>
        <v>9.4449651052189276E-2</v>
      </c>
      <c r="D222" s="52">
        <f>C222*'Расчет субсидий'!E222</f>
        <v>0.47224825526094638</v>
      </c>
      <c r="E222" s="53">
        <f t="shared" si="31"/>
        <v>0.39849196443160539</v>
      </c>
      <c r="F222" s="27" t="s">
        <v>365</v>
      </c>
      <c r="G222" s="27" t="s">
        <v>365</v>
      </c>
      <c r="H222" s="27" t="s">
        <v>365</v>
      </c>
      <c r="I222" s="27" t="s">
        <v>365</v>
      </c>
      <c r="J222" s="27" t="s">
        <v>365</v>
      </c>
      <c r="K222" s="27" t="s">
        <v>365</v>
      </c>
      <c r="L222" s="52">
        <f>'Расчет субсидий'!P222-1</f>
        <v>-0.29948114053877906</v>
      </c>
      <c r="M222" s="52">
        <f>L222*'Расчет субсидий'!Q222</f>
        <v>-5.9896228107755807</v>
      </c>
      <c r="N222" s="53">
        <f t="shared" si="32"/>
        <v>-5.0541564388659337</v>
      </c>
      <c r="O222" s="27" t="s">
        <v>365</v>
      </c>
      <c r="P222" s="27" t="s">
        <v>365</v>
      </c>
      <c r="Q222" s="27" t="s">
        <v>365</v>
      </c>
      <c r="R222" s="27" t="s">
        <v>365</v>
      </c>
      <c r="S222" s="27" t="s">
        <v>365</v>
      </c>
      <c r="T222" s="27" t="s">
        <v>365</v>
      </c>
      <c r="U222" s="58">
        <f>'Расчет субсидий'!Z222-1</f>
        <v>0.20490268871238859</v>
      </c>
      <c r="V222" s="58">
        <f>U222*'Расчет субсидий'!AA222</f>
        <v>1.024513443561943</v>
      </c>
      <c r="W222" s="53">
        <f t="shared" si="30"/>
        <v>0.86450372269982922</v>
      </c>
      <c r="X222" s="52">
        <f>'Расчет субсидий'!AD222-1</f>
        <v>6.8965517241379226E-2</v>
      </c>
      <c r="Y222" s="52">
        <f>X222*'Расчет субсидий'!AE222</f>
        <v>1.3793103448275845</v>
      </c>
      <c r="Z222" s="53">
        <f t="shared" si="33"/>
        <v>1.1638880244617671</v>
      </c>
      <c r="AA222" s="27" t="s">
        <v>365</v>
      </c>
      <c r="AB222" s="27" t="s">
        <v>365</v>
      </c>
      <c r="AC222" s="27" t="s">
        <v>365</v>
      </c>
      <c r="AD222" s="27" t="s">
        <v>365</v>
      </c>
      <c r="AE222" s="27" t="s">
        <v>365</v>
      </c>
      <c r="AF222" s="27" t="s">
        <v>365</v>
      </c>
      <c r="AG222" s="27" t="s">
        <v>365</v>
      </c>
      <c r="AH222" s="27" t="s">
        <v>365</v>
      </c>
      <c r="AI222" s="27" t="s">
        <v>365</v>
      </c>
      <c r="AJ222" s="52">
        <f t="shared" si="34"/>
        <v>-3.1135507671251075</v>
      </c>
      <c r="AK222" s="76"/>
    </row>
    <row r="223" spans="1:37" ht="15" customHeight="1">
      <c r="A223" s="33" t="s">
        <v>208</v>
      </c>
      <c r="B223" s="50">
        <f>'Расчет субсидий'!AV223</f>
        <v>-233.33636363636356</v>
      </c>
      <c r="C223" s="52">
        <f>'Расчет субсидий'!D223-1</f>
        <v>0.30000000000000004</v>
      </c>
      <c r="D223" s="52">
        <f>C223*'Расчет субсидий'!E223</f>
        <v>1.5000000000000002</v>
      </c>
      <c r="E223" s="53">
        <f t="shared" si="31"/>
        <v>63.496991474370112</v>
      </c>
      <c r="F223" s="27" t="s">
        <v>365</v>
      </c>
      <c r="G223" s="27" t="s">
        <v>365</v>
      </c>
      <c r="H223" s="27" t="s">
        <v>365</v>
      </c>
      <c r="I223" s="27" t="s">
        <v>365</v>
      </c>
      <c r="J223" s="27" t="s">
        <v>365</v>
      </c>
      <c r="K223" s="27" t="s">
        <v>365</v>
      </c>
      <c r="L223" s="52">
        <f>'Расчет субсидий'!P223-1</f>
        <v>-0.38027018193703011</v>
      </c>
      <c r="M223" s="52">
        <f>L223*'Расчет субсидий'!Q223</f>
        <v>-7.6054036387406025</v>
      </c>
      <c r="N223" s="53">
        <f t="shared" si="32"/>
        <v>-321.94683333883694</v>
      </c>
      <c r="O223" s="27" t="s">
        <v>365</v>
      </c>
      <c r="P223" s="27" t="s">
        <v>365</v>
      </c>
      <c r="Q223" s="27" t="s">
        <v>365</v>
      </c>
      <c r="R223" s="27" t="s">
        <v>365</v>
      </c>
      <c r="S223" s="27" t="s">
        <v>365</v>
      </c>
      <c r="T223" s="27" t="s">
        <v>365</v>
      </c>
      <c r="U223" s="58">
        <f>'Расчет субсидий'!Z223-1</f>
        <v>-9.6732640015482985E-2</v>
      </c>
      <c r="V223" s="58">
        <f>U223*'Расчет субсидий'!AA223</f>
        <v>-0.48366320007741492</v>
      </c>
      <c r="W223" s="53">
        <f t="shared" si="30"/>
        <v>-20.474105394521452</v>
      </c>
      <c r="X223" s="52">
        <f>'Расчет субсидий'!AD223-1</f>
        <v>5.3846153846153877E-2</v>
      </c>
      <c r="Y223" s="52">
        <f>X223*'Расчет субсидий'!AE223</f>
        <v>1.0769230769230775</v>
      </c>
      <c r="Z223" s="53">
        <f t="shared" si="33"/>
        <v>45.587583622624713</v>
      </c>
      <c r="AA223" s="27" t="s">
        <v>365</v>
      </c>
      <c r="AB223" s="27" t="s">
        <v>365</v>
      </c>
      <c r="AC223" s="27" t="s">
        <v>365</v>
      </c>
      <c r="AD223" s="27" t="s">
        <v>365</v>
      </c>
      <c r="AE223" s="27" t="s">
        <v>365</v>
      </c>
      <c r="AF223" s="27" t="s">
        <v>365</v>
      </c>
      <c r="AG223" s="27" t="s">
        <v>365</v>
      </c>
      <c r="AH223" s="27" t="s">
        <v>365</v>
      </c>
      <c r="AI223" s="27" t="s">
        <v>365</v>
      </c>
      <c r="AJ223" s="52">
        <f t="shared" si="34"/>
        <v>-5.51214376189494</v>
      </c>
      <c r="AK223" s="76"/>
    </row>
    <row r="224" spans="1:37" ht="15" customHeight="1">
      <c r="A224" s="33" t="s">
        <v>209</v>
      </c>
      <c r="B224" s="50">
        <f>'Расчет субсидий'!AV224</f>
        <v>-163.71818181818185</v>
      </c>
      <c r="C224" s="52">
        <f>'Расчет субсидий'!D224-1</f>
        <v>0.14886010456866949</v>
      </c>
      <c r="D224" s="52">
        <f>C224*'Расчет субсидий'!E224</f>
        <v>0.74430052284334747</v>
      </c>
      <c r="E224" s="53">
        <f t="shared" si="31"/>
        <v>11.135007291783525</v>
      </c>
      <c r="F224" s="27" t="s">
        <v>365</v>
      </c>
      <c r="G224" s="27" t="s">
        <v>365</v>
      </c>
      <c r="H224" s="27" t="s">
        <v>365</v>
      </c>
      <c r="I224" s="27" t="s">
        <v>365</v>
      </c>
      <c r="J224" s="27" t="s">
        <v>365</v>
      </c>
      <c r="K224" s="27" t="s">
        <v>365</v>
      </c>
      <c r="L224" s="52">
        <f>'Расчет субсидий'!P224-1</f>
        <v>-0.22189386146804468</v>
      </c>
      <c r="M224" s="52">
        <f>L224*'Расчет субсидий'!Q224</f>
        <v>-4.4378772293608932</v>
      </c>
      <c r="N224" s="53">
        <f t="shared" si="32"/>
        <v>-66.392261986055516</v>
      </c>
      <c r="O224" s="27" t="s">
        <v>365</v>
      </c>
      <c r="P224" s="27" t="s">
        <v>365</v>
      </c>
      <c r="Q224" s="27" t="s">
        <v>365</v>
      </c>
      <c r="R224" s="27" t="s">
        <v>365</v>
      </c>
      <c r="S224" s="27" t="s">
        <v>365</v>
      </c>
      <c r="T224" s="27" t="s">
        <v>365</v>
      </c>
      <c r="U224" s="58">
        <f>'Расчет субсидий'!Z224-1</f>
        <v>5.2847815168257206E-2</v>
      </c>
      <c r="V224" s="58">
        <f>U224*'Расчет субсидий'!AA224</f>
        <v>0.26423907584128603</v>
      </c>
      <c r="W224" s="53">
        <f t="shared" si="30"/>
        <v>3.9531129509714518</v>
      </c>
      <c r="X224" s="52">
        <f>'Расчет субсидий'!AD224-1</f>
        <v>-0.37570621468926557</v>
      </c>
      <c r="Y224" s="52">
        <f>X224*'Расчет субсидий'!AE224</f>
        <v>-7.5141242937853114</v>
      </c>
      <c r="Z224" s="53">
        <f t="shared" si="33"/>
        <v>-112.41404007488131</v>
      </c>
      <c r="AA224" s="27" t="s">
        <v>365</v>
      </c>
      <c r="AB224" s="27" t="s">
        <v>365</v>
      </c>
      <c r="AC224" s="27" t="s">
        <v>365</v>
      </c>
      <c r="AD224" s="27" t="s">
        <v>365</v>
      </c>
      <c r="AE224" s="27" t="s">
        <v>365</v>
      </c>
      <c r="AF224" s="27" t="s">
        <v>365</v>
      </c>
      <c r="AG224" s="27" t="s">
        <v>365</v>
      </c>
      <c r="AH224" s="27" t="s">
        <v>365</v>
      </c>
      <c r="AI224" s="27" t="s">
        <v>365</v>
      </c>
      <c r="AJ224" s="52">
        <f t="shared" si="34"/>
        <v>-10.943461924461571</v>
      </c>
      <c r="AK224" s="76"/>
    </row>
    <row r="225" spans="1:37" ht="15" customHeight="1">
      <c r="A225" s="33" t="s">
        <v>210</v>
      </c>
      <c r="B225" s="50">
        <f>'Расчет субсидий'!AV225</f>
        <v>-62.354545454545359</v>
      </c>
      <c r="C225" s="52">
        <f>'Расчет субсидий'!D225-1</f>
        <v>-1</v>
      </c>
      <c r="D225" s="52">
        <f>C225*'Расчет субсидий'!E225</f>
        <v>0</v>
      </c>
      <c r="E225" s="53">
        <f t="shared" si="31"/>
        <v>0</v>
      </c>
      <c r="F225" s="27" t="s">
        <v>365</v>
      </c>
      <c r="G225" s="27" t="s">
        <v>365</v>
      </c>
      <c r="H225" s="27" t="s">
        <v>365</v>
      </c>
      <c r="I225" s="27" t="s">
        <v>365</v>
      </c>
      <c r="J225" s="27" t="s">
        <v>365</v>
      </c>
      <c r="K225" s="27" t="s">
        <v>365</v>
      </c>
      <c r="L225" s="52">
        <f>'Расчет субсидий'!P225-1</f>
        <v>-0.24670614359733523</v>
      </c>
      <c r="M225" s="52">
        <f>L225*'Расчет субсидий'!Q225</f>
        <v>-4.9341228719467045</v>
      </c>
      <c r="N225" s="53">
        <f t="shared" si="32"/>
        <v>-102.86317364555836</v>
      </c>
      <c r="O225" s="27" t="s">
        <v>365</v>
      </c>
      <c r="P225" s="27" t="s">
        <v>365</v>
      </c>
      <c r="Q225" s="27" t="s">
        <v>365</v>
      </c>
      <c r="R225" s="27" t="s">
        <v>365</v>
      </c>
      <c r="S225" s="27" t="s">
        <v>365</v>
      </c>
      <c r="T225" s="27" t="s">
        <v>365</v>
      </c>
      <c r="U225" s="58">
        <f>'Расчет субсидий'!Z225-1</f>
        <v>4.5765027322404395E-2</v>
      </c>
      <c r="V225" s="58">
        <f>U225*'Расчет субсидий'!AA225</f>
        <v>0.22882513661202197</v>
      </c>
      <c r="W225" s="53">
        <f t="shared" si="30"/>
        <v>4.7703878425112052</v>
      </c>
      <c r="X225" s="52">
        <f>'Расчет субсидий'!AD225-1</f>
        <v>8.5714285714285632E-2</v>
      </c>
      <c r="Y225" s="52">
        <f>X225*'Расчет субсидий'!AE225</f>
        <v>1.7142857142857126</v>
      </c>
      <c r="Z225" s="53">
        <f t="shared" si="33"/>
        <v>35.738240348501805</v>
      </c>
      <c r="AA225" s="27" t="s">
        <v>365</v>
      </c>
      <c r="AB225" s="27" t="s">
        <v>365</v>
      </c>
      <c r="AC225" s="27" t="s">
        <v>365</v>
      </c>
      <c r="AD225" s="27" t="s">
        <v>365</v>
      </c>
      <c r="AE225" s="27" t="s">
        <v>365</v>
      </c>
      <c r="AF225" s="27" t="s">
        <v>365</v>
      </c>
      <c r="AG225" s="27" t="s">
        <v>365</v>
      </c>
      <c r="AH225" s="27" t="s">
        <v>365</v>
      </c>
      <c r="AI225" s="27" t="s">
        <v>365</v>
      </c>
      <c r="AJ225" s="52">
        <f t="shared" si="34"/>
        <v>-2.9910120210489701</v>
      </c>
      <c r="AK225" s="76"/>
    </row>
    <row r="226" spans="1:37" ht="15" customHeight="1">
      <c r="A226" s="33" t="s">
        <v>211</v>
      </c>
      <c r="B226" s="50">
        <f>'Расчет субсидий'!AV226</f>
        <v>170.97272727272752</v>
      </c>
      <c r="C226" s="52">
        <f>'Расчет субсидий'!D226-1</f>
        <v>0.2789899592404812</v>
      </c>
      <c r="D226" s="52">
        <f>C226*'Расчет субсидий'!E226</f>
        <v>1.394949796202406</v>
      </c>
      <c r="E226" s="53">
        <f t="shared" si="31"/>
        <v>48.359766090236839</v>
      </c>
      <c r="F226" s="27" t="s">
        <v>365</v>
      </c>
      <c r="G226" s="27" t="s">
        <v>365</v>
      </c>
      <c r="H226" s="27" t="s">
        <v>365</v>
      </c>
      <c r="I226" s="27" t="s">
        <v>365</v>
      </c>
      <c r="J226" s="27" t="s">
        <v>365</v>
      </c>
      <c r="K226" s="27" t="s">
        <v>365</v>
      </c>
      <c r="L226" s="52">
        <f>'Расчет субсидий'!P226-1</f>
        <v>-0.114050924484841</v>
      </c>
      <c r="M226" s="52">
        <f>L226*'Расчет субсидий'!Q226</f>
        <v>-2.28101848969682</v>
      </c>
      <c r="N226" s="53">
        <f t="shared" si="32"/>
        <v>-79.077771049215372</v>
      </c>
      <c r="O226" s="27" t="s">
        <v>365</v>
      </c>
      <c r="P226" s="27" t="s">
        <v>365</v>
      </c>
      <c r="Q226" s="27" t="s">
        <v>365</v>
      </c>
      <c r="R226" s="27" t="s">
        <v>365</v>
      </c>
      <c r="S226" s="27" t="s">
        <v>365</v>
      </c>
      <c r="T226" s="27" t="s">
        <v>365</v>
      </c>
      <c r="U226" s="58">
        <f>'Расчет субсидий'!Z226-1</f>
        <v>0.29871564529040295</v>
      </c>
      <c r="V226" s="58">
        <f>U226*'Расчет субсидий'!AA226</f>
        <v>1.4935782264520148</v>
      </c>
      <c r="W226" s="53">
        <f t="shared" si="30"/>
        <v>51.778991520215143</v>
      </c>
      <c r="X226" s="52">
        <f>'Расчет субсидий'!AD226-1</f>
        <v>0.21621212121212108</v>
      </c>
      <c r="Y226" s="52">
        <f>X226*'Расчет субсидий'!AE226</f>
        <v>4.3242424242424216</v>
      </c>
      <c r="Z226" s="53">
        <f t="shared" si="33"/>
        <v>149.91174071149092</v>
      </c>
      <c r="AA226" s="27" t="s">
        <v>365</v>
      </c>
      <c r="AB226" s="27" t="s">
        <v>365</v>
      </c>
      <c r="AC226" s="27" t="s">
        <v>365</v>
      </c>
      <c r="AD226" s="27" t="s">
        <v>365</v>
      </c>
      <c r="AE226" s="27" t="s">
        <v>365</v>
      </c>
      <c r="AF226" s="27" t="s">
        <v>365</v>
      </c>
      <c r="AG226" s="27" t="s">
        <v>365</v>
      </c>
      <c r="AH226" s="27" t="s">
        <v>365</v>
      </c>
      <c r="AI226" s="27" t="s">
        <v>365</v>
      </c>
      <c r="AJ226" s="52">
        <f t="shared" si="34"/>
        <v>4.9317519572000226</v>
      </c>
      <c r="AK226" s="76"/>
    </row>
    <row r="227" spans="1:37" ht="15" customHeight="1">
      <c r="A227" s="33" t="s">
        <v>212</v>
      </c>
      <c r="B227" s="50">
        <f>'Расчет субсидий'!AV227</f>
        <v>19.245454545454663</v>
      </c>
      <c r="C227" s="52">
        <f>'Расчет субсидий'!D227-1</f>
        <v>0.19211865630686575</v>
      </c>
      <c r="D227" s="52">
        <f>C227*'Расчет субсидий'!E227</f>
        <v>0.96059328153432877</v>
      </c>
      <c r="E227" s="53">
        <f t="shared" si="31"/>
        <v>16.671180124017223</v>
      </c>
      <c r="F227" s="27" t="s">
        <v>365</v>
      </c>
      <c r="G227" s="27" t="s">
        <v>365</v>
      </c>
      <c r="H227" s="27" t="s">
        <v>365</v>
      </c>
      <c r="I227" s="27" t="s">
        <v>365</v>
      </c>
      <c r="J227" s="27" t="s">
        <v>365</v>
      </c>
      <c r="K227" s="27" t="s">
        <v>365</v>
      </c>
      <c r="L227" s="52">
        <f>'Расчет субсидий'!P227-1</f>
        <v>-5.4427170400089153E-2</v>
      </c>
      <c r="M227" s="52">
        <f>L227*'Расчет субсидий'!Q227</f>
        <v>-1.0885434080017831</v>
      </c>
      <c r="N227" s="53">
        <f t="shared" si="32"/>
        <v>-18.891765720683694</v>
      </c>
      <c r="O227" s="27" t="s">
        <v>365</v>
      </c>
      <c r="P227" s="27" t="s">
        <v>365</v>
      </c>
      <c r="Q227" s="27" t="s">
        <v>365</v>
      </c>
      <c r="R227" s="27" t="s">
        <v>365</v>
      </c>
      <c r="S227" s="27" t="s">
        <v>365</v>
      </c>
      <c r="T227" s="27" t="s">
        <v>365</v>
      </c>
      <c r="U227" s="58">
        <f>'Расчет субсидий'!Z227-1</f>
        <v>0.20491177140255012</v>
      </c>
      <c r="V227" s="58">
        <f>U227*'Расчет субсидий'!AA227</f>
        <v>1.0245588570127506</v>
      </c>
      <c r="W227" s="53">
        <f t="shared" si="30"/>
        <v>17.781308261530203</v>
      </c>
      <c r="X227" s="52">
        <f>'Расчет субсидий'!AD227-1</f>
        <v>1.0615711252653925E-2</v>
      </c>
      <c r="Y227" s="52">
        <f>X227*'Расчет субсидий'!AE227</f>
        <v>0.21231422505307851</v>
      </c>
      <c r="Z227" s="53">
        <f t="shared" si="33"/>
        <v>3.6847318805909315</v>
      </c>
      <c r="AA227" s="27" t="s">
        <v>365</v>
      </c>
      <c r="AB227" s="27" t="s">
        <v>365</v>
      </c>
      <c r="AC227" s="27" t="s">
        <v>365</v>
      </c>
      <c r="AD227" s="27" t="s">
        <v>365</v>
      </c>
      <c r="AE227" s="27" t="s">
        <v>365</v>
      </c>
      <c r="AF227" s="27" t="s">
        <v>365</v>
      </c>
      <c r="AG227" s="27" t="s">
        <v>365</v>
      </c>
      <c r="AH227" s="27" t="s">
        <v>365</v>
      </c>
      <c r="AI227" s="27" t="s">
        <v>365</v>
      </c>
      <c r="AJ227" s="52">
        <f t="shared" si="34"/>
        <v>1.1089229555983748</v>
      </c>
      <c r="AK227" s="76"/>
    </row>
    <row r="228" spans="1:37" ht="15" customHeight="1">
      <c r="A228" s="33" t="s">
        <v>213</v>
      </c>
      <c r="B228" s="50">
        <f>'Расчет субсидий'!AV228</f>
        <v>-163.84545454545457</v>
      </c>
      <c r="C228" s="52">
        <f>'Расчет субсидий'!D228-1</f>
        <v>-1</v>
      </c>
      <c r="D228" s="52">
        <f>C228*'Расчет субсидий'!E228</f>
        <v>0</v>
      </c>
      <c r="E228" s="53">
        <f t="shared" si="31"/>
        <v>0</v>
      </c>
      <c r="F228" s="27" t="s">
        <v>365</v>
      </c>
      <c r="G228" s="27" t="s">
        <v>365</v>
      </c>
      <c r="H228" s="27" t="s">
        <v>365</v>
      </c>
      <c r="I228" s="27" t="s">
        <v>365</v>
      </c>
      <c r="J228" s="27" t="s">
        <v>365</v>
      </c>
      <c r="K228" s="27" t="s">
        <v>365</v>
      </c>
      <c r="L228" s="52">
        <f>'Расчет субсидий'!P228-1</f>
        <v>-0.5435351882160393</v>
      </c>
      <c r="M228" s="52">
        <f>L228*'Расчет субсидий'!Q228</f>
        <v>-10.870703764320787</v>
      </c>
      <c r="N228" s="53">
        <f t="shared" si="32"/>
        <v>-175.50951287825478</v>
      </c>
      <c r="O228" s="27" t="s">
        <v>365</v>
      </c>
      <c r="P228" s="27" t="s">
        <v>365</v>
      </c>
      <c r="Q228" s="27" t="s">
        <v>365</v>
      </c>
      <c r="R228" s="27" t="s">
        <v>365</v>
      </c>
      <c r="S228" s="27" t="s">
        <v>365</v>
      </c>
      <c r="T228" s="27" t="s">
        <v>365</v>
      </c>
      <c r="U228" s="58">
        <f>'Расчет субсидий'!Z228-1</f>
        <v>0.14448962993086623</v>
      </c>
      <c r="V228" s="58">
        <f>U228*'Расчет субсидий'!AA228</f>
        <v>0.72244814965433113</v>
      </c>
      <c r="W228" s="53">
        <f t="shared" si="30"/>
        <v>11.664058332800179</v>
      </c>
      <c r="X228" s="52">
        <f>'Расчет субсидий'!AD228-1</f>
        <v>0</v>
      </c>
      <c r="Y228" s="52">
        <f>X228*'Расчет субсидий'!AE228</f>
        <v>0</v>
      </c>
      <c r="Z228" s="53">
        <f t="shared" si="33"/>
        <v>0</v>
      </c>
      <c r="AA228" s="27" t="s">
        <v>365</v>
      </c>
      <c r="AB228" s="27" t="s">
        <v>365</v>
      </c>
      <c r="AC228" s="27" t="s">
        <v>365</v>
      </c>
      <c r="AD228" s="27" t="s">
        <v>365</v>
      </c>
      <c r="AE228" s="27" t="s">
        <v>365</v>
      </c>
      <c r="AF228" s="27" t="s">
        <v>365</v>
      </c>
      <c r="AG228" s="27" t="s">
        <v>365</v>
      </c>
      <c r="AH228" s="27" t="s">
        <v>365</v>
      </c>
      <c r="AI228" s="27" t="s">
        <v>365</v>
      </c>
      <c r="AJ228" s="52">
        <f t="shared" si="34"/>
        <v>-10.148255614666455</v>
      </c>
      <c r="AK228" s="76"/>
    </row>
    <row r="229" spans="1:37" ht="15" customHeight="1">
      <c r="A229" s="32" t="s">
        <v>214</v>
      </c>
      <c r="B229" s="54"/>
      <c r="C229" s="55"/>
      <c r="D229" s="55"/>
      <c r="E229" s="56"/>
      <c r="F229" s="55"/>
      <c r="G229" s="55"/>
      <c r="H229" s="56"/>
      <c r="I229" s="56"/>
      <c r="J229" s="56"/>
      <c r="K229" s="56"/>
      <c r="L229" s="55"/>
      <c r="M229" s="55"/>
      <c r="N229" s="56"/>
      <c r="O229" s="55"/>
      <c r="P229" s="55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27"/>
      <c r="AB229" s="27"/>
      <c r="AC229" s="27"/>
      <c r="AD229" s="27"/>
      <c r="AE229" s="27"/>
      <c r="AF229" s="27"/>
      <c r="AG229" s="27"/>
      <c r="AH229" s="27"/>
      <c r="AI229" s="27"/>
      <c r="AJ229" s="56"/>
      <c r="AK229" s="76"/>
    </row>
    <row r="230" spans="1:37" ht="15" customHeight="1">
      <c r="A230" s="33" t="s">
        <v>215</v>
      </c>
      <c r="B230" s="50">
        <f>'Расчет субсидий'!AV230</f>
        <v>129.83636363636379</v>
      </c>
      <c r="C230" s="52">
        <f>'Расчет субсидий'!D230-1</f>
        <v>-1</v>
      </c>
      <c r="D230" s="52">
        <f>C230*'Расчет субсидий'!E230</f>
        <v>0</v>
      </c>
      <c r="E230" s="53">
        <f t="shared" si="31"/>
        <v>0</v>
      </c>
      <c r="F230" s="27" t="s">
        <v>365</v>
      </c>
      <c r="G230" s="27" t="s">
        <v>365</v>
      </c>
      <c r="H230" s="27" t="s">
        <v>365</v>
      </c>
      <c r="I230" s="27" t="s">
        <v>365</v>
      </c>
      <c r="J230" s="27" t="s">
        <v>365</v>
      </c>
      <c r="K230" s="27" t="s">
        <v>365</v>
      </c>
      <c r="L230" s="52">
        <f>'Расчет субсидий'!P230-1</f>
        <v>0.14100838596127963</v>
      </c>
      <c r="M230" s="52">
        <f>L230*'Расчет субсидий'!Q230</f>
        <v>2.8201677192255925</v>
      </c>
      <c r="N230" s="53">
        <f t="shared" si="32"/>
        <v>50.667386915459929</v>
      </c>
      <c r="O230" s="27" t="s">
        <v>365</v>
      </c>
      <c r="P230" s="27" t="s">
        <v>365</v>
      </c>
      <c r="Q230" s="27" t="s">
        <v>365</v>
      </c>
      <c r="R230" s="27" t="s">
        <v>365</v>
      </c>
      <c r="S230" s="27" t="s">
        <v>365</v>
      </c>
      <c r="T230" s="27" t="s">
        <v>365</v>
      </c>
      <c r="U230" s="58">
        <f>'Расчет субсидий'!Z230-1</f>
        <v>5.7611896348645386E-2</v>
      </c>
      <c r="V230" s="58">
        <f>U230*'Расчет субсидий'!AA230</f>
        <v>0.28805948174322693</v>
      </c>
      <c r="W230" s="53">
        <f t="shared" si="30"/>
        <v>5.1753025597210716</v>
      </c>
      <c r="X230" s="52">
        <f>'Расчет субсидий'!AD230-1</f>
        <v>0.20592592592592585</v>
      </c>
      <c r="Y230" s="52">
        <f>X230*'Расчет субсидий'!AE230</f>
        <v>4.1185185185185169</v>
      </c>
      <c r="Z230" s="53">
        <f t="shared" si="33"/>
        <v>73.993674161182781</v>
      </c>
      <c r="AA230" s="27" t="s">
        <v>365</v>
      </c>
      <c r="AB230" s="27" t="s">
        <v>365</v>
      </c>
      <c r="AC230" s="27" t="s">
        <v>365</v>
      </c>
      <c r="AD230" s="27" t="s">
        <v>365</v>
      </c>
      <c r="AE230" s="27" t="s">
        <v>365</v>
      </c>
      <c r="AF230" s="27" t="s">
        <v>365</v>
      </c>
      <c r="AG230" s="27" t="s">
        <v>365</v>
      </c>
      <c r="AH230" s="27" t="s">
        <v>365</v>
      </c>
      <c r="AI230" s="27" t="s">
        <v>365</v>
      </c>
      <c r="AJ230" s="52">
        <f t="shared" si="34"/>
        <v>7.2267457194873366</v>
      </c>
      <c r="AK230" s="76"/>
    </row>
    <row r="231" spans="1:37" ht="15" customHeight="1">
      <c r="A231" s="33" t="s">
        <v>144</v>
      </c>
      <c r="B231" s="50">
        <f>'Расчет субсидий'!AV231</f>
        <v>-80.118181818181824</v>
      </c>
      <c r="C231" s="52">
        <f>'Расчет субсидий'!D231-1</f>
        <v>-1</v>
      </c>
      <c r="D231" s="52">
        <f>C231*'Расчет субсидий'!E231</f>
        <v>0</v>
      </c>
      <c r="E231" s="53">
        <f t="shared" si="31"/>
        <v>0</v>
      </c>
      <c r="F231" s="27" t="s">
        <v>365</v>
      </c>
      <c r="G231" s="27" t="s">
        <v>365</v>
      </c>
      <c r="H231" s="27" t="s">
        <v>365</v>
      </c>
      <c r="I231" s="27" t="s">
        <v>365</v>
      </c>
      <c r="J231" s="27" t="s">
        <v>365</v>
      </c>
      <c r="K231" s="27" t="s">
        <v>365</v>
      </c>
      <c r="L231" s="52">
        <f>'Расчет субсидий'!P231-1</f>
        <v>-0.32761974228057378</v>
      </c>
      <c r="M231" s="52">
        <f>L231*'Расчет субсидий'!Q231</f>
        <v>-6.5523948456114756</v>
      </c>
      <c r="N231" s="53">
        <f t="shared" si="32"/>
        <v>-115.47041706760947</v>
      </c>
      <c r="O231" s="27" t="s">
        <v>365</v>
      </c>
      <c r="P231" s="27" t="s">
        <v>365</v>
      </c>
      <c r="Q231" s="27" t="s">
        <v>365</v>
      </c>
      <c r="R231" s="27" t="s">
        <v>365</v>
      </c>
      <c r="S231" s="27" t="s">
        <v>365</v>
      </c>
      <c r="T231" s="27" t="s">
        <v>365</v>
      </c>
      <c r="U231" s="58">
        <f>'Расчет субсидий'!Z231-1</f>
        <v>0.22008203618005884</v>
      </c>
      <c r="V231" s="58">
        <f>U231*'Расчет субсидий'!AA231</f>
        <v>1.1004101809002942</v>
      </c>
      <c r="W231" s="53">
        <f t="shared" si="30"/>
        <v>19.392119298046172</v>
      </c>
      <c r="X231" s="52">
        <f>'Расчет субсидий'!AD231-1</f>
        <v>4.5283018867924518E-2</v>
      </c>
      <c r="Y231" s="52">
        <f>X231*'Расчет субсидий'!AE231</f>
        <v>0.90566037735849036</v>
      </c>
      <c r="Z231" s="53">
        <f t="shared" si="33"/>
        <v>15.960115951381471</v>
      </c>
      <c r="AA231" s="27" t="s">
        <v>365</v>
      </c>
      <c r="AB231" s="27" t="s">
        <v>365</v>
      </c>
      <c r="AC231" s="27" t="s">
        <v>365</v>
      </c>
      <c r="AD231" s="27" t="s">
        <v>365</v>
      </c>
      <c r="AE231" s="27" t="s">
        <v>365</v>
      </c>
      <c r="AF231" s="27" t="s">
        <v>365</v>
      </c>
      <c r="AG231" s="27" t="s">
        <v>365</v>
      </c>
      <c r="AH231" s="27" t="s">
        <v>365</v>
      </c>
      <c r="AI231" s="27" t="s">
        <v>365</v>
      </c>
      <c r="AJ231" s="52">
        <f t="shared" si="34"/>
        <v>-4.5463242873526912</v>
      </c>
      <c r="AK231" s="76"/>
    </row>
    <row r="232" spans="1:37" ht="15" customHeight="1">
      <c r="A232" s="33" t="s">
        <v>216</v>
      </c>
      <c r="B232" s="50">
        <f>'Расчет субсидий'!AV232</f>
        <v>-71.309090909090855</v>
      </c>
      <c r="C232" s="52">
        <f>'Расчет субсидий'!D232-1</f>
        <v>-1</v>
      </c>
      <c r="D232" s="52">
        <f>C232*'Расчет субсидий'!E232</f>
        <v>0</v>
      </c>
      <c r="E232" s="53">
        <f t="shared" si="31"/>
        <v>0</v>
      </c>
      <c r="F232" s="27" t="s">
        <v>365</v>
      </c>
      <c r="G232" s="27" t="s">
        <v>365</v>
      </c>
      <c r="H232" s="27" t="s">
        <v>365</v>
      </c>
      <c r="I232" s="27" t="s">
        <v>365</v>
      </c>
      <c r="J232" s="27" t="s">
        <v>365</v>
      </c>
      <c r="K232" s="27" t="s">
        <v>365</v>
      </c>
      <c r="L232" s="52">
        <f>'Расчет субсидий'!P232-1</f>
        <v>-0.16372528173506273</v>
      </c>
      <c r="M232" s="52">
        <f>L232*'Расчет субсидий'!Q232</f>
        <v>-3.2745056347012547</v>
      </c>
      <c r="N232" s="53">
        <f t="shared" si="32"/>
        <v>-63.26680338755785</v>
      </c>
      <c r="O232" s="27" t="s">
        <v>365</v>
      </c>
      <c r="P232" s="27" t="s">
        <v>365</v>
      </c>
      <c r="Q232" s="27" t="s">
        <v>365</v>
      </c>
      <c r="R232" s="27" t="s">
        <v>365</v>
      </c>
      <c r="S232" s="27" t="s">
        <v>365</v>
      </c>
      <c r="T232" s="27" t="s">
        <v>365</v>
      </c>
      <c r="U232" s="58">
        <f>'Расчет субсидий'!Z232-1</f>
        <v>-8.3249079754601274E-2</v>
      </c>
      <c r="V232" s="58">
        <f>U232*'Расчет субсидий'!AA232</f>
        <v>-0.41624539877300637</v>
      </c>
      <c r="W232" s="53">
        <f t="shared" si="30"/>
        <v>-8.0422875215330034</v>
      </c>
      <c r="X232" s="52">
        <f>'Расчет субсидий'!AD232-1</f>
        <v>0</v>
      </c>
      <c r="Y232" s="52">
        <f>X232*'Расчет субсидий'!AE232</f>
        <v>0</v>
      </c>
      <c r="Z232" s="53">
        <f t="shared" si="33"/>
        <v>0</v>
      </c>
      <c r="AA232" s="27" t="s">
        <v>365</v>
      </c>
      <c r="AB232" s="27" t="s">
        <v>365</v>
      </c>
      <c r="AC232" s="27" t="s">
        <v>365</v>
      </c>
      <c r="AD232" s="27" t="s">
        <v>365</v>
      </c>
      <c r="AE232" s="27" t="s">
        <v>365</v>
      </c>
      <c r="AF232" s="27" t="s">
        <v>365</v>
      </c>
      <c r="AG232" s="27" t="s">
        <v>365</v>
      </c>
      <c r="AH232" s="27" t="s">
        <v>365</v>
      </c>
      <c r="AI232" s="27" t="s">
        <v>365</v>
      </c>
      <c r="AJ232" s="52">
        <f t="shared" si="34"/>
        <v>-3.6907510334742613</v>
      </c>
      <c r="AK232" s="76"/>
    </row>
    <row r="233" spans="1:37" ht="15" customHeight="1">
      <c r="A233" s="33" t="s">
        <v>217</v>
      </c>
      <c r="B233" s="50">
        <f>'Расчет субсидий'!AV233</f>
        <v>-94.172727272727229</v>
      </c>
      <c r="C233" s="52">
        <f>'Расчет субсидий'!D233-1</f>
        <v>-1</v>
      </c>
      <c r="D233" s="52">
        <f>C233*'Расчет субсидий'!E233</f>
        <v>0</v>
      </c>
      <c r="E233" s="53">
        <f t="shared" si="31"/>
        <v>0</v>
      </c>
      <c r="F233" s="27" t="s">
        <v>365</v>
      </c>
      <c r="G233" s="27" t="s">
        <v>365</v>
      </c>
      <c r="H233" s="27" t="s">
        <v>365</v>
      </c>
      <c r="I233" s="27" t="s">
        <v>365</v>
      </c>
      <c r="J233" s="27" t="s">
        <v>365</v>
      </c>
      <c r="K233" s="27" t="s">
        <v>365</v>
      </c>
      <c r="L233" s="52">
        <f>'Расчет субсидий'!P233-1</f>
        <v>-0.31464092051315962</v>
      </c>
      <c r="M233" s="52">
        <f>L233*'Расчет субсидий'!Q233</f>
        <v>-6.2928184102631928</v>
      </c>
      <c r="N233" s="53">
        <f t="shared" si="32"/>
        <v>-89.801135664797997</v>
      </c>
      <c r="O233" s="27" t="s">
        <v>365</v>
      </c>
      <c r="P233" s="27" t="s">
        <v>365</v>
      </c>
      <c r="Q233" s="27" t="s">
        <v>365</v>
      </c>
      <c r="R233" s="27" t="s">
        <v>365</v>
      </c>
      <c r="S233" s="27" t="s">
        <v>365</v>
      </c>
      <c r="T233" s="27" t="s">
        <v>365</v>
      </c>
      <c r="U233" s="58">
        <f>'Расчет субсидий'!Z233-1</f>
        <v>-6.1267893660531647E-2</v>
      </c>
      <c r="V233" s="58">
        <f>U233*'Расчет субсидий'!AA233</f>
        <v>-0.30633946830265824</v>
      </c>
      <c r="W233" s="53">
        <f t="shared" si="30"/>
        <v>-4.3715916079292247</v>
      </c>
      <c r="X233" s="52">
        <f>'Расчет субсидий'!AD233-1</f>
        <v>0</v>
      </c>
      <c r="Y233" s="52">
        <f>X233*'Расчет субсидий'!AE233</f>
        <v>0</v>
      </c>
      <c r="Z233" s="53">
        <f t="shared" si="33"/>
        <v>0</v>
      </c>
      <c r="AA233" s="27" t="s">
        <v>365</v>
      </c>
      <c r="AB233" s="27" t="s">
        <v>365</v>
      </c>
      <c r="AC233" s="27" t="s">
        <v>365</v>
      </c>
      <c r="AD233" s="27" t="s">
        <v>365</v>
      </c>
      <c r="AE233" s="27" t="s">
        <v>365</v>
      </c>
      <c r="AF233" s="27" t="s">
        <v>365</v>
      </c>
      <c r="AG233" s="27" t="s">
        <v>365</v>
      </c>
      <c r="AH233" s="27" t="s">
        <v>365</v>
      </c>
      <c r="AI233" s="27" t="s">
        <v>365</v>
      </c>
      <c r="AJ233" s="52">
        <f t="shared" si="34"/>
        <v>-6.5991578785658511</v>
      </c>
      <c r="AK233" s="76"/>
    </row>
    <row r="234" spans="1:37" ht="15" customHeight="1">
      <c r="A234" s="33" t="s">
        <v>218</v>
      </c>
      <c r="B234" s="50">
        <f>'Расчет субсидий'!AV234</f>
        <v>41.57272727272732</v>
      </c>
      <c r="C234" s="52">
        <f>'Расчет субсидий'!D234-1</f>
        <v>0.20499249406789222</v>
      </c>
      <c r="D234" s="52">
        <f>C234*'Расчет субсидий'!E234</f>
        <v>1.0249624703394611</v>
      </c>
      <c r="E234" s="53">
        <f t="shared" si="31"/>
        <v>6.9431507164730828</v>
      </c>
      <c r="F234" s="27" t="s">
        <v>365</v>
      </c>
      <c r="G234" s="27" t="s">
        <v>365</v>
      </c>
      <c r="H234" s="27" t="s">
        <v>365</v>
      </c>
      <c r="I234" s="27" t="s">
        <v>365</v>
      </c>
      <c r="J234" s="27" t="s">
        <v>365</v>
      </c>
      <c r="K234" s="27" t="s">
        <v>365</v>
      </c>
      <c r="L234" s="52">
        <f>'Расчет субсидий'!P234-1</f>
        <v>0.17683465959328037</v>
      </c>
      <c r="M234" s="52">
        <f>L234*'Расчет субсидий'!Q234</f>
        <v>3.5366931918656075</v>
      </c>
      <c r="N234" s="53">
        <f t="shared" si="32"/>
        <v>23.957749263652985</v>
      </c>
      <c r="O234" s="27" t="s">
        <v>365</v>
      </c>
      <c r="P234" s="27" t="s">
        <v>365</v>
      </c>
      <c r="Q234" s="27" t="s">
        <v>365</v>
      </c>
      <c r="R234" s="27" t="s">
        <v>365</v>
      </c>
      <c r="S234" s="27" t="s">
        <v>365</v>
      </c>
      <c r="T234" s="27" t="s">
        <v>365</v>
      </c>
      <c r="U234" s="58">
        <f>'Расчет субсидий'!Z234-1</f>
        <v>0.1550795053003533</v>
      </c>
      <c r="V234" s="58">
        <f>U234*'Расчет субсидий'!AA234</f>
        <v>0.77539752650176652</v>
      </c>
      <c r="W234" s="53">
        <f t="shared" si="30"/>
        <v>5.2525844091629503</v>
      </c>
      <c r="X234" s="52">
        <f>'Расчет субсидий'!AD234-1</f>
        <v>4.0000000000000036E-2</v>
      </c>
      <c r="Y234" s="52">
        <f>X234*'Расчет субсидий'!AE234</f>
        <v>0.80000000000000071</v>
      </c>
      <c r="Z234" s="53">
        <f t="shared" si="33"/>
        <v>5.4192428834383071</v>
      </c>
      <c r="AA234" s="27" t="s">
        <v>365</v>
      </c>
      <c r="AB234" s="27" t="s">
        <v>365</v>
      </c>
      <c r="AC234" s="27" t="s">
        <v>365</v>
      </c>
      <c r="AD234" s="27" t="s">
        <v>365</v>
      </c>
      <c r="AE234" s="27" t="s">
        <v>365</v>
      </c>
      <c r="AF234" s="27" t="s">
        <v>365</v>
      </c>
      <c r="AG234" s="27" t="s">
        <v>365</v>
      </c>
      <c r="AH234" s="27" t="s">
        <v>365</v>
      </c>
      <c r="AI234" s="27" t="s">
        <v>365</v>
      </c>
      <c r="AJ234" s="52">
        <f t="shared" si="34"/>
        <v>6.1370531887068358</v>
      </c>
      <c r="AK234" s="76"/>
    </row>
    <row r="235" spans="1:37" ht="15" customHeight="1">
      <c r="A235" s="33" t="s">
        <v>219</v>
      </c>
      <c r="B235" s="50">
        <f>'Расчет субсидий'!AV235</f>
        <v>-13</v>
      </c>
      <c r="C235" s="52">
        <f>'Расчет субсидий'!D235-1</f>
        <v>0.19138484695394387</v>
      </c>
      <c r="D235" s="52">
        <f>C235*'Расчет субсидий'!E235</f>
        <v>0.95692423476971933</v>
      </c>
      <c r="E235" s="53">
        <f t="shared" si="31"/>
        <v>4.4951156621967323</v>
      </c>
      <c r="F235" s="27" t="s">
        <v>365</v>
      </c>
      <c r="G235" s="27" t="s">
        <v>365</v>
      </c>
      <c r="H235" s="27" t="s">
        <v>365</v>
      </c>
      <c r="I235" s="27" t="s">
        <v>365</v>
      </c>
      <c r="J235" s="27" t="s">
        <v>365</v>
      </c>
      <c r="K235" s="27" t="s">
        <v>365</v>
      </c>
      <c r="L235" s="52">
        <f>'Расчет субсидий'!P235-1</f>
        <v>-0.21356869589338756</v>
      </c>
      <c r="M235" s="52">
        <f>L235*'Расчет субсидий'!Q235</f>
        <v>-4.2713739178677512</v>
      </c>
      <c r="N235" s="53">
        <f t="shared" si="32"/>
        <v>-20.064618597444593</v>
      </c>
      <c r="O235" s="27" t="s">
        <v>365</v>
      </c>
      <c r="P235" s="27" t="s">
        <v>365</v>
      </c>
      <c r="Q235" s="27" t="s">
        <v>365</v>
      </c>
      <c r="R235" s="27" t="s">
        <v>365</v>
      </c>
      <c r="S235" s="27" t="s">
        <v>365</v>
      </c>
      <c r="T235" s="27" t="s">
        <v>365</v>
      </c>
      <c r="U235" s="58">
        <f>'Расчет субсидий'!Z235-1</f>
        <v>0.10939961570862011</v>
      </c>
      <c r="V235" s="58">
        <f>U235*'Расчет субсидий'!AA235</f>
        <v>0.54699807854310056</v>
      </c>
      <c r="W235" s="53">
        <f t="shared" si="30"/>
        <v>2.5695029352478636</v>
      </c>
      <c r="X235" s="52">
        <f>'Расчет субсидий'!AD235-1</f>
        <v>0</v>
      </c>
      <c r="Y235" s="52">
        <f>X235*'Расчет субсидий'!AE235</f>
        <v>0</v>
      </c>
      <c r="Z235" s="53">
        <f t="shared" si="33"/>
        <v>0</v>
      </c>
      <c r="AA235" s="27" t="s">
        <v>365</v>
      </c>
      <c r="AB235" s="27" t="s">
        <v>365</v>
      </c>
      <c r="AC235" s="27" t="s">
        <v>365</v>
      </c>
      <c r="AD235" s="27" t="s">
        <v>365</v>
      </c>
      <c r="AE235" s="27" t="s">
        <v>365</v>
      </c>
      <c r="AF235" s="27" t="s">
        <v>365</v>
      </c>
      <c r="AG235" s="27" t="s">
        <v>365</v>
      </c>
      <c r="AH235" s="27" t="s">
        <v>365</v>
      </c>
      <c r="AI235" s="27" t="s">
        <v>365</v>
      </c>
      <c r="AJ235" s="52">
        <f t="shared" si="34"/>
        <v>-2.7674516045549318</v>
      </c>
      <c r="AK235" s="76"/>
    </row>
    <row r="236" spans="1:37" ht="15" customHeight="1">
      <c r="A236" s="33" t="s">
        <v>220</v>
      </c>
      <c r="B236" s="50">
        <f>'Расчет субсидий'!AV236</f>
        <v>130.0454545454545</v>
      </c>
      <c r="C236" s="52">
        <f>'Расчет субсидий'!D236-1</f>
        <v>-1</v>
      </c>
      <c r="D236" s="52">
        <f>C236*'Расчет субсидий'!E236</f>
        <v>0</v>
      </c>
      <c r="E236" s="53">
        <f t="shared" si="31"/>
        <v>0</v>
      </c>
      <c r="F236" s="27" t="s">
        <v>365</v>
      </c>
      <c r="G236" s="27" t="s">
        <v>365</v>
      </c>
      <c r="H236" s="27" t="s">
        <v>365</v>
      </c>
      <c r="I236" s="27" t="s">
        <v>365</v>
      </c>
      <c r="J236" s="27" t="s">
        <v>365</v>
      </c>
      <c r="K236" s="27" t="s">
        <v>365</v>
      </c>
      <c r="L236" s="52">
        <f>'Расчет субсидий'!P236-1</f>
        <v>0.21349489795918353</v>
      </c>
      <c r="M236" s="52">
        <f>L236*'Расчет субсидий'!Q236</f>
        <v>4.2698979591836705</v>
      </c>
      <c r="N236" s="53">
        <f t="shared" si="32"/>
        <v>106.16377622728668</v>
      </c>
      <c r="O236" s="27" t="s">
        <v>365</v>
      </c>
      <c r="P236" s="27" t="s">
        <v>365</v>
      </c>
      <c r="Q236" s="27" t="s">
        <v>365</v>
      </c>
      <c r="R236" s="27" t="s">
        <v>365</v>
      </c>
      <c r="S236" s="27" t="s">
        <v>365</v>
      </c>
      <c r="T236" s="27" t="s">
        <v>365</v>
      </c>
      <c r="U236" s="58">
        <f>'Расчет субсидий'!Z236-1</f>
        <v>0.19210381004969634</v>
      </c>
      <c r="V236" s="58">
        <f>U236*'Расчет субсидий'!AA236</f>
        <v>0.96051905024848172</v>
      </c>
      <c r="W236" s="53">
        <f t="shared" si="30"/>
        <v>23.881678318167832</v>
      </c>
      <c r="X236" s="52">
        <f>'Расчет субсидий'!AD236-1</f>
        <v>0</v>
      </c>
      <c r="Y236" s="52">
        <f>X236*'Расчет субсидий'!AE236</f>
        <v>0</v>
      </c>
      <c r="Z236" s="53">
        <f t="shared" si="33"/>
        <v>0</v>
      </c>
      <c r="AA236" s="27" t="s">
        <v>365</v>
      </c>
      <c r="AB236" s="27" t="s">
        <v>365</v>
      </c>
      <c r="AC236" s="27" t="s">
        <v>365</v>
      </c>
      <c r="AD236" s="27" t="s">
        <v>365</v>
      </c>
      <c r="AE236" s="27" t="s">
        <v>365</v>
      </c>
      <c r="AF236" s="27" t="s">
        <v>365</v>
      </c>
      <c r="AG236" s="27" t="s">
        <v>365</v>
      </c>
      <c r="AH236" s="27" t="s">
        <v>365</v>
      </c>
      <c r="AI236" s="27" t="s">
        <v>365</v>
      </c>
      <c r="AJ236" s="52">
        <f t="shared" si="34"/>
        <v>5.230417009432152</v>
      </c>
      <c r="AK236" s="76"/>
    </row>
    <row r="237" spans="1:37" ht="15" customHeight="1">
      <c r="A237" s="33" t="s">
        <v>221</v>
      </c>
      <c r="B237" s="50">
        <f>'Расчет субсидий'!AV237</f>
        <v>84.372727272727275</v>
      </c>
      <c r="C237" s="52">
        <f>'Расчет субсидий'!D237-1</f>
        <v>-1</v>
      </c>
      <c r="D237" s="52">
        <f>C237*'Расчет субсидий'!E237</f>
        <v>0</v>
      </c>
      <c r="E237" s="53">
        <f t="shared" si="31"/>
        <v>0</v>
      </c>
      <c r="F237" s="27" t="s">
        <v>365</v>
      </c>
      <c r="G237" s="27" t="s">
        <v>365</v>
      </c>
      <c r="H237" s="27" t="s">
        <v>365</v>
      </c>
      <c r="I237" s="27" t="s">
        <v>365</v>
      </c>
      <c r="J237" s="27" t="s">
        <v>365</v>
      </c>
      <c r="K237" s="27" t="s">
        <v>365</v>
      </c>
      <c r="L237" s="52">
        <f>'Расчет субсидий'!P237-1</f>
        <v>0.20235539622237675</v>
      </c>
      <c r="M237" s="52">
        <f>L237*'Расчет субсидий'!Q237</f>
        <v>4.047107924447535</v>
      </c>
      <c r="N237" s="53">
        <f t="shared" si="32"/>
        <v>78.216080068165056</v>
      </c>
      <c r="O237" s="27" t="s">
        <v>365</v>
      </c>
      <c r="P237" s="27" t="s">
        <v>365</v>
      </c>
      <c r="Q237" s="27" t="s">
        <v>365</v>
      </c>
      <c r="R237" s="27" t="s">
        <v>365</v>
      </c>
      <c r="S237" s="27" t="s">
        <v>365</v>
      </c>
      <c r="T237" s="27" t="s">
        <v>365</v>
      </c>
      <c r="U237" s="58">
        <f>'Расчет субсидий'!Z237-1</f>
        <v>0.20656940168652116</v>
      </c>
      <c r="V237" s="58">
        <f>U237*'Расчет субсидий'!AA237</f>
        <v>1.0328470084326058</v>
      </c>
      <c r="W237" s="53">
        <f t="shared" si="30"/>
        <v>19.961228071464713</v>
      </c>
      <c r="X237" s="52">
        <f>'Расчет субсидий'!AD237-1</f>
        <v>-3.5714285714285698E-2</v>
      </c>
      <c r="Y237" s="52">
        <f>X237*'Расчет субсидий'!AE237</f>
        <v>-0.71428571428571397</v>
      </c>
      <c r="Z237" s="53">
        <f t="shared" si="33"/>
        <v>-13.804580866902484</v>
      </c>
      <c r="AA237" s="27" t="s">
        <v>365</v>
      </c>
      <c r="AB237" s="27" t="s">
        <v>365</v>
      </c>
      <c r="AC237" s="27" t="s">
        <v>365</v>
      </c>
      <c r="AD237" s="27" t="s">
        <v>365</v>
      </c>
      <c r="AE237" s="27" t="s">
        <v>365</v>
      </c>
      <c r="AF237" s="27" t="s">
        <v>365</v>
      </c>
      <c r="AG237" s="27" t="s">
        <v>365</v>
      </c>
      <c r="AH237" s="27" t="s">
        <v>365</v>
      </c>
      <c r="AI237" s="27" t="s">
        <v>365</v>
      </c>
      <c r="AJ237" s="52">
        <f t="shared" si="34"/>
        <v>4.3656692185944266</v>
      </c>
      <c r="AK237" s="76"/>
    </row>
    <row r="238" spans="1:37" ht="15" customHeight="1">
      <c r="A238" s="33" t="s">
        <v>222</v>
      </c>
      <c r="B238" s="50">
        <f>'Расчет субсидий'!AV238</f>
        <v>-23.009090909090673</v>
      </c>
      <c r="C238" s="52">
        <f>'Расчет субсидий'!D238-1</f>
        <v>-0.28090040296034779</v>
      </c>
      <c r="D238" s="52">
        <f>C238*'Расчет субсидий'!E238</f>
        <v>-1.4045020148017389</v>
      </c>
      <c r="E238" s="53">
        <f t="shared" si="31"/>
        <v>-42.192995023169722</v>
      </c>
      <c r="F238" s="27" t="s">
        <v>365</v>
      </c>
      <c r="G238" s="27" t="s">
        <v>365</v>
      </c>
      <c r="H238" s="27" t="s">
        <v>365</v>
      </c>
      <c r="I238" s="27" t="s">
        <v>365</v>
      </c>
      <c r="J238" s="27" t="s">
        <v>365</v>
      </c>
      <c r="K238" s="27" t="s">
        <v>365</v>
      </c>
      <c r="L238" s="52">
        <f>'Расчет субсидий'!P238-1</f>
        <v>-4.5716953901010382E-2</v>
      </c>
      <c r="M238" s="52">
        <f>L238*'Расчет субсидий'!Q238</f>
        <v>-0.91433907802020764</v>
      </c>
      <c r="N238" s="53">
        <f t="shared" si="32"/>
        <v>-27.467888092593462</v>
      </c>
      <c r="O238" s="27" t="s">
        <v>365</v>
      </c>
      <c r="P238" s="27" t="s">
        <v>365</v>
      </c>
      <c r="Q238" s="27" t="s">
        <v>365</v>
      </c>
      <c r="R238" s="27" t="s">
        <v>365</v>
      </c>
      <c r="S238" s="27" t="s">
        <v>365</v>
      </c>
      <c r="T238" s="27" t="s">
        <v>365</v>
      </c>
      <c r="U238" s="58">
        <f>'Расчет субсидий'!Z238-1</f>
        <v>1.0584902126065332E-2</v>
      </c>
      <c r="V238" s="58">
        <f>U238*'Расчет субсидий'!AA238</f>
        <v>5.292451063032666E-2</v>
      </c>
      <c r="W238" s="53">
        <f t="shared" si="30"/>
        <v>1.589918412430533</v>
      </c>
      <c r="X238" s="52">
        <f>'Расчет субсидий'!AD238-1</f>
        <v>7.4999999999999956E-2</v>
      </c>
      <c r="Y238" s="52">
        <f>X238*'Расчет субсидий'!AE238</f>
        <v>1.4999999999999991</v>
      </c>
      <c r="Z238" s="53">
        <f t="shared" si="33"/>
        <v>45.061873794241983</v>
      </c>
      <c r="AA238" s="27" t="s">
        <v>365</v>
      </c>
      <c r="AB238" s="27" t="s">
        <v>365</v>
      </c>
      <c r="AC238" s="27" t="s">
        <v>365</v>
      </c>
      <c r="AD238" s="27" t="s">
        <v>365</v>
      </c>
      <c r="AE238" s="27" t="s">
        <v>365</v>
      </c>
      <c r="AF238" s="27" t="s">
        <v>365</v>
      </c>
      <c r="AG238" s="27" t="s">
        <v>365</v>
      </c>
      <c r="AH238" s="27" t="s">
        <v>365</v>
      </c>
      <c r="AI238" s="27" t="s">
        <v>365</v>
      </c>
      <c r="AJ238" s="52">
        <f t="shared" si="34"/>
        <v>-0.76591658219162095</v>
      </c>
      <c r="AK238" s="76"/>
    </row>
    <row r="239" spans="1:37" ht="15" customHeight="1">
      <c r="A239" s="32" t="s">
        <v>223</v>
      </c>
      <c r="B239" s="54"/>
      <c r="C239" s="55"/>
      <c r="D239" s="55"/>
      <c r="E239" s="56"/>
      <c r="F239" s="55"/>
      <c r="G239" s="55"/>
      <c r="H239" s="56"/>
      <c r="I239" s="56"/>
      <c r="J239" s="56"/>
      <c r="K239" s="56"/>
      <c r="L239" s="55"/>
      <c r="M239" s="55"/>
      <c r="N239" s="56"/>
      <c r="O239" s="55"/>
      <c r="P239" s="55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27"/>
      <c r="AB239" s="27"/>
      <c r="AC239" s="27"/>
      <c r="AD239" s="27"/>
      <c r="AE239" s="27"/>
      <c r="AF239" s="27"/>
      <c r="AG239" s="27"/>
      <c r="AH239" s="27"/>
      <c r="AI239" s="27"/>
      <c r="AJ239" s="56"/>
      <c r="AK239" s="76"/>
    </row>
    <row r="240" spans="1:37" ht="15" customHeight="1">
      <c r="A240" s="33" t="s">
        <v>224</v>
      </c>
      <c r="B240" s="50">
        <f>'Расчет субсидий'!AV240</f>
        <v>-472.73636363636365</v>
      </c>
      <c r="C240" s="52">
        <f>'Расчет субсидий'!D240-1</f>
        <v>-1</v>
      </c>
      <c r="D240" s="52">
        <f>C240*'Расчет субсидий'!E240</f>
        <v>0</v>
      </c>
      <c r="E240" s="53">
        <f t="shared" si="31"/>
        <v>0</v>
      </c>
      <c r="F240" s="27" t="s">
        <v>365</v>
      </c>
      <c r="G240" s="27" t="s">
        <v>365</v>
      </c>
      <c r="H240" s="27" t="s">
        <v>365</v>
      </c>
      <c r="I240" s="27" t="s">
        <v>365</v>
      </c>
      <c r="J240" s="27" t="s">
        <v>365</v>
      </c>
      <c r="K240" s="27" t="s">
        <v>365</v>
      </c>
      <c r="L240" s="52">
        <f>'Расчет субсидий'!P240-1</f>
        <v>-0.40859967808691655</v>
      </c>
      <c r="M240" s="52">
        <f>L240*'Расчет субсидий'!Q240</f>
        <v>-8.171993561738331</v>
      </c>
      <c r="N240" s="53">
        <f t="shared" si="32"/>
        <v>-291.22433034200691</v>
      </c>
      <c r="O240" s="27" t="s">
        <v>365</v>
      </c>
      <c r="P240" s="27" t="s">
        <v>365</v>
      </c>
      <c r="Q240" s="27" t="s">
        <v>365</v>
      </c>
      <c r="R240" s="27" t="s">
        <v>365</v>
      </c>
      <c r="S240" s="27" t="s">
        <v>365</v>
      </c>
      <c r="T240" s="27" t="s">
        <v>365</v>
      </c>
      <c r="U240" s="58">
        <f>'Расчет субсидий'!Z240-1</f>
        <v>-0.85994514612335204</v>
      </c>
      <c r="V240" s="58">
        <f>U240*'Расчет субсидий'!AA240</f>
        <v>-4.2997257306167604</v>
      </c>
      <c r="W240" s="53">
        <f t="shared" si="30"/>
        <v>-153.22879748901809</v>
      </c>
      <c r="X240" s="52">
        <f>'Расчет субсидий'!AD240-1</f>
        <v>-3.9682539682539653E-2</v>
      </c>
      <c r="Y240" s="52">
        <f>X240*'Расчет субсидий'!AE240</f>
        <v>-0.79365079365079305</v>
      </c>
      <c r="Z240" s="53">
        <f t="shared" si="33"/>
        <v>-28.283235805338656</v>
      </c>
      <c r="AA240" s="27" t="s">
        <v>365</v>
      </c>
      <c r="AB240" s="27" t="s">
        <v>365</v>
      </c>
      <c r="AC240" s="27" t="s">
        <v>365</v>
      </c>
      <c r="AD240" s="27" t="s">
        <v>365</v>
      </c>
      <c r="AE240" s="27" t="s">
        <v>365</v>
      </c>
      <c r="AF240" s="27" t="s">
        <v>365</v>
      </c>
      <c r="AG240" s="27" t="s">
        <v>365</v>
      </c>
      <c r="AH240" s="27" t="s">
        <v>365</v>
      </c>
      <c r="AI240" s="27" t="s">
        <v>365</v>
      </c>
      <c r="AJ240" s="52">
        <f t="shared" si="34"/>
        <v>-13.265370086005884</v>
      </c>
      <c r="AK240" s="76"/>
    </row>
    <row r="241" spans="1:37" ht="15" customHeight="1">
      <c r="A241" s="33" t="s">
        <v>225</v>
      </c>
      <c r="B241" s="50">
        <f>'Расчет субсидий'!AV241</f>
        <v>-316.15454545454554</v>
      </c>
      <c r="C241" s="52">
        <f>'Расчет субсидий'!D241-1</f>
        <v>-1</v>
      </c>
      <c r="D241" s="52">
        <f>C241*'Расчет субсидий'!E241</f>
        <v>0</v>
      </c>
      <c r="E241" s="53">
        <f t="shared" si="31"/>
        <v>0</v>
      </c>
      <c r="F241" s="27" t="s">
        <v>365</v>
      </c>
      <c r="G241" s="27" t="s">
        <v>365</v>
      </c>
      <c r="H241" s="27" t="s">
        <v>365</v>
      </c>
      <c r="I241" s="27" t="s">
        <v>365</v>
      </c>
      <c r="J241" s="27" t="s">
        <v>365</v>
      </c>
      <c r="K241" s="27" t="s">
        <v>365</v>
      </c>
      <c r="L241" s="52">
        <f>'Расчет субсидий'!P241-1</f>
        <v>-0.28216313529981996</v>
      </c>
      <c r="M241" s="52">
        <f>L241*'Расчет субсидий'!Q241</f>
        <v>-5.6432627059963991</v>
      </c>
      <c r="N241" s="53">
        <f t="shared" si="32"/>
        <v>-175.2643596155302</v>
      </c>
      <c r="O241" s="27" t="s">
        <v>365</v>
      </c>
      <c r="P241" s="27" t="s">
        <v>365</v>
      </c>
      <c r="Q241" s="27" t="s">
        <v>365</v>
      </c>
      <c r="R241" s="27" t="s">
        <v>365</v>
      </c>
      <c r="S241" s="27" t="s">
        <v>365</v>
      </c>
      <c r="T241" s="27" t="s">
        <v>365</v>
      </c>
      <c r="U241" s="58">
        <f>'Расчет субсидий'!Z241-1</f>
        <v>-0.82352302214712447</v>
      </c>
      <c r="V241" s="58">
        <f>U241*'Расчет субсидий'!AA241</f>
        <v>-4.1176151107356223</v>
      </c>
      <c r="W241" s="53">
        <f t="shared" si="30"/>
        <v>-127.88190327547187</v>
      </c>
      <c r="X241" s="52">
        <f>'Расчет субсидий'!AD241-1</f>
        <v>-2.0942408376963373E-2</v>
      </c>
      <c r="Y241" s="52">
        <f>X241*'Расчет субсидий'!AE241</f>
        <v>-0.41884816753926746</v>
      </c>
      <c r="Z241" s="53">
        <f t="shared" si="33"/>
        <v>-13.008282563543453</v>
      </c>
      <c r="AA241" s="27" t="s">
        <v>365</v>
      </c>
      <c r="AB241" s="27" t="s">
        <v>365</v>
      </c>
      <c r="AC241" s="27" t="s">
        <v>365</v>
      </c>
      <c r="AD241" s="27" t="s">
        <v>365</v>
      </c>
      <c r="AE241" s="27" t="s">
        <v>365</v>
      </c>
      <c r="AF241" s="27" t="s">
        <v>365</v>
      </c>
      <c r="AG241" s="27" t="s">
        <v>365</v>
      </c>
      <c r="AH241" s="27" t="s">
        <v>365</v>
      </c>
      <c r="AI241" s="27" t="s">
        <v>365</v>
      </c>
      <c r="AJ241" s="52">
        <f t="shared" si="34"/>
        <v>-10.17972598427129</v>
      </c>
      <c r="AK241" s="76"/>
    </row>
    <row r="242" spans="1:37" ht="15" customHeight="1">
      <c r="A242" s="33" t="s">
        <v>226</v>
      </c>
      <c r="B242" s="50">
        <f>'Расчет субсидий'!AV242</f>
        <v>-569.02727272727248</v>
      </c>
      <c r="C242" s="52">
        <f>'Расчет субсидий'!D242-1</f>
        <v>-1</v>
      </c>
      <c r="D242" s="52">
        <f>C242*'Расчет субсидий'!E242</f>
        <v>0</v>
      </c>
      <c r="E242" s="53">
        <f t="shared" si="31"/>
        <v>0</v>
      </c>
      <c r="F242" s="27" t="s">
        <v>365</v>
      </c>
      <c r="G242" s="27" t="s">
        <v>365</v>
      </c>
      <c r="H242" s="27" t="s">
        <v>365</v>
      </c>
      <c r="I242" s="27" t="s">
        <v>365</v>
      </c>
      <c r="J242" s="27" t="s">
        <v>365</v>
      </c>
      <c r="K242" s="27" t="s">
        <v>365</v>
      </c>
      <c r="L242" s="52">
        <f>'Расчет субсидий'!P242-1</f>
        <v>-0.3191526982106232</v>
      </c>
      <c r="M242" s="52">
        <f>L242*'Расчет субсидий'!Q242</f>
        <v>-6.383053964212464</v>
      </c>
      <c r="N242" s="53">
        <f t="shared" si="32"/>
        <v>-325.0559546871433</v>
      </c>
      <c r="O242" s="27" t="s">
        <v>365</v>
      </c>
      <c r="P242" s="27" t="s">
        <v>365</v>
      </c>
      <c r="Q242" s="27" t="s">
        <v>365</v>
      </c>
      <c r="R242" s="27" t="s">
        <v>365</v>
      </c>
      <c r="S242" s="27" t="s">
        <v>365</v>
      </c>
      <c r="T242" s="27" t="s">
        <v>365</v>
      </c>
      <c r="U242" s="58">
        <f>'Расчет субсидий'!Z242-1</f>
        <v>-0.88904800322710775</v>
      </c>
      <c r="V242" s="58">
        <f>U242*'Расчет субсидий'!AA242</f>
        <v>-4.4452400161355392</v>
      </c>
      <c r="W242" s="53">
        <f t="shared" si="30"/>
        <v>-226.37310374622643</v>
      </c>
      <c r="X242" s="52">
        <f>'Расчет субсидий'!AD242-1</f>
        <v>-1.7278617710583144E-2</v>
      </c>
      <c r="Y242" s="52">
        <f>X242*'Расчет субсидий'!AE242</f>
        <v>-0.34557235421166288</v>
      </c>
      <c r="Z242" s="53">
        <f t="shared" si="33"/>
        <v>-17.598214293902647</v>
      </c>
      <c r="AA242" s="27" t="s">
        <v>365</v>
      </c>
      <c r="AB242" s="27" t="s">
        <v>365</v>
      </c>
      <c r="AC242" s="27" t="s">
        <v>365</v>
      </c>
      <c r="AD242" s="27" t="s">
        <v>365</v>
      </c>
      <c r="AE242" s="27" t="s">
        <v>365</v>
      </c>
      <c r="AF242" s="27" t="s">
        <v>365</v>
      </c>
      <c r="AG242" s="27" t="s">
        <v>365</v>
      </c>
      <c r="AH242" s="27" t="s">
        <v>365</v>
      </c>
      <c r="AI242" s="27" t="s">
        <v>365</v>
      </c>
      <c r="AJ242" s="52">
        <f t="shared" si="34"/>
        <v>-11.173866334559667</v>
      </c>
      <c r="AK242" s="76"/>
    </row>
    <row r="243" spans="1:37" ht="15" customHeight="1">
      <c r="A243" s="33" t="s">
        <v>227</v>
      </c>
      <c r="B243" s="50">
        <f>'Расчет субсидий'!AV243</f>
        <v>-344.86363636363626</v>
      </c>
      <c r="C243" s="52">
        <f>'Расчет субсидий'!D243-1</f>
        <v>-0.28954423592493295</v>
      </c>
      <c r="D243" s="52">
        <f>C243*'Расчет субсидий'!E243</f>
        <v>-1.4477211796246647</v>
      </c>
      <c r="E243" s="53">
        <f t="shared" si="31"/>
        <v>-53.368331824600567</v>
      </c>
      <c r="F243" s="27" t="s">
        <v>365</v>
      </c>
      <c r="G243" s="27" t="s">
        <v>365</v>
      </c>
      <c r="H243" s="27" t="s">
        <v>365</v>
      </c>
      <c r="I243" s="27" t="s">
        <v>365</v>
      </c>
      <c r="J243" s="27" t="s">
        <v>365</v>
      </c>
      <c r="K243" s="27" t="s">
        <v>365</v>
      </c>
      <c r="L243" s="52">
        <f>'Расчет субсидий'!P243-1</f>
        <v>-0.44523355041545032</v>
      </c>
      <c r="M243" s="52">
        <f>L243*'Расчет субсидий'!Q243</f>
        <v>-8.9046710083090055</v>
      </c>
      <c r="N243" s="53">
        <f t="shared" si="32"/>
        <v>-328.25895196445401</v>
      </c>
      <c r="O243" s="27" t="s">
        <v>365</v>
      </c>
      <c r="P243" s="27" t="s">
        <v>365</v>
      </c>
      <c r="Q243" s="27" t="s">
        <v>365</v>
      </c>
      <c r="R243" s="27" t="s">
        <v>365</v>
      </c>
      <c r="S243" s="27" t="s">
        <v>365</v>
      </c>
      <c r="T243" s="27" t="s">
        <v>365</v>
      </c>
      <c r="U243" s="58">
        <f>'Расчет субсидий'!Z243-1</f>
        <v>8.0409659073628958E-2</v>
      </c>
      <c r="V243" s="58">
        <f>U243*'Расчет субсидий'!AA243</f>
        <v>0.40204829536814479</v>
      </c>
      <c r="W243" s="53">
        <f t="shared" si="30"/>
        <v>14.820980129809945</v>
      </c>
      <c r="X243" s="52">
        <f>'Расчет субсидий'!AD243-1</f>
        <v>2.9761904761904656E-2</v>
      </c>
      <c r="Y243" s="52">
        <f>X243*'Расчет субсидий'!AE243</f>
        <v>0.59523809523809312</v>
      </c>
      <c r="Z243" s="53">
        <f t="shared" si="33"/>
        <v>21.942667295608402</v>
      </c>
      <c r="AA243" s="27" t="s">
        <v>365</v>
      </c>
      <c r="AB243" s="27" t="s">
        <v>365</v>
      </c>
      <c r="AC243" s="27" t="s">
        <v>365</v>
      </c>
      <c r="AD243" s="27" t="s">
        <v>365</v>
      </c>
      <c r="AE243" s="27" t="s">
        <v>365</v>
      </c>
      <c r="AF243" s="27" t="s">
        <v>365</v>
      </c>
      <c r="AG243" s="27" t="s">
        <v>365</v>
      </c>
      <c r="AH243" s="27" t="s">
        <v>365</v>
      </c>
      <c r="AI243" s="27" t="s">
        <v>365</v>
      </c>
      <c r="AJ243" s="52">
        <f t="shared" si="34"/>
        <v>-9.3551057973274325</v>
      </c>
      <c r="AK243" s="76"/>
    </row>
    <row r="244" spans="1:37" ht="15" customHeight="1">
      <c r="A244" s="33" t="s">
        <v>228</v>
      </c>
      <c r="B244" s="50">
        <f>'Расчет субсидий'!AV244</f>
        <v>-245.41818181818189</v>
      </c>
      <c r="C244" s="52">
        <f>'Расчет субсидий'!D244-1</f>
        <v>-1</v>
      </c>
      <c r="D244" s="52">
        <f>C244*'Расчет субсидий'!E244</f>
        <v>0</v>
      </c>
      <c r="E244" s="53">
        <f t="shared" si="31"/>
        <v>0</v>
      </c>
      <c r="F244" s="27" t="s">
        <v>365</v>
      </c>
      <c r="G244" s="27" t="s">
        <v>365</v>
      </c>
      <c r="H244" s="27" t="s">
        <v>365</v>
      </c>
      <c r="I244" s="27" t="s">
        <v>365</v>
      </c>
      <c r="J244" s="27" t="s">
        <v>365</v>
      </c>
      <c r="K244" s="27" t="s">
        <v>365</v>
      </c>
      <c r="L244" s="52">
        <f>'Расчет субсидий'!P244-1</f>
        <v>-0.52078262497659611</v>
      </c>
      <c r="M244" s="52">
        <f>L244*'Расчет субсидий'!Q244</f>
        <v>-10.415652499531923</v>
      </c>
      <c r="N244" s="53">
        <f t="shared" si="32"/>
        <v>-177.28470881625856</v>
      </c>
      <c r="O244" s="27" t="s">
        <v>365</v>
      </c>
      <c r="P244" s="27" t="s">
        <v>365</v>
      </c>
      <c r="Q244" s="27" t="s">
        <v>365</v>
      </c>
      <c r="R244" s="27" t="s">
        <v>365</v>
      </c>
      <c r="S244" s="27" t="s">
        <v>365</v>
      </c>
      <c r="T244" s="27" t="s">
        <v>365</v>
      </c>
      <c r="U244" s="58">
        <f>'Расчет субсидий'!Z244-1</f>
        <v>-0.88193775689958898</v>
      </c>
      <c r="V244" s="58">
        <f>U244*'Расчет субсидий'!AA244</f>
        <v>-4.4096887844979449</v>
      </c>
      <c r="W244" s="53">
        <f t="shared" si="30"/>
        <v>-75.057265223198641</v>
      </c>
      <c r="X244" s="52">
        <f>'Расчет субсидий'!AD244-1</f>
        <v>2.0338983050847359E-2</v>
      </c>
      <c r="Y244" s="52">
        <f>X244*'Расчет субсидий'!AE244</f>
        <v>0.40677966101694718</v>
      </c>
      <c r="Z244" s="53">
        <f t="shared" si="33"/>
        <v>6.923792221275308</v>
      </c>
      <c r="AA244" s="27" t="s">
        <v>365</v>
      </c>
      <c r="AB244" s="27" t="s">
        <v>365</v>
      </c>
      <c r="AC244" s="27" t="s">
        <v>365</v>
      </c>
      <c r="AD244" s="27" t="s">
        <v>365</v>
      </c>
      <c r="AE244" s="27" t="s">
        <v>365</v>
      </c>
      <c r="AF244" s="27" t="s">
        <v>365</v>
      </c>
      <c r="AG244" s="27" t="s">
        <v>365</v>
      </c>
      <c r="AH244" s="27" t="s">
        <v>365</v>
      </c>
      <c r="AI244" s="27" t="s">
        <v>365</v>
      </c>
      <c r="AJ244" s="52">
        <f t="shared" si="34"/>
        <v>-14.41856162301292</v>
      </c>
      <c r="AK244" s="76"/>
    </row>
    <row r="245" spans="1:37" ht="15" customHeight="1">
      <c r="A245" s="33" t="s">
        <v>229</v>
      </c>
      <c r="B245" s="50">
        <f>'Расчет субсидий'!AV245</f>
        <v>-576.02727272727248</v>
      </c>
      <c r="C245" s="52">
        <f>'Расчет субсидий'!D245-1</f>
        <v>-1</v>
      </c>
      <c r="D245" s="52">
        <f>C245*'Расчет субсидий'!E245</f>
        <v>0</v>
      </c>
      <c r="E245" s="53">
        <f t="shared" si="31"/>
        <v>0</v>
      </c>
      <c r="F245" s="27" t="s">
        <v>365</v>
      </c>
      <c r="G245" s="27" t="s">
        <v>365</v>
      </c>
      <c r="H245" s="27" t="s">
        <v>365</v>
      </c>
      <c r="I245" s="27" t="s">
        <v>365</v>
      </c>
      <c r="J245" s="27" t="s">
        <v>365</v>
      </c>
      <c r="K245" s="27" t="s">
        <v>365</v>
      </c>
      <c r="L245" s="52">
        <f>'Расчет субсидий'!P245-1</f>
        <v>-0.41128344980398834</v>
      </c>
      <c r="M245" s="52">
        <f>L245*'Расчет субсидий'!Q245</f>
        <v>-8.2256689960797669</v>
      </c>
      <c r="N245" s="53">
        <f t="shared" si="32"/>
        <v>-334.9838313724776</v>
      </c>
      <c r="O245" s="27" t="s">
        <v>365</v>
      </c>
      <c r="P245" s="27" t="s">
        <v>365</v>
      </c>
      <c r="Q245" s="27" t="s">
        <v>365</v>
      </c>
      <c r="R245" s="27" t="s">
        <v>365</v>
      </c>
      <c r="S245" s="27" t="s">
        <v>365</v>
      </c>
      <c r="T245" s="27" t="s">
        <v>365</v>
      </c>
      <c r="U245" s="58">
        <f>'Расчет субсидий'!Z245-1</f>
        <v>-0.83256512250615244</v>
      </c>
      <c r="V245" s="58">
        <f>U245*'Расчет субсидий'!AA245</f>
        <v>-4.1628256125307619</v>
      </c>
      <c r="W245" s="53">
        <f t="shared" si="30"/>
        <v>-169.52776408649845</v>
      </c>
      <c r="X245" s="52">
        <f>'Расчет субсидий'!AD245-1</f>
        <v>-8.7804878048780455E-2</v>
      </c>
      <c r="Y245" s="52">
        <f>X245*'Расчет субсидий'!AE245</f>
        <v>-1.7560975609756091</v>
      </c>
      <c r="Z245" s="53">
        <f t="shared" si="33"/>
        <v>-71.515677268296443</v>
      </c>
      <c r="AA245" s="27" t="s">
        <v>365</v>
      </c>
      <c r="AB245" s="27" t="s">
        <v>365</v>
      </c>
      <c r="AC245" s="27" t="s">
        <v>365</v>
      </c>
      <c r="AD245" s="27" t="s">
        <v>365</v>
      </c>
      <c r="AE245" s="27" t="s">
        <v>365</v>
      </c>
      <c r="AF245" s="27" t="s">
        <v>365</v>
      </c>
      <c r="AG245" s="27" t="s">
        <v>365</v>
      </c>
      <c r="AH245" s="27" t="s">
        <v>365</v>
      </c>
      <c r="AI245" s="27" t="s">
        <v>365</v>
      </c>
      <c r="AJ245" s="52">
        <f t="shared" si="34"/>
        <v>-14.144592169586138</v>
      </c>
      <c r="AK245" s="76"/>
    </row>
    <row r="246" spans="1:37" ht="15" customHeight="1">
      <c r="A246" s="33" t="s">
        <v>230</v>
      </c>
      <c r="B246" s="50">
        <f>'Расчет субсидий'!AV246</f>
        <v>-539.71818181818162</v>
      </c>
      <c r="C246" s="52">
        <f>'Расчет субсидий'!D246-1</f>
        <v>0.14681564245810064</v>
      </c>
      <c r="D246" s="52">
        <f>C246*'Расчет субсидий'!E246</f>
        <v>0.73407821229050318</v>
      </c>
      <c r="E246" s="53">
        <f t="shared" si="31"/>
        <v>60.128265751426362</v>
      </c>
      <c r="F246" s="27" t="s">
        <v>365</v>
      </c>
      <c r="G246" s="27" t="s">
        <v>365</v>
      </c>
      <c r="H246" s="27" t="s">
        <v>365</v>
      </c>
      <c r="I246" s="27" t="s">
        <v>365</v>
      </c>
      <c r="J246" s="27" t="s">
        <v>365</v>
      </c>
      <c r="K246" s="27" t="s">
        <v>365</v>
      </c>
      <c r="L246" s="52">
        <f>'Расчет субсидий'!P246-1</f>
        <v>-0.19037217508191207</v>
      </c>
      <c r="M246" s="52">
        <f>L246*'Расчет субсидий'!Q246</f>
        <v>-3.8074435016382413</v>
      </c>
      <c r="N246" s="53">
        <f t="shared" si="32"/>
        <v>-311.86727908149254</v>
      </c>
      <c r="O246" s="27" t="s">
        <v>365</v>
      </c>
      <c r="P246" s="27" t="s">
        <v>365</v>
      </c>
      <c r="Q246" s="27" t="s">
        <v>365</v>
      </c>
      <c r="R246" s="27" t="s">
        <v>365</v>
      </c>
      <c r="S246" s="27" t="s">
        <v>365</v>
      </c>
      <c r="T246" s="27" t="s">
        <v>365</v>
      </c>
      <c r="U246" s="58">
        <f>'Расчет субсидий'!Z246-1</f>
        <v>-0.70316091954022986</v>
      </c>
      <c r="V246" s="58">
        <f>U246*'Расчет субсидий'!AA246</f>
        <v>-3.5158045977011492</v>
      </c>
      <c r="W246" s="53">
        <f t="shared" si="30"/>
        <v>-287.97916848811536</v>
      </c>
      <c r="X246" s="52">
        <f>'Расчет субсидий'!AD246-1</f>
        <v>0</v>
      </c>
      <c r="Y246" s="52">
        <f>X246*'Расчет субсидий'!AE246</f>
        <v>0</v>
      </c>
      <c r="Z246" s="53">
        <f t="shared" si="33"/>
        <v>0</v>
      </c>
      <c r="AA246" s="27" t="s">
        <v>365</v>
      </c>
      <c r="AB246" s="27" t="s">
        <v>365</v>
      </c>
      <c r="AC246" s="27" t="s">
        <v>365</v>
      </c>
      <c r="AD246" s="27" t="s">
        <v>365</v>
      </c>
      <c r="AE246" s="27" t="s">
        <v>365</v>
      </c>
      <c r="AF246" s="27" t="s">
        <v>365</v>
      </c>
      <c r="AG246" s="27" t="s">
        <v>365</v>
      </c>
      <c r="AH246" s="27" t="s">
        <v>365</v>
      </c>
      <c r="AI246" s="27" t="s">
        <v>365</v>
      </c>
      <c r="AJ246" s="52">
        <f t="shared" si="34"/>
        <v>-6.5891698870488877</v>
      </c>
      <c r="AK246" s="76"/>
    </row>
    <row r="247" spans="1:37" ht="15" customHeight="1">
      <c r="A247" s="33" t="s">
        <v>231</v>
      </c>
      <c r="B247" s="50">
        <f>'Расчет субсидий'!AV247</f>
        <v>-35.490909090909327</v>
      </c>
      <c r="C247" s="52">
        <f>'Расчет субсидий'!D247-1</f>
        <v>-6.0127231684794502E-3</v>
      </c>
      <c r="D247" s="52">
        <f>C247*'Расчет субсидий'!E247</f>
        <v>-3.0063615842397251E-2</v>
      </c>
      <c r="E247" s="53">
        <f t="shared" si="31"/>
        <v>-1.0583989677058987</v>
      </c>
      <c r="F247" s="27" t="s">
        <v>365</v>
      </c>
      <c r="G247" s="27" t="s">
        <v>365</v>
      </c>
      <c r="H247" s="27" t="s">
        <v>365</v>
      </c>
      <c r="I247" s="27" t="s">
        <v>365</v>
      </c>
      <c r="J247" s="27" t="s">
        <v>365</v>
      </c>
      <c r="K247" s="27" t="s">
        <v>365</v>
      </c>
      <c r="L247" s="52">
        <f>'Расчет субсидий'!P247-1</f>
        <v>-0.1151221624395603</v>
      </c>
      <c r="M247" s="52">
        <f>L247*'Расчет субсидий'!Q247</f>
        <v>-2.3024432487912061</v>
      </c>
      <c r="N247" s="53">
        <f t="shared" si="32"/>
        <v>-81.058232332964479</v>
      </c>
      <c r="O247" s="27" t="s">
        <v>365</v>
      </c>
      <c r="P247" s="27" t="s">
        <v>365</v>
      </c>
      <c r="Q247" s="27" t="s">
        <v>365</v>
      </c>
      <c r="R247" s="27" t="s">
        <v>365</v>
      </c>
      <c r="S247" s="27" t="s">
        <v>365</v>
      </c>
      <c r="T247" s="27" t="s">
        <v>365</v>
      </c>
      <c r="U247" s="58">
        <f>'Расчет субсидий'!Z247-1</f>
        <v>0.264878905527824</v>
      </c>
      <c r="V247" s="58">
        <f>U247*'Расчет субсидий'!AA247</f>
        <v>1.32439452763912</v>
      </c>
      <c r="W247" s="53">
        <f t="shared" si="30"/>
        <v>46.625722209761065</v>
      </c>
      <c r="X247" s="52">
        <f>'Расчет субсидий'!AD247-1</f>
        <v>0</v>
      </c>
      <c r="Y247" s="52">
        <f>X247*'Расчет субсидий'!AE247</f>
        <v>0</v>
      </c>
      <c r="Z247" s="53">
        <f t="shared" si="33"/>
        <v>0</v>
      </c>
      <c r="AA247" s="27" t="s">
        <v>365</v>
      </c>
      <c r="AB247" s="27" t="s">
        <v>365</v>
      </c>
      <c r="AC247" s="27" t="s">
        <v>365</v>
      </c>
      <c r="AD247" s="27" t="s">
        <v>365</v>
      </c>
      <c r="AE247" s="27" t="s">
        <v>365</v>
      </c>
      <c r="AF247" s="27" t="s">
        <v>365</v>
      </c>
      <c r="AG247" s="27" t="s">
        <v>365</v>
      </c>
      <c r="AH247" s="27" t="s">
        <v>365</v>
      </c>
      <c r="AI247" s="27" t="s">
        <v>365</v>
      </c>
      <c r="AJ247" s="52">
        <f t="shared" si="34"/>
        <v>-1.0081123369944833</v>
      </c>
      <c r="AK247" s="76"/>
    </row>
    <row r="248" spans="1:37" ht="15" customHeight="1">
      <c r="A248" s="32" t="s">
        <v>232</v>
      </c>
      <c r="B248" s="54"/>
      <c r="C248" s="55"/>
      <c r="D248" s="55"/>
      <c r="E248" s="56"/>
      <c r="F248" s="55"/>
      <c r="G248" s="55"/>
      <c r="H248" s="56"/>
      <c r="I248" s="56"/>
      <c r="J248" s="56"/>
      <c r="K248" s="56"/>
      <c r="L248" s="55"/>
      <c r="M248" s="55"/>
      <c r="N248" s="56"/>
      <c r="O248" s="55"/>
      <c r="P248" s="55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27"/>
      <c r="AB248" s="27"/>
      <c r="AC248" s="27"/>
      <c r="AD248" s="27"/>
      <c r="AE248" s="27"/>
      <c r="AF248" s="27"/>
      <c r="AG248" s="27"/>
      <c r="AH248" s="27"/>
      <c r="AI248" s="27"/>
      <c r="AJ248" s="56"/>
      <c r="AK248" s="76"/>
    </row>
    <row r="249" spans="1:37" ht="15" customHeight="1">
      <c r="A249" s="33" t="s">
        <v>233</v>
      </c>
      <c r="B249" s="50">
        <f>'Расчет субсидий'!AV249</f>
        <v>-15.918181818181893</v>
      </c>
      <c r="C249" s="52">
        <f>'Расчет субсидий'!D249-1</f>
        <v>0.10408317989819138</v>
      </c>
      <c r="D249" s="52">
        <f>C249*'Расчет субсидий'!E249</f>
        <v>0.5204158994909569</v>
      </c>
      <c r="E249" s="53">
        <f t="shared" si="31"/>
        <v>10.504967088113922</v>
      </c>
      <c r="F249" s="27" t="s">
        <v>365</v>
      </c>
      <c r="G249" s="27" t="s">
        <v>365</v>
      </c>
      <c r="H249" s="27" t="s">
        <v>365</v>
      </c>
      <c r="I249" s="27" t="s">
        <v>365</v>
      </c>
      <c r="J249" s="27" t="s">
        <v>365</v>
      </c>
      <c r="K249" s="27" t="s">
        <v>365</v>
      </c>
      <c r="L249" s="52">
        <f>'Расчет субсидий'!P249-1</f>
        <v>0.20466492065937447</v>
      </c>
      <c r="M249" s="52">
        <f>L249*'Расчет субсидий'!Q249</f>
        <v>4.0932984131874894</v>
      </c>
      <c r="N249" s="53">
        <f t="shared" si="32"/>
        <v>82.626155646712178</v>
      </c>
      <c r="O249" s="27" t="s">
        <v>365</v>
      </c>
      <c r="P249" s="27" t="s">
        <v>365</v>
      </c>
      <c r="Q249" s="27" t="s">
        <v>365</v>
      </c>
      <c r="R249" s="27" t="s">
        <v>365</v>
      </c>
      <c r="S249" s="27" t="s">
        <v>365</v>
      </c>
      <c r="T249" s="27" t="s">
        <v>365</v>
      </c>
      <c r="U249" s="58">
        <f>'Расчет субсидий'!Z249-1</f>
        <v>-6.2557343154358125E-2</v>
      </c>
      <c r="V249" s="58">
        <f>U249*'Расчет субсидий'!AA249</f>
        <v>-0.31278671577179062</v>
      </c>
      <c r="W249" s="53">
        <f t="shared" ref="W249:W312" si="35">$B249*V249/$AJ249</f>
        <v>-6.313823536129302</v>
      </c>
      <c r="X249" s="52">
        <f>'Расчет субсидий'!AD249-1</f>
        <v>-0.25447570332480818</v>
      </c>
      <c r="Y249" s="52">
        <f>X249*'Расчет субсидий'!AE249</f>
        <v>-5.0895140664961636</v>
      </c>
      <c r="Z249" s="53">
        <f t="shared" si="33"/>
        <v>-102.73548101687869</v>
      </c>
      <c r="AA249" s="27" t="s">
        <v>365</v>
      </c>
      <c r="AB249" s="27" t="s">
        <v>365</v>
      </c>
      <c r="AC249" s="27" t="s">
        <v>365</v>
      </c>
      <c r="AD249" s="27" t="s">
        <v>365</v>
      </c>
      <c r="AE249" s="27" t="s">
        <v>365</v>
      </c>
      <c r="AF249" s="27" t="s">
        <v>365</v>
      </c>
      <c r="AG249" s="27" t="s">
        <v>365</v>
      </c>
      <c r="AH249" s="27" t="s">
        <v>365</v>
      </c>
      <c r="AI249" s="27" t="s">
        <v>365</v>
      </c>
      <c r="AJ249" s="52">
        <f t="shared" si="34"/>
        <v>-0.78858646958950729</v>
      </c>
      <c r="AK249" s="76"/>
    </row>
    <row r="250" spans="1:37" ht="15" customHeight="1">
      <c r="A250" s="33" t="s">
        <v>234</v>
      </c>
      <c r="B250" s="50">
        <f>'Расчет субсидий'!AV250</f>
        <v>74.945454545454595</v>
      </c>
      <c r="C250" s="52">
        <f>'Расчет субсидий'!D250-1</f>
        <v>-1</v>
      </c>
      <c r="D250" s="52">
        <f>C250*'Расчет субсидий'!E250</f>
        <v>0</v>
      </c>
      <c r="E250" s="53">
        <f t="shared" ref="E250:E313" si="36">$B250*D250/$AJ250</f>
        <v>0</v>
      </c>
      <c r="F250" s="27" t="s">
        <v>365</v>
      </c>
      <c r="G250" s="27" t="s">
        <v>365</v>
      </c>
      <c r="H250" s="27" t="s">
        <v>365</v>
      </c>
      <c r="I250" s="27" t="s">
        <v>365</v>
      </c>
      <c r="J250" s="27" t="s">
        <v>365</v>
      </c>
      <c r="K250" s="27" t="s">
        <v>365</v>
      </c>
      <c r="L250" s="52">
        <f>'Расчет субсидий'!P250-1</f>
        <v>0.1377867834498987</v>
      </c>
      <c r="M250" s="52">
        <f>L250*'Расчет субсидий'!Q250</f>
        <v>2.755735668997974</v>
      </c>
      <c r="N250" s="53">
        <f t="shared" ref="N250:N313" si="37">$B250*M250/$AJ250</f>
        <v>81.752038664001262</v>
      </c>
      <c r="O250" s="27" t="s">
        <v>365</v>
      </c>
      <c r="P250" s="27" t="s">
        <v>365</v>
      </c>
      <c r="Q250" s="27" t="s">
        <v>365</v>
      </c>
      <c r="R250" s="27" t="s">
        <v>365</v>
      </c>
      <c r="S250" s="27" t="s">
        <v>365</v>
      </c>
      <c r="T250" s="27" t="s">
        <v>365</v>
      </c>
      <c r="U250" s="58">
        <f>'Расчет субсидий'!Z250-1</f>
        <v>-0.29588789942378213</v>
      </c>
      <c r="V250" s="58">
        <f>U250*'Расчет субсидий'!AA250</f>
        <v>-1.4794394971189107</v>
      </c>
      <c r="W250" s="53">
        <f t="shared" si="35"/>
        <v>-43.889258440195007</v>
      </c>
      <c r="X250" s="52">
        <f>'Расчет субсидий'!AD250-1</f>
        <v>6.25E-2</v>
      </c>
      <c r="Y250" s="52">
        <f>X250*'Расчет субсидий'!AE250</f>
        <v>1.25</v>
      </c>
      <c r="Z250" s="53">
        <f t="shared" ref="Z250:Z313" si="38">$B250*Y250/$AJ250</f>
        <v>37.082674321648341</v>
      </c>
      <c r="AA250" s="27" t="s">
        <v>365</v>
      </c>
      <c r="AB250" s="27" t="s">
        <v>365</v>
      </c>
      <c r="AC250" s="27" t="s">
        <v>365</v>
      </c>
      <c r="AD250" s="27" t="s">
        <v>365</v>
      </c>
      <c r="AE250" s="27" t="s">
        <v>365</v>
      </c>
      <c r="AF250" s="27" t="s">
        <v>365</v>
      </c>
      <c r="AG250" s="27" t="s">
        <v>365</v>
      </c>
      <c r="AH250" s="27" t="s">
        <v>365</v>
      </c>
      <c r="AI250" s="27" t="s">
        <v>365</v>
      </c>
      <c r="AJ250" s="52">
        <f t="shared" ref="AJ250:AJ313" si="39">D250+M250+V250+Y250</f>
        <v>2.5262961718790633</v>
      </c>
      <c r="AK250" s="76"/>
    </row>
    <row r="251" spans="1:37" ht="15" customHeight="1">
      <c r="A251" s="33" t="s">
        <v>235</v>
      </c>
      <c r="B251" s="50">
        <f>'Расчет субсидий'!AV251</f>
        <v>-119.60000000000002</v>
      </c>
      <c r="C251" s="52">
        <f>'Расчет субсидий'!D251-1</f>
        <v>9.7080883843502885E-2</v>
      </c>
      <c r="D251" s="52">
        <f>C251*'Расчет субсидий'!E251</f>
        <v>0.48540441921751443</v>
      </c>
      <c r="E251" s="53">
        <f t="shared" si="36"/>
        <v>9.8749122236210507</v>
      </c>
      <c r="F251" s="27" t="s">
        <v>365</v>
      </c>
      <c r="G251" s="27" t="s">
        <v>365</v>
      </c>
      <c r="H251" s="27" t="s">
        <v>365</v>
      </c>
      <c r="I251" s="27" t="s">
        <v>365</v>
      </c>
      <c r="J251" s="27" t="s">
        <v>365</v>
      </c>
      <c r="K251" s="27" t="s">
        <v>365</v>
      </c>
      <c r="L251" s="52">
        <f>'Расчет субсидий'!P251-1</f>
        <v>-0.24716713881019825</v>
      </c>
      <c r="M251" s="52">
        <f>L251*'Расчет субсидий'!Q251</f>
        <v>-4.9433427762039646</v>
      </c>
      <c r="N251" s="53">
        <f t="shared" si="37"/>
        <v>-100.56578406306359</v>
      </c>
      <c r="O251" s="27" t="s">
        <v>365</v>
      </c>
      <c r="P251" s="27" t="s">
        <v>365</v>
      </c>
      <c r="Q251" s="27" t="s">
        <v>365</v>
      </c>
      <c r="R251" s="27" t="s">
        <v>365</v>
      </c>
      <c r="S251" s="27" t="s">
        <v>365</v>
      </c>
      <c r="T251" s="27" t="s">
        <v>365</v>
      </c>
      <c r="U251" s="58">
        <f>'Расчет субсидий'!Z251-1</f>
        <v>-0.28420745920745916</v>
      </c>
      <c r="V251" s="58">
        <f>U251*'Расчет субсидий'!AA251</f>
        <v>-1.4210372960372957</v>
      </c>
      <c r="W251" s="53">
        <f t="shared" si="35"/>
        <v>-28.909128160557483</v>
      </c>
      <c r="X251" s="52">
        <f>'Расчет субсидий'!AD251-1</f>
        <v>0</v>
      </c>
      <c r="Y251" s="52">
        <f>X251*'Расчет субсидий'!AE251</f>
        <v>0</v>
      </c>
      <c r="Z251" s="53">
        <f t="shared" si="38"/>
        <v>0</v>
      </c>
      <c r="AA251" s="27" t="s">
        <v>365</v>
      </c>
      <c r="AB251" s="27" t="s">
        <v>365</v>
      </c>
      <c r="AC251" s="27" t="s">
        <v>365</v>
      </c>
      <c r="AD251" s="27" t="s">
        <v>365</v>
      </c>
      <c r="AE251" s="27" t="s">
        <v>365</v>
      </c>
      <c r="AF251" s="27" t="s">
        <v>365</v>
      </c>
      <c r="AG251" s="27" t="s">
        <v>365</v>
      </c>
      <c r="AH251" s="27" t="s">
        <v>365</v>
      </c>
      <c r="AI251" s="27" t="s">
        <v>365</v>
      </c>
      <c r="AJ251" s="52">
        <f t="shared" si="39"/>
        <v>-5.8789756530237458</v>
      </c>
      <c r="AK251" s="76"/>
    </row>
    <row r="252" spans="1:37" ht="15" customHeight="1">
      <c r="A252" s="33" t="s">
        <v>236</v>
      </c>
      <c r="B252" s="50">
        <f>'Расчет субсидий'!AV252</f>
        <v>-1.8181818181817562</v>
      </c>
      <c r="C252" s="52">
        <f>'Расчет субсидий'!D252-1</f>
        <v>-1</v>
      </c>
      <c r="D252" s="52">
        <f>C252*'Расчет субсидий'!E252</f>
        <v>0</v>
      </c>
      <c r="E252" s="53">
        <f t="shared" si="36"/>
        <v>0</v>
      </c>
      <c r="F252" s="27" t="s">
        <v>365</v>
      </c>
      <c r="G252" s="27" t="s">
        <v>365</v>
      </c>
      <c r="H252" s="27" t="s">
        <v>365</v>
      </c>
      <c r="I252" s="27" t="s">
        <v>365</v>
      </c>
      <c r="J252" s="27" t="s">
        <v>365</v>
      </c>
      <c r="K252" s="27" t="s">
        <v>365</v>
      </c>
      <c r="L252" s="52">
        <f>'Расчет субсидий'!P252-1</f>
        <v>6.6963762167233432E-2</v>
      </c>
      <c r="M252" s="52">
        <f>L252*'Расчет субсидий'!Q252</f>
        <v>1.3392752433446686</v>
      </c>
      <c r="N252" s="53">
        <f t="shared" si="37"/>
        <v>36.266109198985944</v>
      </c>
      <c r="O252" s="27" t="s">
        <v>365</v>
      </c>
      <c r="P252" s="27" t="s">
        <v>365</v>
      </c>
      <c r="Q252" s="27" t="s">
        <v>365</v>
      </c>
      <c r="R252" s="27" t="s">
        <v>365</v>
      </c>
      <c r="S252" s="27" t="s">
        <v>365</v>
      </c>
      <c r="T252" s="27" t="s">
        <v>365</v>
      </c>
      <c r="U252" s="58">
        <f>'Расчет субсидий'!Z252-1</f>
        <v>-0.28128381701918348</v>
      </c>
      <c r="V252" s="58">
        <f>U252*'Расчет субсидий'!AA252</f>
        <v>-1.4064190850959175</v>
      </c>
      <c r="W252" s="53">
        <f t="shared" si="35"/>
        <v>-38.0842910171677</v>
      </c>
      <c r="X252" s="52">
        <f>'Расчет субсидий'!AD252-1</f>
        <v>0</v>
      </c>
      <c r="Y252" s="52">
        <f>X252*'Расчет субсидий'!AE252</f>
        <v>0</v>
      </c>
      <c r="Z252" s="53">
        <f t="shared" si="38"/>
        <v>0</v>
      </c>
      <c r="AA252" s="27" t="s">
        <v>365</v>
      </c>
      <c r="AB252" s="27" t="s">
        <v>365</v>
      </c>
      <c r="AC252" s="27" t="s">
        <v>365</v>
      </c>
      <c r="AD252" s="27" t="s">
        <v>365</v>
      </c>
      <c r="AE252" s="27" t="s">
        <v>365</v>
      </c>
      <c r="AF252" s="27" t="s">
        <v>365</v>
      </c>
      <c r="AG252" s="27" t="s">
        <v>365</v>
      </c>
      <c r="AH252" s="27" t="s">
        <v>365</v>
      </c>
      <c r="AI252" s="27" t="s">
        <v>365</v>
      </c>
      <c r="AJ252" s="52">
        <f t="shared" si="39"/>
        <v>-6.7143841751248878E-2</v>
      </c>
      <c r="AK252" s="76"/>
    </row>
    <row r="253" spans="1:37" ht="15" customHeight="1">
      <c r="A253" s="33" t="s">
        <v>237</v>
      </c>
      <c r="B253" s="50">
        <f>'Расчет субсидий'!AV253</f>
        <v>-132.85454545454547</v>
      </c>
      <c r="C253" s="52">
        <f>'Расчет субсидий'!D253-1</f>
        <v>-1</v>
      </c>
      <c r="D253" s="52">
        <f>C253*'Расчет субсидий'!E253</f>
        <v>0</v>
      </c>
      <c r="E253" s="53">
        <f t="shared" si="36"/>
        <v>0</v>
      </c>
      <c r="F253" s="27" t="s">
        <v>365</v>
      </c>
      <c r="G253" s="27" t="s">
        <v>365</v>
      </c>
      <c r="H253" s="27" t="s">
        <v>365</v>
      </c>
      <c r="I253" s="27" t="s">
        <v>365</v>
      </c>
      <c r="J253" s="27" t="s">
        <v>365</v>
      </c>
      <c r="K253" s="27" t="s">
        <v>365</v>
      </c>
      <c r="L253" s="52">
        <f>'Расчет субсидий'!P253-1</f>
        <v>-0.28084840923268872</v>
      </c>
      <c r="M253" s="52">
        <f>L253*'Расчет субсидий'!Q253</f>
        <v>-5.6169681846537749</v>
      </c>
      <c r="N253" s="53">
        <f t="shared" si="37"/>
        <v>-134.02667395912911</v>
      </c>
      <c r="O253" s="27" t="s">
        <v>365</v>
      </c>
      <c r="P253" s="27" t="s">
        <v>365</v>
      </c>
      <c r="Q253" s="27" t="s">
        <v>365</v>
      </c>
      <c r="R253" s="27" t="s">
        <v>365</v>
      </c>
      <c r="S253" s="27" t="s">
        <v>365</v>
      </c>
      <c r="T253" s="27" t="s">
        <v>365</v>
      </c>
      <c r="U253" s="58">
        <f>'Расчет субсидий'!Z253-1</f>
        <v>9.824624194702869E-3</v>
      </c>
      <c r="V253" s="58">
        <f>U253*'Расчет субсидий'!AA253</f>
        <v>4.9123120973514345E-2</v>
      </c>
      <c r="W253" s="53">
        <f t="shared" si="35"/>
        <v>1.1721285045836314</v>
      </c>
      <c r="X253" s="52">
        <f>'Расчет субсидий'!AD253-1</f>
        <v>0</v>
      </c>
      <c r="Y253" s="52">
        <f>X253*'Расчет субсидий'!AE253</f>
        <v>0</v>
      </c>
      <c r="Z253" s="53">
        <f t="shared" si="38"/>
        <v>0</v>
      </c>
      <c r="AA253" s="27" t="s">
        <v>365</v>
      </c>
      <c r="AB253" s="27" t="s">
        <v>365</v>
      </c>
      <c r="AC253" s="27" t="s">
        <v>365</v>
      </c>
      <c r="AD253" s="27" t="s">
        <v>365</v>
      </c>
      <c r="AE253" s="27" t="s">
        <v>365</v>
      </c>
      <c r="AF253" s="27" t="s">
        <v>365</v>
      </c>
      <c r="AG253" s="27" t="s">
        <v>365</v>
      </c>
      <c r="AH253" s="27" t="s">
        <v>365</v>
      </c>
      <c r="AI253" s="27" t="s">
        <v>365</v>
      </c>
      <c r="AJ253" s="52">
        <f t="shared" si="39"/>
        <v>-5.5678450636802603</v>
      </c>
      <c r="AK253" s="76"/>
    </row>
    <row r="254" spans="1:37" ht="15" customHeight="1">
      <c r="A254" s="33" t="s">
        <v>238</v>
      </c>
      <c r="B254" s="50">
        <f>'Расчет субсидий'!AV254</f>
        <v>-212.59090909090912</v>
      </c>
      <c r="C254" s="52">
        <f>'Расчет субсидий'!D254-1</f>
        <v>-1</v>
      </c>
      <c r="D254" s="52">
        <f>C254*'Расчет субсидий'!E254</f>
        <v>0</v>
      </c>
      <c r="E254" s="53">
        <f t="shared" si="36"/>
        <v>0</v>
      </c>
      <c r="F254" s="27" t="s">
        <v>365</v>
      </c>
      <c r="G254" s="27" t="s">
        <v>365</v>
      </c>
      <c r="H254" s="27" t="s">
        <v>365</v>
      </c>
      <c r="I254" s="27" t="s">
        <v>365</v>
      </c>
      <c r="J254" s="27" t="s">
        <v>365</v>
      </c>
      <c r="K254" s="27" t="s">
        <v>365</v>
      </c>
      <c r="L254" s="52">
        <f>'Расчет субсидий'!P254-1</f>
        <v>-0.27829410231911755</v>
      </c>
      <c r="M254" s="52">
        <f>L254*'Расчет субсидий'!Q254</f>
        <v>-5.5658820463823506</v>
      </c>
      <c r="N254" s="53">
        <f t="shared" si="37"/>
        <v>-121.82032901628959</v>
      </c>
      <c r="O254" s="27" t="s">
        <v>365</v>
      </c>
      <c r="P254" s="27" t="s">
        <v>365</v>
      </c>
      <c r="Q254" s="27" t="s">
        <v>365</v>
      </c>
      <c r="R254" s="27" t="s">
        <v>365</v>
      </c>
      <c r="S254" s="27" t="s">
        <v>365</v>
      </c>
      <c r="T254" s="27" t="s">
        <v>365</v>
      </c>
      <c r="U254" s="58">
        <f>'Расчет субсидий'!Z254-1</f>
        <v>-0.25252525252525249</v>
      </c>
      <c r="V254" s="58">
        <f>U254*'Расчет субсидий'!AA254</f>
        <v>-1.2626262626262625</v>
      </c>
      <c r="W254" s="53">
        <f t="shared" si="35"/>
        <v>-27.635071217097273</v>
      </c>
      <c r="X254" s="52">
        <f>'Расчет субсидий'!AD254-1</f>
        <v>-0.14423076923076927</v>
      </c>
      <c r="Y254" s="52">
        <f>X254*'Расчет субсидий'!AE254</f>
        <v>-2.8846153846153855</v>
      </c>
      <c r="Z254" s="53">
        <f t="shared" si="38"/>
        <v>-63.135508857522254</v>
      </c>
      <c r="AA254" s="27" t="s">
        <v>365</v>
      </c>
      <c r="AB254" s="27" t="s">
        <v>365</v>
      </c>
      <c r="AC254" s="27" t="s">
        <v>365</v>
      </c>
      <c r="AD254" s="27" t="s">
        <v>365</v>
      </c>
      <c r="AE254" s="27" t="s">
        <v>365</v>
      </c>
      <c r="AF254" s="27" t="s">
        <v>365</v>
      </c>
      <c r="AG254" s="27" t="s">
        <v>365</v>
      </c>
      <c r="AH254" s="27" t="s">
        <v>365</v>
      </c>
      <c r="AI254" s="27" t="s">
        <v>365</v>
      </c>
      <c r="AJ254" s="52">
        <f t="shared" si="39"/>
        <v>-9.7131236936239986</v>
      </c>
      <c r="AK254" s="76"/>
    </row>
    <row r="255" spans="1:37" ht="15" customHeight="1">
      <c r="A255" s="33" t="s">
        <v>239</v>
      </c>
      <c r="B255" s="50">
        <f>'Расчет субсидий'!AV255</f>
        <v>192.71818181818185</v>
      </c>
      <c r="C255" s="52">
        <f>'Расчет субсидий'!D255-1</f>
        <v>-1</v>
      </c>
      <c r="D255" s="52">
        <f>C255*'Расчет субсидий'!E255</f>
        <v>0</v>
      </c>
      <c r="E255" s="53">
        <f t="shared" si="36"/>
        <v>0</v>
      </c>
      <c r="F255" s="27" t="s">
        <v>365</v>
      </c>
      <c r="G255" s="27" t="s">
        <v>365</v>
      </c>
      <c r="H255" s="27" t="s">
        <v>365</v>
      </c>
      <c r="I255" s="27" t="s">
        <v>365</v>
      </c>
      <c r="J255" s="27" t="s">
        <v>365</v>
      </c>
      <c r="K255" s="27" t="s">
        <v>365</v>
      </c>
      <c r="L255" s="52">
        <f>'Расчет субсидий'!P255-1</f>
        <v>0.21646962569032513</v>
      </c>
      <c r="M255" s="52">
        <f>L255*'Расчет субсидий'!Q255</f>
        <v>4.3293925138065026</v>
      </c>
      <c r="N255" s="53">
        <f t="shared" si="37"/>
        <v>110.72502517147248</v>
      </c>
      <c r="O255" s="27" t="s">
        <v>365</v>
      </c>
      <c r="P255" s="27" t="s">
        <v>365</v>
      </c>
      <c r="Q255" s="27" t="s">
        <v>365</v>
      </c>
      <c r="R255" s="27" t="s">
        <v>365</v>
      </c>
      <c r="S255" s="27" t="s">
        <v>365</v>
      </c>
      <c r="T255" s="27" t="s">
        <v>365</v>
      </c>
      <c r="U255" s="58">
        <f>'Расчет субсидий'!Z255-1</f>
        <v>0.1725737590008285</v>
      </c>
      <c r="V255" s="58">
        <f>U255*'Расчет субсидий'!AA255</f>
        <v>0.86286879500414249</v>
      </c>
      <c r="W255" s="53">
        <f t="shared" si="35"/>
        <v>22.068031194175504</v>
      </c>
      <c r="X255" s="52">
        <f>'Расчет субсидий'!AD255-1</f>
        <v>0.11715481171548126</v>
      </c>
      <c r="Y255" s="52">
        <f>X255*'Расчет субсидий'!AE255</f>
        <v>2.3430962343096251</v>
      </c>
      <c r="Z255" s="53">
        <f t="shared" si="38"/>
        <v>59.925125452533862</v>
      </c>
      <c r="AA255" s="27" t="s">
        <v>365</v>
      </c>
      <c r="AB255" s="27" t="s">
        <v>365</v>
      </c>
      <c r="AC255" s="27" t="s">
        <v>365</v>
      </c>
      <c r="AD255" s="27" t="s">
        <v>365</v>
      </c>
      <c r="AE255" s="27" t="s">
        <v>365</v>
      </c>
      <c r="AF255" s="27" t="s">
        <v>365</v>
      </c>
      <c r="AG255" s="27" t="s">
        <v>365</v>
      </c>
      <c r="AH255" s="27" t="s">
        <v>365</v>
      </c>
      <c r="AI255" s="27" t="s">
        <v>365</v>
      </c>
      <c r="AJ255" s="52">
        <f t="shared" si="39"/>
        <v>7.53535754312027</v>
      </c>
      <c r="AK255" s="76"/>
    </row>
    <row r="256" spans="1:37" ht="15" customHeight="1">
      <c r="A256" s="33" t="s">
        <v>240</v>
      </c>
      <c r="B256" s="50">
        <f>'Расчет субсидий'!AV256</f>
        <v>-10.972727272727298</v>
      </c>
      <c r="C256" s="52">
        <f>'Расчет субсидий'!D256-1</f>
        <v>-1</v>
      </c>
      <c r="D256" s="52">
        <f>C256*'Расчет субсидий'!E256</f>
        <v>0</v>
      </c>
      <c r="E256" s="53">
        <f t="shared" si="36"/>
        <v>0</v>
      </c>
      <c r="F256" s="27" t="s">
        <v>365</v>
      </c>
      <c r="G256" s="27" t="s">
        <v>365</v>
      </c>
      <c r="H256" s="27" t="s">
        <v>365</v>
      </c>
      <c r="I256" s="27" t="s">
        <v>365</v>
      </c>
      <c r="J256" s="27" t="s">
        <v>365</v>
      </c>
      <c r="K256" s="27" t="s">
        <v>365</v>
      </c>
      <c r="L256" s="52">
        <f>'Расчет субсидий'!P256-1</f>
        <v>5.5652826413206125E-3</v>
      </c>
      <c r="M256" s="52">
        <f>L256*'Расчет субсидий'!Q256</f>
        <v>0.11130565282641225</v>
      </c>
      <c r="N256" s="53">
        <f t="shared" si="37"/>
        <v>2.5114135175355403</v>
      </c>
      <c r="O256" s="27" t="s">
        <v>365</v>
      </c>
      <c r="P256" s="27" t="s">
        <v>365</v>
      </c>
      <c r="Q256" s="27" t="s">
        <v>365</v>
      </c>
      <c r="R256" s="27" t="s">
        <v>365</v>
      </c>
      <c r="S256" s="27" t="s">
        <v>365</v>
      </c>
      <c r="T256" s="27" t="s">
        <v>365</v>
      </c>
      <c r="U256" s="58">
        <f>'Расчет субсидий'!Z256-1</f>
        <v>-0.2338089296370639</v>
      </c>
      <c r="V256" s="58">
        <f>U256*'Расчет субсидий'!AA256</f>
        <v>-1.1690446481853196</v>
      </c>
      <c r="W256" s="53">
        <f t="shared" si="35"/>
        <v>-26.377407234060129</v>
      </c>
      <c r="X256" s="52">
        <f>'Расчет субсидий'!AD256-1</f>
        <v>2.857142857142847E-2</v>
      </c>
      <c r="Y256" s="52">
        <f>X256*'Расчет субсидий'!AE256</f>
        <v>0.5714285714285694</v>
      </c>
      <c r="Z256" s="53">
        <f t="shared" si="38"/>
        <v>12.893266443797293</v>
      </c>
      <c r="AA256" s="27" t="s">
        <v>365</v>
      </c>
      <c r="AB256" s="27" t="s">
        <v>365</v>
      </c>
      <c r="AC256" s="27" t="s">
        <v>365</v>
      </c>
      <c r="AD256" s="27" t="s">
        <v>365</v>
      </c>
      <c r="AE256" s="27" t="s">
        <v>365</v>
      </c>
      <c r="AF256" s="27" t="s">
        <v>365</v>
      </c>
      <c r="AG256" s="27" t="s">
        <v>365</v>
      </c>
      <c r="AH256" s="27" t="s">
        <v>365</v>
      </c>
      <c r="AI256" s="27" t="s">
        <v>365</v>
      </c>
      <c r="AJ256" s="52">
        <f t="shared" si="39"/>
        <v>-0.48631042393033797</v>
      </c>
      <c r="AK256" s="76"/>
    </row>
    <row r="257" spans="1:37" ht="15" customHeight="1">
      <c r="A257" s="33" t="s">
        <v>241</v>
      </c>
      <c r="B257" s="50">
        <f>'Расчет субсидий'!AV257</f>
        <v>-32.900000000000091</v>
      </c>
      <c r="C257" s="52">
        <f>'Расчет субсидий'!D257-1</f>
        <v>0.12531837424435111</v>
      </c>
      <c r="D257" s="52">
        <f>C257*'Расчет субсидий'!E257</f>
        <v>0.62659187122175553</v>
      </c>
      <c r="E257" s="53">
        <f t="shared" si="36"/>
        <v>14.786668590099259</v>
      </c>
      <c r="F257" s="27" t="s">
        <v>365</v>
      </c>
      <c r="G257" s="27" t="s">
        <v>365</v>
      </c>
      <c r="H257" s="27" t="s">
        <v>365</v>
      </c>
      <c r="I257" s="27" t="s">
        <v>365</v>
      </c>
      <c r="J257" s="27" t="s">
        <v>365</v>
      </c>
      <c r="K257" s="27" t="s">
        <v>365</v>
      </c>
      <c r="L257" s="52">
        <f>'Расчет субсидий'!P257-1</f>
        <v>-0.13381284457263865</v>
      </c>
      <c r="M257" s="52">
        <f>L257*'Расчет субсидий'!Q257</f>
        <v>-2.6762568914527729</v>
      </c>
      <c r="N257" s="53">
        <f t="shared" si="37"/>
        <v>-63.155820452506717</v>
      </c>
      <c r="O257" s="27" t="s">
        <v>365</v>
      </c>
      <c r="P257" s="27" t="s">
        <v>365</v>
      </c>
      <c r="Q257" s="27" t="s">
        <v>365</v>
      </c>
      <c r="R257" s="27" t="s">
        <v>365</v>
      </c>
      <c r="S257" s="27" t="s">
        <v>365</v>
      </c>
      <c r="T257" s="27" t="s">
        <v>365</v>
      </c>
      <c r="U257" s="58">
        <f>'Расчет субсидий'!Z257-1</f>
        <v>4.1183556693269452E-3</v>
      </c>
      <c r="V257" s="58">
        <f>U257*'Расчет субсидий'!AA257</f>
        <v>2.0591778346634726E-2</v>
      </c>
      <c r="W257" s="53">
        <f t="shared" si="35"/>
        <v>0.48593640625878892</v>
      </c>
      <c r="X257" s="52">
        <f>'Расчет субсидий'!AD257-1</f>
        <v>3.1746031746031855E-2</v>
      </c>
      <c r="Y257" s="52">
        <f>X257*'Расчет субсидий'!AE257</f>
        <v>0.63492063492063711</v>
      </c>
      <c r="Z257" s="53">
        <f t="shared" si="38"/>
        <v>14.983215456148573</v>
      </c>
      <c r="AA257" s="27" t="s">
        <v>365</v>
      </c>
      <c r="AB257" s="27" t="s">
        <v>365</v>
      </c>
      <c r="AC257" s="27" t="s">
        <v>365</v>
      </c>
      <c r="AD257" s="27" t="s">
        <v>365</v>
      </c>
      <c r="AE257" s="27" t="s">
        <v>365</v>
      </c>
      <c r="AF257" s="27" t="s">
        <v>365</v>
      </c>
      <c r="AG257" s="27" t="s">
        <v>365</v>
      </c>
      <c r="AH257" s="27" t="s">
        <v>365</v>
      </c>
      <c r="AI257" s="27" t="s">
        <v>365</v>
      </c>
      <c r="AJ257" s="52">
        <f t="shared" si="39"/>
        <v>-1.3941526069637455</v>
      </c>
      <c r="AK257" s="76"/>
    </row>
    <row r="258" spans="1:37" ht="15" customHeight="1">
      <c r="A258" s="33" t="s">
        <v>242</v>
      </c>
      <c r="B258" s="50">
        <f>'Расчет субсидий'!AV258</f>
        <v>-40.645454545454641</v>
      </c>
      <c r="C258" s="52">
        <f>'Расчет субсидий'!D258-1</f>
        <v>-1</v>
      </c>
      <c r="D258" s="52">
        <f>C258*'Расчет субсидий'!E258</f>
        <v>0</v>
      </c>
      <c r="E258" s="53">
        <f t="shared" si="36"/>
        <v>0</v>
      </c>
      <c r="F258" s="27" t="s">
        <v>365</v>
      </c>
      <c r="G258" s="27" t="s">
        <v>365</v>
      </c>
      <c r="H258" s="27" t="s">
        <v>365</v>
      </c>
      <c r="I258" s="27" t="s">
        <v>365</v>
      </c>
      <c r="J258" s="27" t="s">
        <v>365</v>
      </c>
      <c r="K258" s="27" t="s">
        <v>365</v>
      </c>
      <c r="L258" s="52">
        <f>'Расчет субсидий'!P258-1</f>
        <v>-5.0265051117001303E-2</v>
      </c>
      <c r="M258" s="52">
        <f>L258*'Расчет субсидий'!Q258</f>
        <v>-1.0053010223400261</v>
      </c>
      <c r="N258" s="53">
        <f t="shared" si="37"/>
        <v>-20.678540144510752</v>
      </c>
      <c r="O258" s="27" t="s">
        <v>365</v>
      </c>
      <c r="P258" s="27" t="s">
        <v>365</v>
      </c>
      <c r="Q258" s="27" t="s">
        <v>365</v>
      </c>
      <c r="R258" s="27" t="s">
        <v>365</v>
      </c>
      <c r="S258" s="27" t="s">
        <v>365</v>
      </c>
      <c r="T258" s="27" t="s">
        <v>365</v>
      </c>
      <c r="U258" s="58">
        <f>'Расчет субсидий'!Z258-1</f>
        <v>-0.19414097242810557</v>
      </c>
      <c r="V258" s="58">
        <f>U258*'Расчет субсидий'!AA258</f>
        <v>-0.97070486214052787</v>
      </c>
      <c r="W258" s="53">
        <f t="shared" si="35"/>
        <v>-19.966914400943889</v>
      </c>
      <c r="X258" s="52">
        <f>'Расчет субсидий'!AD258-1</f>
        <v>0</v>
      </c>
      <c r="Y258" s="52">
        <f>X258*'Расчет субсидий'!AE258</f>
        <v>0</v>
      </c>
      <c r="Z258" s="53">
        <f t="shared" si="38"/>
        <v>0</v>
      </c>
      <c r="AA258" s="27" t="s">
        <v>365</v>
      </c>
      <c r="AB258" s="27" t="s">
        <v>365</v>
      </c>
      <c r="AC258" s="27" t="s">
        <v>365</v>
      </c>
      <c r="AD258" s="27" t="s">
        <v>365</v>
      </c>
      <c r="AE258" s="27" t="s">
        <v>365</v>
      </c>
      <c r="AF258" s="27" t="s">
        <v>365</v>
      </c>
      <c r="AG258" s="27" t="s">
        <v>365</v>
      </c>
      <c r="AH258" s="27" t="s">
        <v>365</v>
      </c>
      <c r="AI258" s="27" t="s">
        <v>365</v>
      </c>
      <c r="AJ258" s="52">
        <f t="shared" si="39"/>
        <v>-1.9760058844805539</v>
      </c>
      <c r="AK258" s="76"/>
    </row>
    <row r="259" spans="1:37" ht="15" customHeight="1">
      <c r="A259" s="33" t="s">
        <v>243</v>
      </c>
      <c r="B259" s="50">
        <f>'Расчет субсидий'!AV259</f>
        <v>-71.25454545454545</v>
      </c>
      <c r="C259" s="52">
        <f>'Расчет субсидий'!D259-1</f>
        <v>-3.5674157303370757E-2</v>
      </c>
      <c r="D259" s="52">
        <f>C259*'Расчет субсидий'!E259</f>
        <v>-0.17837078651685379</v>
      </c>
      <c r="E259" s="53">
        <f t="shared" si="36"/>
        <v>-4.6306930354235556</v>
      </c>
      <c r="F259" s="27" t="s">
        <v>365</v>
      </c>
      <c r="G259" s="27" t="s">
        <v>365</v>
      </c>
      <c r="H259" s="27" t="s">
        <v>365</v>
      </c>
      <c r="I259" s="27" t="s">
        <v>365</v>
      </c>
      <c r="J259" s="27" t="s">
        <v>365</v>
      </c>
      <c r="K259" s="27" t="s">
        <v>365</v>
      </c>
      <c r="L259" s="52">
        <f>'Расчет субсидий'!P259-1</f>
        <v>-0.18393803018837862</v>
      </c>
      <c r="M259" s="52">
        <f>L259*'Расчет субсидий'!Q259</f>
        <v>-3.6787606037675724</v>
      </c>
      <c r="N259" s="53">
        <f t="shared" si="37"/>
        <v>-95.504490614820739</v>
      </c>
      <c r="O259" s="27" t="s">
        <v>365</v>
      </c>
      <c r="P259" s="27" t="s">
        <v>365</v>
      </c>
      <c r="Q259" s="27" t="s">
        <v>365</v>
      </c>
      <c r="R259" s="27" t="s">
        <v>365</v>
      </c>
      <c r="S259" s="27" t="s">
        <v>365</v>
      </c>
      <c r="T259" s="27" t="s">
        <v>365</v>
      </c>
      <c r="U259" s="58">
        <f>'Расчет субсидий'!Z259-1</f>
        <v>0.21486574865255692</v>
      </c>
      <c r="V259" s="58">
        <f>U259*'Расчет субсидий'!AA259</f>
        <v>1.0743287432627846</v>
      </c>
      <c r="W259" s="53">
        <f t="shared" si="35"/>
        <v>27.890702991951287</v>
      </c>
      <c r="X259" s="52">
        <f>'Расчет субсидий'!AD259-1</f>
        <v>1.9065776930409228E-3</v>
      </c>
      <c r="Y259" s="52">
        <f>X259*'Расчет субсидий'!AE259</f>
        <v>3.8131553860818457E-2</v>
      </c>
      <c r="Z259" s="53">
        <f t="shared" si="38"/>
        <v>0.98993520374753796</v>
      </c>
      <c r="AA259" s="27" t="s">
        <v>365</v>
      </c>
      <c r="AB259" s="27" t="s">
        <v>365</v>
      </c>
      <c r="AC259" s="27" t="s">
        <v>365</v>
      </c>
      <c r="AD259" s="27" t="s">
        <v>365</v>
      </c>
      <c r="AE259" s="27" t="s">
        <v>365</v>
      </c>
      <c r="AF259" s="27" t="s">
        <v>365</v>
      </c>
      <c r="AG259" s="27" t="s">
        <v>365</v>
      </c>
      <c r="AH259" s="27" t="s">
        <v>365</v>
      </c>
      <c r="AI259" s="27" t="s">
        <v>365</v>
      </c>
      <c r="AJ259" s="52">
        <f t="shared" si="39"/>
        <v>-2.7446710931608229</v>
      </c>
      <c r="AK259" s="76"/>
    </row>
    <row r="260" spans="1:37" ht="15" customHeight="1">
      <c r="A260" s="33" t="s">
        <v>244</v>
      </c>
      <c r="B260" s="50">
        <f>'Расчет субсидий'!AV260</f>
        <v>-113.52727272727248</v>
      </c>
      <c r="C260" s="52">
        <f>'Расчет субсидий'!D260-1</f>
        <v>-1</v>
      </c>
      <c r="D260" s="52">
        <f>C260*'Расчет субсидий'!E260</f>
        <v>0</v>
      </c>
      <c r="E260" s="53">
        <f t="shared" si="36"/>
        <v>0</v>
      </c>
      <c r="F260" s="27" t="s">
        <v>365</v>
      </c>
      <c r="G260" s="27" t="s">
        <v>365</v>
      </c>
      <c r="H260" s="27" t="s">
        <v>365</v>
      </c>
      <c r="I260" s="27" t="s">
        <v>365</v>
      </c>
      <c r="J260" s="27" t="s">
        <v>365</v>
      </c>
      <c r="K260" s="27" t="s">
        <v>365</v>
      </c>
      <c r="L260" s="52">
        <f>'Расчет субсидий'!P260-1</f>
        <v>-0.20865038045654782</v>
      </c>
      <c r="M260" s="52">
        <f>L260*'Расчет субсидий'!Q260</f>
        <v>-4.1730076091309565</v>
      </c>
      <c r="N260" s="53">
        <f t="shared" si="37"/>
        <v>-136.55078476199986</v>
      </c>
      <c r="O260" s="27" t="s">
        <v>365</v>
      </c>
      <c r="P260" s="27" t="s">
        <v>365</v>
      </c>
      <c r="Q260" s="27" t="s">
        <v>365</v>
      </c>
      <c r="R260" s="27" t="s">
        <v>365</v>
      </c>
      <c r="S260" s="27" t="s">
        <v>365</v>
      </c>
      <c r="T260" s="27" t="s">
        <v>365</v>
      </c>
      <c r="U260" s="58">
        <f>'Расчет субсидий'!Z260-1</f>
        <v>-4.4933775922700203E-2</v>
      </c>
      <c r="V260" s="58">
        <f>U260*'Расчет субсидий'!AA260</f>
        <v>-0.22466887961350102</v>
      </c>
      <c r="W260" s="53">
        <f t="shared" si="35"/>
        <v>-7.3517028235689672</v>
      </c>
      <c r="X260" s="52">
        <f>'Расчет субсидий'!AD260-1</f>
        <v>4.6413502109704741E-2</v>
      </c>
      <c r="Y260" s="52">
        <f>X260*'Расчет субсидий'!AE260</f>
        <v>0.92827004219409481</v>
      </c>
      <c r="Z260" s="53">
        <f t="shared" si="38"/>
        <v>30.375214858296356</v>
      </c>
      <c r="AA260" s="27" t="s">
        <v>365</v>
      </c>
      <c r="AB260" s="27" t="s">
        <v>365</v>
      </c>
      <c r="AC260" s="27" t="s">
        <v>365</v>
      </c>
      <c r="AD260" s="27" t="s">
        <v>365</v>
      </c>
      <c r="AE260" s="27" t="s">
        <v>365</v>
      </c>
      <c r="AF260" s="27" t="s">
        <v>365</v>
      </c>
      <c r="AG260" s="27" t="s">
        <v>365</v>
      </c>
      <c r="AH260" s="27" t="s">
        <v>365</v>
      </c>
      <c r="AI260" s="27" t="s">
        <v>365</v>
      </c>
      <c r="AJ260" s="52">
        <f t="shared" si="39"/>
        <v>-3.4694064465503622</v>
      </c>
      <c r="AK260" s="76"/>
    </row>
    <row r="261" spans="1:37" ht="15" customHeight="1">
      <c r="A261" s="33" t="s">
        <v>245</v>
      </c>
      <c r="B261" s="50">
        <f>'Расчет субсидий'!AV261</f>
        <v>-103.22727272727275</v>
      </c>
      <c r="C261" s="52">
        <f>'Расчет субсидий'!D261-1</f>
        <v>-1</v>
      </c>
      <c r="D261" s="52">
        <f>C261*'Расчет субсидий'!E261</f>
        <v>0</v>
      </c>
      <c r="E261" s="53">
        <f t="shared" si="36"/>
        <v>0</v>
      </c>
      <c r="F261" s="27" t="s">
        <v>365</v>
      </c>
      <c r="G261" s="27" t="s">
        <v>365</v>
      </c>
      <c r="H261" s="27" t="s">
        <v>365</v>
      </c>
      <c r="I261" s="27" t="s">
        <v>365</v>
      </c>
      <c r="J261" s="27" t="s">
        <v>365</v>
      </c>
      <c r="K261" s="27" t="s">
        <v>365</v>
      </c>
      <c r="L261" s="52">
        <f>'Расчет субсидий'!P261-1</f>
        <v>-0.27989325669711584</v>
      </c>
      <c r="M261" s="52">
        <f>L261*'Расчет субсидий'!Q261</f>
        <v>-5.5978651339423173</v>
      </c>
      <c r="N261" s="53">
        <f t="shared" si="37"/>
        <v>-102.63535243080047</v>
      </c>
      <c r="O261" s="27" t="s">
        <v>365</v>
      </c>
      <c r="P261" s="27" t="s">
        <v>365</v>
      </c>
      <c r="Q261" s="27" t="s">
        <v>365</v>
      </c>
      <c r="R261" s="27" t="s">
        <v>365</v>
      </c>
      <c r="S261" s="27" t="s">
        <v>365</v>
      </c>
      <c r="T261" s="27" t="s">
        <v>365</v>
      </c>
      <c r="U261" s="58">
        <f>'Расчет субсидий'!Z261-1</f>
        <v>-0.27312348668280872</v>
      </c>
      <c r="V261" s="58">
        <f>U261*'Расчет субсидий'!AA261</f>
        <v>-1.3656174334140436</v>
      </c>
      <c r="W261" s="53">
        <f t="shared" si="35"/>
        <v>-25.038228540777101</v>
      </c>
      <c r="X261" s="52">
        <f>'Расчет субсидий'!AD261-1</f>
        <v>6.6666666666666652E-2</v>
      </c>
      <c r="Y261" s="52">
        <f>X261*'Расчет субсидий'!AE261</f>
        <v>1.333333333333333</v>
      </c>
      <c r="Z261" s="53">
        <f t="shared" si="38"/>
        <v>24.446308244304824</v>
      </c>
      <c r="AA261" s="27" t="s">
        <v>365</v>
      </c>
      <c r="AB261" s="27" t="s">
        <v>365</v>
      </c>
      <c r="AC261" s="27" t="s">
        <v>365</v>
      </c>
      <c r="AD261" s="27" t="s">
        <v>365</v>
      </c>
      <c r="AE261" s="27" t="s">
        <v>365</v>
      </c>
      <c r="AF261" s="27" t="s">
        <v>365</v>
      </c>
      <c r="AG261" s="27" t="s">
        <v>365</v>
      </c>
      <c r="AH261" s="27" t="s">
        <v>365</v>
      </c>
      <c r="AI261" s="27" t="s">
        <v>365</v>
      </c>
      <c r="AJ261" s="52">
        <f t="shared" si="39"/>
        <v>-5.6301492340230279</v>
      </c>
      <c r="AK261" s="76"/>
    </row>
    <row r="262" spans="1:37" ht="15" customHeight="1">
      <c r="A262" s="33" t="s">
        <v>246</v>
      </c>
      <c r="B262" s="50">
        <f>'Расчет субсидий'!AV262</f>
        <v>-112.69090909090914</v>
      </c>
      <c r="C262" s="52">
        <f>'Расчет субсидий'!D262-1</f>
        <v>-1</v>
      </c>
      <c r="D262" s="52">
        <f>C262*'Расчет субсидий'!E262</f>
        <v>0</v>
      </c>
      <c r="E262" s="53">
        <f t="shared" si="36"/>
        <v>0</v>
      </c>
      <c r="F262" s="27" t="s">
        <v>365</v>
      </c>
      <c r="G262" s="27" t="s">
        <v>365</v>
      </c>
      <c r="H262" s="27" t="s">
        <v>365</v>
      </c>
      <c r="I262" s="27" t="s">
        <v>365</v>
      </c>
      <c r="J262" s="27" t="s">
        <v>365</v>
      </c>
      <c r="K262" s="27" t="s">
        <v>365</v>
      </c>
      <c r="L262" s="52">
        <f>'Расчет субсидий'!P262-1</f>
        <v>-0.2809068872094681</v>
      </c>
      <c r="M262" s="52">
        <f>L262*'Расчет субсидий'!Q262</f>
        <v>-5.6181377441893616</v>
      </c>
      <c r="N262" s="53">
        <f t="shared" si="37"/>
        <v>-92.63414796687168</v>
      </c>
      <c r="O262" s="27" t="s">
        <v>365</v>
      </c>
      <c r="P262" s="27" t="s">
        <v>365</v>
      </c>
      <c r="Q262" s="27" t="s">
        <v>365</v>
      </c>
      <c r="R262" s="27" t="s">
        <v>365</v>
      </c>
      <c r="S262" s="27" t="s">
        <v>365</v>
      </c>
      <c r="T262" s="27" t="s">
        <v>365</v>
      </c>
      <c r="U262" s="58">
        <f>'Расчет субсидий'!Z262-1</f>
        <v>-0.24328317185460047</v>
      </c>
      <c r="V262" s="58">
        <f>U262*'Расчет субсидий'!AA262</f>
        <v>-1.2164158592730023</v>
      </c>
      <c r="W262" s="53">
        <f t="shared" si="35"/>
        <v>-20.056761124037454</v>
      </c>
      <c r="X262" s="52">
        <f>'Расчет субсидий'!AD262-1</f>
        <v>0</v>
      </c>
      <c r="Y262" s="52">
        <f>X262*'Расчет субсидий'!AE262</f>
        <v>0</v>
      </c>
      <c r="Z262" s="53">
        <f t="shared" si="38"/>
        <v>0</v>
      </c>
      <c r="AA262" s="27" t="s">
        <v>365</v>
      </c>
      <c r="AB262" s="27" t="s">
        <v>365</v>
      </c>
      <c r="AC262" s="27" t="s">
        <v>365</v>
      </c>
      <c r="AD262" s="27" t="s">
        <v>365</v>
      </c>
      <c r="AE262" s="27" t="s">
        <v>365</v>
      </c>
      <c r="AF262" s="27" t="s">
        <v>365</v>
      </c>
      <c r="AG262" s="27" t="s">
        <v>365</v>
      </c>
      <c r="AH262" s="27" t="s">
        <v>365</v>
      </c>
      <c r="AI262" s="27" t="s">
        <v>365</v>
      </c>
      <c r="AJ262" s="52">
        <f t="shared" si="39"/>
        <v>-6.8345536034623642</v>
      </c>
      <c r="AK262" s="76"/>
    </row>
    <row r="263" spans="1:37" ht="15" customHeight="1">
      <c r="A263" s="33" t="s">
        <v>247</v>
      </c>
      <c r="B263" s="50">
        <f>'Расчет субсидий'!AV263</f>
        <v>-108.71818181818185</v>
      </c>
      <c r="C263" s="52">
        <f>'Расчет субсидий'!D263-1</f>
        <v>8.8287324638992803E-2</v>
      </c>
      <c r="D263" s="52">
        <f>C263*'Расчет субсидий'!E263</f>
        <v>0.44143662319496402</v>
      </c>
      <c r="E263" s="53">
        <f t="shared" si="36"/>
        <v>8.5924232268652041</v>
      </c>
      <c r="F263" s="27" t="s">
        <v>365</v>
      </c>
      <c r="G263" s="27" t="s">
        <v>365</v>
      </c>
      <c r="H263" s="27" t="s">
        <v>365</v>
      </c>
      <c r="I263" s="27" t="s">
        <v>365</v>
      </c>
      <c r="J263" s="27" t="s">
        <v>365</v>
      </c>
      <c r="K263" s="27" t="s">
        <v>365</v>
      </c>
      <c r="L263" s="52">
        <f>'Расчет субсидий'!P263-1</f>
        <v>-0.40751445086705196</v>
      </c>
      <c r="M263" s="52">
        <f>L263*'Расчет субсидий'!Q263</f>
        <v>-8.1502890173410396</v>
      </c>
      <c r="N263" s="53">
        <f t="shared" si="37"/>
        <v>-158.64277900507565</v>
      </c>
      <c r="O263" s="27" t="s">
        <v>365</v>
      </c>
      <c r="P263" s="27" t="s">
        <v>365</v>
      </c>
      <c r="Q263" s="27" t="s">
        <v>365</v>
      </c>
      <c r="R263" s="27" t="s">
        <v>365</v>
      </c>
      <c r="S263" s="27" t="s">
        <v>365</v>
      </c>
      <c r="T263" s="27" t="s">
        <v>365</v>
      </c>
      <c r="U263" s="58">
        <f>'Расчет субсидий'!Z263-1</f>
        <v>0.21135560063758874</v>
      </c>
      <c r="V263" s="58">
        <f>U263*'Расчет субсидий'!AA263</f>
        <v>1.0567780031879437</v>
      </c>
      <c r="W263" s="53">
        <f t="shared" si="35"/>
        <v>20.569847137993211</v>
      </c>
      <c r="X263" s="52">
        <f>'Расчет субсидий'!AD263-1</f>
        <v>5.3333333333333233E-2</v>
      </c>
      <c r="Y263" s="52">
        <f>X263*'Расчет субсидий'!AE263</f>
        <v>1.0666666666666647</v>
      </c>
      <c r="Z263" s="53">
        <f t="shared" si="38"/>
        <v>20.762326822035398</v>
      </c>
      <c r="AA263" s="27" t="s">
        <v>365</v>
      </c>
      <c r="AB263" s="27" t="s">
        <v>365</v>
      </c>
      <c r="AC263" s="27" t="s">
        <v>365</v>
      </c>
      <c r="AD263" s="27" t="s">
        <v>365</v>
      </c>
      <c r="AE263" s="27" t="s">
        <v>365</v>
      </c>
      <c r="AF263" s="27" t="s">
        <v>365</v>
      </c>
      <c r="AG263" s="27" t="s">
        <v>365</v>
      </c>
      <c r="AH263" s="27" t="s">
        <v>365</v>
      </c>
      <c r="AI263" s="27" t="s">
        <v>365</v>
      </c>
      <c r="AJ263" s="52">
        <f t="shared" si="39"/>
        <v>-5.5854077242914677</v>
      </c>
      <c r="AK263" s="76"/>
    </row>
    <row r="264" spans="1:37" ht="15" customHeight="1">
      <c r="A264" s="32" t="s">
        <v>248</v>
      </c>
      <c r="B264" s="54"/>
      <c r="C264" s="55"/>
      <c r="D264" s="55"/>
      <c r="E264" s="56"/>
      <c r="F264" s="55"/>
      <c r="G264" s="55"/>
      <c r="H264" s="56"/>
      <c r="I264" s="56"/>
      <c r="J264" s="56"/>
      <c r="K264" s="56"/>
      <c r="L264" s="55"/>
      <c r="M264" s="55"/>
      <c r="N264" s="56"/>
      <c r="O264" s="55"/>
      <c r="P264" s="55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27"/>
      <c r="AB264" s="27"/>
      <c r="AC264" s="27"/>
      <c r="AD264" s="27"/>
      <c r="AE264" s="27"/>
      <c r="AF264" s="27"/>
      <c r="AG264" s="27"/>
      <c r="AH264" s="27"/>
      <c r="AI264" s="27"/>
      <c r="AJ264" s="56"/>
      <c r="AK264" s="76"/>
    </row>
    <row r="265" spans="1:37" ht="15" customHeight="1">
      <c r="A265" s="33" t="s">
        <v>249</v>
      </c>
      <c r="B265" s="50">
        <f>'Расчет субсидий'!AV265</f>
        <v>-108.52727272727248</v>
      </c>
      <c r="C265" s="52">
        <f>'Расчет субсидий'!D265-1</f>
        <v>-1</v>
      </c>
      <c r="D265" s="52">
        <f>C265*'Расчет субсидий'!E265</f>
        <v>0</v>
      </c>
      <c r="E265" s="53">
        <f t="shared" si="36"/>
        <v>0</v>
      </c>
      <c r="F265" s="27" t="s">
        <v>365</v>
      </c>
      <c r="G265" s="27" t="s">
        <v>365</v>
      </c>
      <c r="H265" s="27" t="s">
        <v>365</v>
      </c>
      <c r="I265" s="27" t="s">
        <v>365</v>
      </c>
      <c r="J265" s="27" t="s">
        <v>365</v>
      </c>
      <c r="K265" s="27" t="s">
        <v>365</v>
      </c>
      <c r="L265" s="52">
        <f>'Расчет субсидий'!P265-1</f>
        <v>-0.24300629632581505</v>
      </c>
      <c r="M265" s="52">
        <f>L265*'Расчет субсидий'!Q265</f>
        <v>-4.860125926516301</v>
      </c>
      <c r="N265" s="53">
        <f t="shared" si="37"/>
        <v>-133.82419690539254</v>
      </c>
      <c r="O265" s="27" t="s">
        <v>365</v>
      </c>
      <c r="P265" s="27" t="s">
        <v>365</v>
      </c>
      <c r="Q265" s="27" t="s">
        <v>365</v>
      </c>
      <c r="R265" s="27" t="s">
        <v>365</v>
      </c>
      <c r="S265" s="27" t="s">
        <v>365</v>
      </c>
      <c r="T265" s="27" t="s">
        <v>365</v>
      </c>
      <c r="U265" s="58">
        <f>'Расчет субсидий'!Z265-1</f>
        <v>0.10293482952093225</v>
      </c>
      <c r="V265" s="58">
        <f>U265*'Расчет субсидий'!AA265</f>
        <v>0.51467414760466124</v>
      </c>
      <c r="W265" s="53">
        <f t="shared" si="35"/>
        <v>14.171619318623479</v>
      </c>
      <c r="X265" s="52">
        <f>'Расчет субсидий'!AD265-1</f>
        <v>2.020202020202011E-2</v>
      </c>
      <c r="Y265" s="52">
        <f>X265*'Расчет субсидий'!AE265</f>
        <v>0.4040404040404022</v>
      </c>
      <c r="Z265" s="53">
        <f t="shared" si="38"/>
        <v>11.125304859496584</v>
      </c>
      <c r="AA265" s="27" t="s">
        <v>365</v>
      </c>
      <c r="AB265" s="27" t="s">
        <v>365</v>
      </c>
      <c r="AC265" s="27" t="s">
        <v>365</v>
      </c>
      <c r="AD265" s="27" t="s">
        <v>365</v>
      </c>
      <c r="AE265" s="27" t="s">
        <v>365</v>
      </c>
      <c r="AF265" s="27" t="s">
        <v>365</v>
      </c>
      <c r="AG265" s="27" t="s">
        <v>365</v>
      </c>
      <c r="AH265" s="27" t="s">
        <v>365</v>
      </c>
      <c r="AI265" s="27" t="s">
        <v>365</v>
      </c>
      <c r="AJ265" s="52">
        <f t="shared" si="39"/>
        <v>-3.9414113748712376</v>
      </c>
      <c r="AK265" s="76"/>
    </row>
    <row r="266" spans="1:37" ht="15" customHeight="1">
      <c r="A266" s="33" t="s">
        <v>250</v>
      </c>
      <c r="B266" s="50">
        <f>'Расчет субсидий'!AV266</f>
        <v>-54.472727272727298</v>
      </c>
      <c r="C266" s="52">
        <f>'Расчет субсидий'!D266-1</f>
        <v>-1</v>
      </c>
      <c r="D266" s="52">
        <f>C266*'Расчет субсидий'!E266</f>
        <v>0</v>
      </c>
      <c r="E266" s="53">
        <f t="shared" si="36"/>
        <v>0</v>
      </c>
      <c r="F266" s="27" t="s">
        <v>365</v>
      </c>
      <c r="G266" s="27" t="s">
        <v>365</v>
      </c>
      <c r="H266" s="27" t="s">
        <v>365</v>
      </c>
      <c r="I266" s="27" t="s">
        <v>365</v>
      </c>
      <c r="J266" s="27" t="s">
        <v>365</v>
      </c>
      <c r="K266" s="27" t="s">
        <v>365</v>
      </c>
      <c r="L266" s="52">
        <f>'Расчет субсидий'!P266-1</f>
        <v>-0.21729670927386446</v>
      </c>
      <c r="M266" s="52">
        <f>L266*'Расчет субсидий'!Q266</f>
        <v>-4.3459341854772893</v>
      </c>
      <c r="N266" s="53">
        <f t="shared" si="37"/>
        <v>-59.417358692969508</v>
      </c>
      <c r="O266" s="27" t="s">
        <v>365</v>
      </c>
      <c r="P266" s="27" t="s">
        <v>365</v>
      </c>
      <c r="Q266" s="27" t="s">
        <v>365</v>
      </c>
      <c r="R266" s="27" t="s">
        <v>365</v>
      </c>
      <c r="S266" s="27" t="s">
        <v>365</v>
      </c>
      <c r="T266" s="27" t="s">
        <v>365</v>
      </c>
      <c r="U266" s="58">
        <f>'Расчет субсидий'!Z266-1</f>
        <v>7.233254118500021E-2</v>
      </c>
      <c r="V266" s="58">
        <f>U266*'Расчет субсидий'!AA266</f>
        <v>0.36166270592500105</v>
      </c>
      <c r="W266" s="53">
        <f t="shared" si="35"/>
        <v>4.9446314202422093</v>
      </c>
      <c r="X266" s="52">
        <f>'Расчет субсидий'!AD266-1</f>
        <v>0</v>
      </c>
      <c r="Y266" s="52">
        <f>X266*'Расчет субсидий'!AE266</f>
        <v>0</v>
      </c>
      <c r="Z266" s="53">
        <f t="shared" si="38"/>
        <v>0</v>
      </c>
      <c r="AA266" s="27" t="s">
        <v>365</v>
      </c>
      <c r="AB266" s="27" t="s">
        <v>365</v>
      </c>
      <c r="AC266" s="27" t="s">
        <v>365</v>
      </c>
      <c r="AD266" s="27" t="s">
        <v>365</v>
      </c>
      <c r="AE266" s="27" t="s">
        <v>365</v>
      </c>
      <c r="AF266" s="27" t="s">
        <v>365</v>
      </c>
      <c r="AG266" s="27" t="s">
        <v>365</v>
      </c>
      <c r="AH266" s="27" t="s">
        <v>365</v>
      </c>
      <c r="AI266" s="27" t="s">
        <v>365</v>
      </c>
      <c r="AJ266" s="52">
        <f t="shared" si="39"/>
        <v>-3.9842714795522882</v>
      </c>
      <c r="AK266" s="76"/>
    </row>
    <row r="267" spans="1:37" ht="15" customHeight="1">
      <c r="A267" s="33" t="s">
        <v>251</v>
      </c>
      <c r="B267" s="50">
        <f>'Расчет субсидий'!AV267</f>
        <v>-54.536363636363831</v>
      </c>
      <c r="C267" s="52">
        <f>'Расчет субсидий'!D267-1</f>
        <v>-1</v>
      </c>
      <c r="D267" s="52">
        <f>C267*'Расчет субсидий'!E267</f>
        <v>0</v>
      </c>
      <c r="E267" s="53">
        <f t="shared" si="36"/>
        <v>0</v>
      </c>
      <c r="F267" s="27" t="s">
        <v>365</v>
      </c>
      <c r="G267" s="27" t="s">
        <v>365</v>
      </c>
      <c r="H267" s="27" t="s">
        <v>365</v>
      </c>
      <c r="I267" s="27" t="s">
        <v>365</v>
      </c>
      <c r="J267" s="27" t="s">
        <v>365</v>
      </c>
      <c r="K267" s="27" t="s">
        <v>365</v>
      </c>
      <c r="L267" s="52">
        <f>'Расчет субсидий'!P267-1</f>
        <v>-8.0526597166532987E-2</v>
      </c>
      <c r="M267" s="52">
        <f>L267*'Расчет субсидий'!Q267</f>
        <v>-1.6105319433306597</v>
      </c>
      <c r="N267" s="53">
        <f t="shared" si="37"/>
        <v>-40.35405698174732</v>
      </c>
      <c r="O267" s="27" t="s">
        <v>365</v>
      </c>
      <c r="P267" s="27" t="s">
        <v>365</v>
      </c>
      <c r="Q267" s="27" t="s">
        <v>365</v>
      </c>
      <c r="R267" s="27" t="s">
        <v>365</v>
      </c>
      <c r="S267" s="27" t="s">
        <v>365</v>
      </c>
      <c r="T267" s="27" t="s">
        <v>365</v>
      </c>
      <c r="U267" s="58">
        <f>'Расчет субсидий'!Z267-1</f>
        <v>3.4622807753629248E-2</v>
      </c>
      <c r="V267" s="58">
        <f>U267*'Расчет субсидий'!AA267</f>
        <v>0.17311403876814624</v>
      </c>
      <c r="W267" s="53">
        <f t="shared" si="35"/>
        <v>4.3376064745062415</v>
      </c>
      <c r="X267" s="52">
        <f>'Расчет субсидий'!AD267-1</f>
        <v>-3.6956521739130443E-2</v>
      </c>
      <c r="Y267" s="52">
        <f>X267*'Расчет субсидий'!AE267</f>
        <v>-0.73913043478260887</v>
      </c>
      <c r="Z267" s="53">
        <f t="shared" si="38"/>
        <v>-18.519913129122756</v>
      </c>
      <c r="AA267" s="27" t="s">
        <v>365</v>
      </c>
      <c r="AB267" s="27" t="s">
        <v>365</v>
      </c>
      <c r="AC267" s="27" t="s">
        <v>365</v>
      </c>
      <c r="AD267" s="27" t="s">
        <v>365</v>
      </c>
      <c r="AE267" s="27" t="s">
        <v>365</v>
      </c>
      <c r="AF267" s="27" t="s">
        <v>365</v>
      </c>
      <c r="AG267" s="27" t="s">
        <v>365</v>
      </c>
      <c r="AH267" s="27" t="s">
        <v>365</v>
      </c>
      <c r="AI267" s="27" t="s">
        <v>365</v>
      </c>
      <c r="AJ267" s="52">
        <f t="shared" si="39"/>
        <v>-2.1765483393451222</v>
      </c>
      <c r="AK267" s="76"/>
    </row>
    <row r="268" spans="1:37" ht="15" customHeight="1">
      <c r="A268" s="33" t="s">
        <v>252</v>
      </c>
      <c r="B268" s="50">
        <f>'Расчет субсидий'!AV268</f>
        <v>75.790909090909167</v>
      </c>
      <c r="C268" s="52">
        <f>'Расчет субсидий'!D268-1</f>
        <v>-1</v>
      </c>
      <c r="D268" s="52">
        <f>C268*'Расчет субсидий'!E268</f>
        <v>0</v>
      </c>
      <c r="E268" s="53">
        <f t="shared" si="36"/>
        <v>0</v>
      </c>
      <c r="F268" s="27" t="s">
        <v>365</v>
      </c>
      <c r="G268" s="27" t="s">
        <v>365</v>
      </c>
      <c r="H268" s="27" t="s">
        <v>365</v>
      </c>
      <c r="I268" s="27" t="s">
        <v>365</v>
      </c>
      <c r="J268" s="27" t="s">
        <v>365</v>
      </c>
      <c r="K268" s="27" t="s">
        <v>365</v>
      </c>
      <c r="L268" s="52">
        <f>'Расчет субсидий'!P268-1</f>
        <v>0.30000000000000004</v>
      </c>
      <c r="M268" s="52">
        <f>L268*'Расчет субсидий'!Q268</f>
        <v>6.0000000000000009</v>
      </c>
      <c r="N268" s="53">
        <f t="shared" si="37"/>
        <v>107.46541735413294</v>
      </c>
      <c r="O268" s="27" t="s">
        <v>365</v>
      </c>
      <c r="P268" s="27" t="s">
        <v>365</v>
      </c>
      <c r="Q268" s="27" t="s">
        <v>365</v>
      </c>
      <c r="R268" s="27" t="s">
        <v>365</v>
      </c>
      <c r="S268" s="27" t="s">
        <v>365</v>
      </c>
      <c r="T268" s="27" t="s">
        <v>365</v>
      </c>
      <c r="U268" s="58">
        <f>'Расчет субсидий'!Z268-1</f>
        <v>3.831031217591252E-2</v>
      </c>
      <c r="V268" s="58">
        <f>U268*'Расчет субсидий'!AA268</f>
        <v>0.1915515608795626</v>
      </c>
      <c r="W268" s="53">
        <f t="shared" si="35"/>
        <v>3.4308614057929656</v>
      </c>
      <c r="X268" s="52">
        <f>'Расчет субсидий'!AD268-1</f>
        <v>-9.7999999999999976E-2</v>
      </c>
      <c r="Y268" s="52">
        <f>X268*'Расчет субсидий'!AE268</f>
        <v>-1.9599999999999995</v>
      </c>
      <c r="Z268" s="53">
        <f t="shared" si="38"/>
        <v>-35.105369669016746</v>
      </c>
      <c r="AA268" s="27" t="s">
        <v>365</v>
      </c>
      <c r="AB268" s="27" t="s">
        <v>365</v>
      </c>
      <c r="AC268" s="27" t="s">
        <v>365</v>
      </c>
      <c r="AD268" s="27" t="s">
        <v>365</v>
      </c>
      <c r="AE268" s="27" t="s">
        <v>365</v>
      </c>
      <c r="AF268" s="27" t="s">
        <v>365</v>
      </c>
      <c r="AG268" s="27" t="s">
        <v>365</v>
      </c>
      <c r="AH268" s="27" t="s">
        <v>365</v>
      </c>
      <c r="AI268" s="27" t="s">
        <v>365</v>
      </c>
      <c r="AJ268" s="52">
        <f t="shared" si="39"/>
        <v>4.2315515608795646</v>
      </c>
      <c r="AK268" s="76"/>
    </row>
    <row r="269" spans="1:37" ht="15" customHeight="1">
      <c r="A269" s="33" t="s">
        <v>253</v>
      </c>
      <c r="B269" s="50">
        <f>'Расчет субсидий'!AV269</f>
        <v>-70.89090909090919</v>
      </c>
      <c r="C269" s="52">
        <f>'Расчет субсидий'!D269-1</f>
        <v>-5.3551532033426108E-2</v>
      </c>
      <c r="D269" s="52">
        <f>C269*'Расчет субсидий'!E269</f>
        <v>-0.26775766016713054</v>
      </c>
      <c r="E269" s="53">
        <f t="shared" si="36"/>
        <v>-9.5099566885200826</v>
      </c>
      <c r="F269" s="27" t="s">
        <v>365</v>
      </c>
      <c r="G269" s="27" t="s">
        <v>365</v>
      </c>
      <c r="H269" s="27" t="s">
        <v>365</v>
      </c>
      <c r="I269" s="27" t="s">
        <v>365</v>
      </c>
      <c r="J269" s="27" t="s">
        <v>365</v>
      </c>
      <c r="K269" s="27" t="s">
        <v>365</v>
      </c>
      <c r="L269" s="52">
        <f>'Расчет субсидий'!P269-1</f>
        <v>-0.27334923589084903</v>
      </c>
      <c r="M269" s="52">
        <f>L269*'Расчет субсидий'!Q269</f>
        <v>-5.466984717816981</v>
      </c>
      <c r="N269" s="53">
        <f t="shared" si="37"/>
        <v>-194.17105695795505</v>
      </c>
      <c r="O269" s="27" t="s">
        <v>365</v>
      </c>
      <c r="P269" s="27" t="s">
        <v>365</v>
      </c>
      <c r="Q269" s="27" t="s">
        <v>365</v>
      </c>
      <c r="R269" s="27" t="s">
        <v>365</v>
      </c>
      <c r="S269" s="27" t="s">
        <v>365</v>
      </c>
      <c r="T269" s="27" t="s">
        <v>365</v>
      </c>
      <c r="U269" s="58">
        <f>'Расчет субсидий'!Z269-1</f>
        <v>0.20441229627666613</v>
      </c>
      <c r="V269" s="58">
        <f>U269*'Расчет субсидий'!AA269</f>
        <v>1.0220614813833306</v>
      </c>
      <c r="W269" s="53">
        <f t="shared" si="35"/>
        <v>36.300587684002068</v>
      </c>
      <c r="X269" s="52">
        <f>'Расчет субсидий'!AD269-1</f>
        <v>0.13583556747095615</v>
      </c>
      <c r="Y269" s="52">
        <f>X269*'Расчет субсидий'!AE269</f>
        <v>2.7167113494191231</v>
      </c>
      <c r="Z269" s="53">
        <f t="shared" si="38"/>
        <v>96.489516871563879</v>
      </c>
      <c r="AA269" s="27" t="s">
        <v>365</v>
      </c>
      <c r="AB269" s="27" t="s">
        <v>365</v>
      </c>
      <c r="AC269" s="27" t="s">
        <v>365</v>
      </c>
      <c r="AD269" s="27" t="s">
        <v>365</v>
      </c>
      <c r="AE269" s="27" t="s">
        <v>365</v>
      </c>
      <c r="AF269" s="27" t="s">
        <v>365</v>
      </c>
      <c r="AG269" s="27" t="s">
        <v>365</v>
      </c>
      <c r="AH269" s="27" t="s">
        <v>365</v>
      </c>
      <c r="AI269" s="27" t="s">
        <v>365</v>
      </c>
      <c r="AJ269" s="52">
        <f t="shared" si="39"/>
        <v>-1.9959695471816579</v>
      </c>
      <c r="AK269" s="76"/>
    </row>
    <row r="270" spans="1:37" ht="15" customHeight="1">
      <c r="A270" s="33" t="s">
        <v>254</v>
      </c>
      <c r="B270" s="50">
        <f>'Расчет субсидий'!AV270</f>
        <v>-119.69090909090914</v>
      </c>
      <c r="C270" s="52">
        <f>'Расчет субсидий'!D270-1</f>
        <v>-8.5276889737592176E-3</v>
      </c>
      <c r="D270" s="52">
        <f>C270*'Расчет субсидий'!E270</f>
        <v>-4.2638444868796088E-2</v>
      </c>
      <c r="E270" s="53">
        <f t="shared" si="36"/>
        <v>-1.5611322450586047</v>
      </c>
      <c r="F270" s="27" t="s">
        <v>365</v>
      </c>
      <c r="G270" s="27" t="s">
        <v>365</v>
      </c>
      <c r="H270" s="27" t="s">
        <v>365</v>
      </c>
      <c r="I270" s="27" t="s">
        <v>365</v>
      </c>
      <c r="J270" s="27" t="s">
        <v>365</v>
      </c>
      <c r="K270" s="27" t="s">
        <v>365</v>
      </c>
      <c r="L270" s="52">
        <f>'Расчет субсидий'!P270-1</f>
        <v>-0.2064953791702171</v>
      </c>
      <c r="M270" s="52">
        <f>L270*'Расчет субсидий'!Q270</f>
        <v>-4.1299075834043419</v>
      </c>
      <c r="N270" s="53">
        <f t="shared" si="37"/>
        <v>-151.2093585355619</v>
      </c>
      <c r="O270" s="27" t="s">
        <v>365</v>
      </c>
      <c r="P270" s="27" t="s">
        <v>365</v>
      </c>
      <c r="Q270" s="27" t="s">
        <v>365</v>
      </c>
      <c r="R270" s="27" t="s">
        <v>365</v>
      </c>
      <c r="S270" s="27" t="s">
        <v>365</v>
      </c>
      <c r="T270" s="27" t="s">
        <v>365</v>
      </c>
      <c r="U270" s="58">
        <f>'Расчет субсидий'!Z270-1</f>
        <v>0.13960141113080105</v>
      </c>
      <c r="V270" s="58">
        <f>U270*'Расчет субсидий'!AA270</f>
        <v>0.69800705565400523</v>
      </c>
      <c r="W270" s="53">
        <f t="shared" si="35"/>
        <v>25.556310161239971</v>
      </c>
      <c r="X270" s="52">
        <f>'Расчет субсидий'!AD270-1</f>
        <v>1.0273972602739656E-2</v>
      </c>
      <c r="Y270" s="52">
        <f>X270*'Расчет субсидий'!AE270</f>
        <v>0.20547945205479312</v>
      </c>
      <c r="Z270" s="53">
        <f t="shared" si="38"/>
        <v>7.523271528471402</v>
      </c>
      <c r="AA270" s="27" t="s">
        <v>365</v>
      </c>
      <c r="AB270" s="27" t="s">
        <v>365</v>
      </c>
      <c r="AC270" s="27" t="s">
        <v>365</v>
      </c>
      <c r="AD270" s="27" t="s">
        <v>365</v>
      </c>
      <c r="AE270" s="27" t="s">
        <v>365</v>
      </c>
      <c r="AF270" s="27" t="s">
        <v>365</v>
      </c>
      <c r="AG270" s="27" t="s">
        <v>365</v>
      </c>
      <c r="AH270" s="27" t="s">
        <v>365</v>
      </c>
      <c r="AI270" s="27" t="s">
        <v>365</v>
      </c>
      <c r="AJ270" s="52">
        <f t="shared" si="39"/>
        <v>-3.2690595205643396</v>
      </c>
      <c r="AK270" s="76"/>
    </row>
    <row r="271" spans="1:37" ht="15" customHeight="1">
      <c r="A271" s="33" t="s">
        <v>255</v>
      </c>
      <c r="B271" s="50">
        <f>'Расчет субсидий'!AV271</f>
        <v>-11.418181818181807</v>
      </c>
      <c r="C271" s="52">
        <f>'Расчет субсидий'!D271-1</f>
        <v>9.4634624250806709E-2</v>
      </c>
      <c r="D271" s="52">
        <f>C271*'Расчет субсидий'!E271</f>
        <v>0.47317312125403355</v>
      </c>
      <c r="E271" s="53">
        <f t="shared" si="36"/>
        <v>2.1333142441130257</v>
      </c>
      <c r="F271" s="27" t="s">
        <v>365</v>
      </c>
      <c r="G271" s="27" t="s">
        <v>365</v>
      </c>
      <c r="H271" s="27" t="s">
        <v>365</v>
      </c>
      <c r="I271" s="27" t="s">
        <v>365</v>
      </c>
      <c r="J271" s="27" t="s">
        <v>365</v>
      </c>
      <c r="K271" s="27" t="s">
        <v>365</v>
      </c>
      <c r="L271" s="52">
        <f>'Расчет субсидий'!P271-1</f>
        <v>-0.16266239544402927</v>
      </c>
      <c r="M271" s="52">
        <f>L271*'Расчет субсидий'!Q271</f>
        <v>-3.2532479088805855</v>
      </c>
      <c r="N271" s="53">
        <f t="shared" si="37"/>
        <v>-14.667359137502375</v>
      </c>
      <c r="O271" s="27" t="s">
        <v>365</v>
      </c>
      <c r="P271" s="27" t="s">
        <v>365</v>
      </c>
      <c r="Q271" s="27" t="s">
        <v>365</v>
      </c>
      <c r="R271" s="27" t="s">
        <v>365</v>
      </c>
      <c r="S271" s="27" t="s">
        <v>365</v>
      </c>
      <c r="T271" s="27" t="s">
        <v>365</v>
      </c>
      <c r="U271" s="58">
        <f>'Расчет субсидий'!Z271-1</f>
        <v>2.2289222406910891E-2</v>
      </c>
      <c r="V271" s="58">
        <f>U271*'Расчет субсидий'!AA271</f>
        <v>0.11144611203455446</v>
      </c>
      <c r="W271" s="53">
        <f t="shared" si="35"/>
        <v>0.50245791143890861</v>
      </c>
      <c r="X271" s="52">
        <f>'Расчет субсидий'!AD271-1</f>
        <v>6.8027210884353817E-3</v>
      </c>
      <c r="Y271" s="52">
        <f>X271*'Расчет субсидий'!AE271</f>
        <v>0.13605442176870763</v>
      </c>
      <c r="Z271" s="53">
        <f t="shared" si="38"/>
        <v>0.61340516376863219</v>
      </c>
      <c r="AA271" s="27" t="s">
        <v>365</v>
      </c>
      <c r="AB271" s="27" t="s">
        <v>365</v>
      </c>
      <c r="AC271" s="27" t="s">
        <v>365</v>
      </c>
      <c r="AD271" s="27" t="s">
        <v>365</v>
      </c>
      <c r="AE271" s="27" t="s">
        <v>365</v>
      </c>
      <c r="AF271" s="27" t="s">
        <v>365</v>
      </c>
      <c r="AG271" s="27" t="s">
        <v>365</v>
      </c>
      <c r="AH271" s="27" t="s">
        <v>365</v>
      </c>
      <c r="AI271" s="27" t="s">
        <v>365</v>
      </c>
      <c r="AJ271" s="52">
        <f t="shared" si="39"/>
        <v>-2.5325742538232898</v>
      </c>
      <c r="AK271" s="76"/>
    </row>
    <row r="272" spans="1:37" ht="15" customHeight="1">
      <c r="A272" s="32" t="s">
        <v>256</v>
      </c>
      <c r="B272" s="54"/>
      <c r="C272" s="55"/>
      <c r="D272" s="55"/>
      <c r="E272" s="56"/>
      <c r="F272" s="55"/>
      <c r="G272" s="55"/>
      <c r="H272" s="56"/>
      <c r="I272" s="56"/>
      <c r="J272" s="56"/>
      <c r="K272" s="56"/>
      <c r="L272" s="55"/>
      <c r="M272" s="55"/>
      <c r="N272" s="56"/>
      <c r="O272" s="55"/>
      <c r="P272" s="55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27"/>
      <c r="AB272" s="27"/>
      <c r="AC272" s="27"/>
      <c r="AD272" s="27"/>
      <c r="AE272" s="27"/>
      <c r="AF272" s="27"/>
      <c r="AG272" s="27"/>
      <c r="AH272" s="27"/>
      <c r="AI272" s="27"/>
      <c r="AJ272" s="56"/>
      <c r="AK272" s="76"/>
    </row>
    <row r="273" spans="1:37" ht="15" customHeight="1">
      <c r="A273" s="33" t="s">
        <v>257</v>
      </c>
      <c r="B273" s="50">
        <f>'Расчет субсидий'!AV273</f>
        <v>11.190909090909088</v>
      </c>
      <c r="C273" s="52">
        <f>'Расчет субсидий'!D273-1</f>
        <v>5.0998423541776194E-2</v>
      </c>
      <c r="D273" s="52">
        <f>C273*'Расчет субсидий'!E273</f>
        <v>0.25499211770888097</v>
      </c>
      <c r="E273" s="53">
        <f t="shared" si="36"/>
        <v>0.39052807441285281</v>
      </c>
      <c r="F273" s="27" t="s">
        <v>365</v>
      </c>
      <c r="G273" s="27" t="s">
        <v>365</v>
      </c>
      <c r="H273" s="27" t="s">
        <v>365</v>
      </c>
      <c r="I273" s="27" t="s">
        <v>365</v>
      </c>
      <c r="J273" s="27" t="s">
        <v>365</v>
      </c>
      <c r="K273" s="27" t="s">
        <v>365</v>
      </c>
      <c r="L273" s="52">
        <f>'Расчет субсидий'!P273-1</f>
        <v>0.19227322043492623</v>
      </c>
      <c r="M273" s="52">
        <f>L273*'Расчет субсидий'!Q273</f>
        <v>3.8454644086985246</v>
      </c>
      <c r="N273" s="53">
        <f t="shared" si="37"/>
        <v>5.889444051234257</v>
      </c>
      <c r="O273" s="27" t="s">
        <v>365</v>
      </c>
      <c r="P273" s="27" t="s">
        <v>365</v>
      </c>
      <c r="Q273" s="27" t="s">
        <v>365</v>
      </c>
      <c r="R273" s="27" t="s">
        <v>365</v>
      </c>
      <c r="S273" s="27" t="s">
        <v>365</v>
      </c>
      <c r="T273" s="27" t="s">
        <v>365</v>
      </c>
      <c r="U273" s="58">
        <f>'Расчет субсидий'!Z273-1</f>
        <v>-0.31868876080691644</v>
      </c>
      <c r="V273" s="58">
        <f>U273*'Расчет субсидий'!AA273</f>
        <v>-1.5934438040345822</v>
      </c>
      <c r="W273" s="53">
        <f t="shared" si="35"/>
        <v>-2.4404069665602979</v>
      </c>
      <c r="X273" s="52">
        <f>'Расчет субсидий'!AD273-1</f>
        <v>0.24</v>
      </c>
      <c r="Y273" s="52">
        <f>X273*'Расчет субсидий'!AE273</f>
        <v>4.8</v>
      </c>
      <c r="Z273" s="53">
        <f t="shared" si="38"/>
        <v>7.3513439318222753</v>
      </c>
      <c r="AA273" s="27" t="s">
        <v>365</v>
      </c>
      <c r="AB273" s="27" t="s">
        <v>365</v>
      </c>
      <c r="AC273" s="27" t="s">
        <v>365</v>
      </c>
      <c r="AD273" s="27" t="s">
        <v>365</v>
      </c>
      <c r="AE273" s="27" t="s">
        <v>365</v>
      </c>
      <c r="AF273" s="27" t="s">
        <v>365</v>
      </c>
      <c r="AG273" s="27" t="s">
        <v>365</v>
      </c>
      <c r="AH273" s="27" t="s">
        <v>365</v>
      </c>
      <c r="AI273" s="27" t="s">
        <v>365</v>
      </c>
      <c r="AJ273" s="52">
        <f t="shared" si="39"/>
        <v>7.3070127223728232</v>
      </c>
      <c r="AK273" s="76"/>
    </row>
    <row r="274" spans="1:37" ht="15" customHeight="1">
      <c r="A274" s="33" t="s">
        <v>258</v>
      </c>
      <c r="B274" s="50">
        <f>'Расчет субсидий'!AV274</f>
        <v>-28.554545454545462</v>
      </c>
      <c r="C274" s="52">
        <f>'Расчет субсидий'!D274-1</f>
        <v>-1</v>
      </c>
      <c r="D274" s="52">
        <f>C274*'Расчет субсидий'!E274</f>
        <v>0</v>
      </c>
      <c r="E274" s="53">
        <f t="shared" si="36"/>
        <v>0</v>
      </c>
      <c r="F274" s="27" t="s">
        <v>365</v>
      </c>
      <c r="G274" s="27" t="s">
        <v>365</v>
      </c>
      <c r="H274" s="27" t="s">
        <v>365</v>
      </c>
      <c r="I274" s="27" t="s">
        <v>365</v>
      </c>
      <c r="J274" s="27" t="s">
        <v>365</v>
      </c>
      <c r="K274" s="27" t="s">
        <v>365</v>
      </c>
      <c r="L274" s="52">
        <f>'Расчет субсидий'!P274-1</f>
        <v>-0.11750943396226421</v>
      </c>
      <c r="M274" s="52">
        <f>L274*'Расчет субсидий'!Q274</f>
        <v>-2.3501886792452842</v>
      </c>
      <c r="N274" s="53">
        <f t="shared" si="37"/>
        <v>-22.657978616689316</v>
      </c>
      <c r="O274" s="27" t="s">
        <v>365</v>
      </c>
      <c r="P274" s="27" t="s">
        <v>365</v>
      </c>
      <c r="Q274" s="27" t="s">
        <v>365</v>
      </c>
      <c r="R274" s="27" t="s">
        <v>365</v>
      </c>
      <c r="S274" s="27" t="s">
        <v>365</v>
      </c>
      <c r="T274" s="27" t="s">
        <v>365</v>
      </c>
      <c r="U274" s="58">
        <f>'Расчет субсидий'!Z274-1</f>
        <v>-0.12232375061502776</v>
      </c>
      <c r="V274" s="58">
        <f>U274*'Расчет субсидий'!AA274</f>
        <v>-0.6116187530751388</v>
      </c>
      <c r="W274" s="53">
        <f t="shared" si="35"/>
        <v>-5.8965668378561462</v>
      </c>
      <c r="X274" s="52">
        <f>'Расчет субсидий'!AD274-1</f>
        <v>0</v>
      </c>
      <c r="Y274" s="52">
        <f>X274*'Расчет субсидий'!AE274</f>
        <v>0</v>
      </c>
      <c r="Z274" s="53">
        <f t="shared" si="38"/>
        <v>0</v>
      </c>
      <c r="AA274" s="27" t="s">
        <v>365</v>
      </c>
      <c r="AB274" s="27" t="s">
        <v>365</v>
      </c>
      <c r="AC274" s="27" t="s">
        <v>365</v>
      </c>
      <c r="AD274" s="27" t="s">
        <v>365</v>
      </c>
      <c r="AE274" s="27" t="s">
        <v>365</v>
      </c>
      <c r="AF274" s="27" t="s">
        <v>365</v>
      </c>
      <c r="AG274" s="27" t="s">
        <v>365</v>
      </c>
      <c r="AH274" s="27" t="s">
        <v>365</v>
      </c>
      <c r="AI274" s="27" t="s">
        <v>365</v>
      </c>
      <c r="AJ274" s="52">
        <f t="shared" si="39"/>
        <v>-2.9618074323204229</v>
      </c>
      <c r="AK274" s="76"/>
    </row>
    <row r="275" spans="1:37" ht="15" customHeight="1">
      <c r="A275" s="33" t="s">
        <v>259</v>
      </c>
      <c r="B275" s="50">
        <f>'Расчет субсидий'!AV275</f>
        <v>66.336363636363615</v>
      </c>
      <c r="C275" s="52">
        <f>'Расчет субсидий'!D275-1</f>
        <v>-1</v>
      </c>
      <c r="D275" s="52">
        <f>C275*'Расчет субсидий'!E275</f>
        <v>0</v>
      </c>
      <c r="E275" s="53">
        <f t="shared" si="36"/>
        <v>0</v>
      </c>
      <c r="F275" s="27" t="s">
        <v>365</v>
      </c>
      <c r="G275" s="27" t="s">
        <v>365</v>
      </c>
      <c r="H275" s="27" t="s">
        <v>365</v>
      </c>
      <c r="I275" s="27" t="s">
        <v>365</v>
      </c>
      <c r="J275" s="27" t="s">
        <v>365</v>
      </c>
      <c r="K275" s="27" t="s">
        <v>365</v>
      </c>
      <c r="L275" s="52">
        <f>'Расчет субсидий'!P275-1</f>
        <v>0.22574633037006397</v>
      </c>
      <c r="M275" s="52">
        <f>L275*'Расчет субсидий'!Q275</f>
        <v>4.5149266074012795</v>
      </c>
      <c r="N275" s="53">
        <f t="shared" si="37"/>
        <v>42.292259250747421</v>
      </c>
      <c r="O275" s="27" t="s">
        <v>365</v>
      </c>
      <c r="P275" s="27" t="s">
        <v>365</v>
      </c>
      <c r="Q275" s="27" t="s">
        <v>365</v>
      </c>
      <c r="R275" s="27" t="s">
        <v>365</v>
      </c>
      <c r="S275" s="27" t="s">
        <v>365</v>
      </c>
      <c r="T275" s="27" t="s">
        <v>365</v>
      </c>
      <c r="U275" s="58">
        <f>'Расчет субсидий'!Z275-1</f>
        <v>0.20268793392386875</v>
      </c>
      <c r="V275" s="58">
        <f>U275*'Расчет субсидий'!AA275</f>
        <v>1.0134396696193437</v>
      </c>
      <c r="W275" s="53">
        <f t="shared" si="35"/>
        <v>9.4931007676341856</v>
      </c>
      <c r="X275" s="52">
        <f>'Расчет субсидий'!AD275-1</f>
        <v>7.7669902912621325E-2</v>
      </c>
      <c r="Y275" s="52">
        <f>X275*'Расчет субсидий'!AE275</f>
        <v>1.5533980582524265</v>
      </c>
      <c r="Z275" s="53">
        <f t="shared" si="38"/>
        <v>14.55100361798201</v>
      </c>
      <c r="AA275" s="27" t="s">
        <v>365</v>
      </c>
      <c r="AB275" s="27" t="s">
        <v>365</v>
      </c>
      <c r="AC275" s="27" t="s">
        <v>365</v>
      </c>
      <c r="AD275" s="27" t="s">
        <v>365</v>
      </c>
      <c r="AE275" s="27" t="s">
        <v>365</v>
      </c>
      <c r="AF275" s="27" t="s">
        <v>365</v>
      </c>
      <c r="AG275" s="27" t="s">
        <v>365</v>
      </c>
      <c r="AH275" s="27" t="s">
        <v>365</v>
      </c>
      <c r="AI275" s="27" t="s">
        <v>365</v>
      </c>
      <c r="AJ275" s="52">
        <f t="shared" si="39"/>
        <v>7.0817643352730499</v>
      </c>
      <c r="AK275" s="76"/>
    </row>
    <row r="276" spans="1:37" ht="15" customHeight="1">
      <c r="A276" s="33" t="s">
        <v>260</v>
      </c>
      <c r="B276" s="50">
        <f>'Расчет субсидий'!AV276</f>
        <v>-195.70000000000005</v>
      </c>
      <c r="C276" s="52">
        <f>'Расчет субсидий'!D276-1</f>
        <v>-1</v>
      </c>
      <c r="D276" s="52">
        <f>C276*'Расчет субсидий'!E276</f>
        <v>0</v>
      </c>
      <c r="E276" s="53">
        <f t="shared" si="36"/>
        <v>0</v>
      </c>
      <c r="F276" s="27" t="s">
        <v>365</v>
      </c>
      <c r="G276" s="27" t="s">
        <v>365</v>
      </c>
      <c r="H276" s="27" t="s">
        <v>365</v>
      </c>
      <c r="I276" s="27" t="s">
        <v>365</v>
      </c>
      <c r="J276" s="27" t="s">
        <v>365</v>
      </c>
      <c r="K276" s="27" t="s">
        <v>365</v>
      </c>
      <c r="L276" s="52">
        <f>'Расчет субсидий'!P276-1</f>
        <v>-0.43217613589511006</v>
      </c>
      <c r="M276" s="52">
        <f>L276*'Расчет субсидий'!Q276</f>
        <v>-8.6435227179022007</v>
      </c>
      <c r="N276" s="53">
        <f t="shared" si="37"/>
        <v>-191.87899438294119</v>
      </c>
      <c r="O276" s="27" t="s">
        <v>365</v>
      </c>
      <c r="P276" s="27" t="s">
        <v>365</v>
      </c>
      <c r="Q276" s="27" t="s">
        <v>365</v>
      </c>
      <c r="R276" s="27" t="s">
        <v>365</v>
      </c>
      <c r="S276" s="27" t="s">
        <v>365</v>
      </c>
      <c r="T276" s="27" t="s">
        <v>365</v>
      </c>
      <c r="U276" s="58">
        <f>'Расчет субсидий'!Z276-1</f>
        <v>-5.6402789485784366E-2</v>
      </c>
      <c r="V276" s="58">
        <f>U276*'Расчет субсидий'!AA276</f>
        <v>-0.28201394742892183</v>
      </c>
      <c r="W276" s="53">
        <f t="shared" si="35"/>
        <v>-6.2604743922924957</v>
      </c>
      <c r="X276" s="52">
        <f>'Расчет субсидий'!AD276-1</f>
        <v>5.494505494505475E-3</v>
      </c>
      <c r="Y276" s="52">
        <f>X276*'Расчет субсидий'!AE276</f>
        <v>0.1098901098901095</v>
      </c>
      <c r="Z276" s="53">
        <f t="shared" si="38"/>
        <v>2.4394687752336499</v>
      </c>
      <c r="AA276" s="27" t="s">
        <v>365</v>
      </c>
      <c r="AB276" s="27" t="s">
        <v>365</v>
      </c>
      <c r="AC276" s="27" t="s">
        <v>365</v>
      </c>
      <c r="AD276" s="27" t="s">
        <v>365</v>
      </c>
      <c r="AE276" s="27" t="s">
        <v>365</v>
      </c>
      <c r="AF276" s="27" t="s">
        <v>365</v>
      </c>
      <c r="AG276" s="27" t="s">
        <v>365</v>
      </c>
      <c r="AH276" s="27" t="s">
        <v>365</v>
      </c>
      <c r="AI276" s="27" t="s">
        <v>365</v>
      </c>
      <c r="AJ276" s="52">
        <f t="shared" si="39"/>
        <v>-8.8156465554410133</v>
      </c>
      <c r="AK276" s="76"/>
    </row>
    <row r="277" spans="1:37" ht="15" customHeight="1">
      <c r="A277" s="33" t="s">
        <v>261</v>
      </c>
      <c r="B277" s="50">
        <f>'Расчет субсидий'!AV277</f>
        <v>18.063636363636419</v>
      </c>
      <c r="C277" s="52">
        <f>'Расчет субсидий'!D277-1</f>
        <v>-7.0643642072213408E-3</v>
      </c>
      <c r="D277" s="52">
        <f>C277*'Расчет субсидий'!E277</f>
        <v>-3.5321821036106704E-2</v>
      </c>
      <c r="E277" s="53">
        <f t="shared" si="36"/>
        <v>-0.3953251245252396</v>
      </c>
      <c r="F277" s="27" t="s">
        <v>365</v>
      </c>
      <c r="G277" s="27" t="s">
        <v>365</v>
      </c>
      <c r="H277" s="27" t="s">
        <v>365</v>
      </c>
      <c r="I277" s="27" t="s">
        <v>365</v>
      </c>
      <c r="J277" s="27" t="s">
        <v>365</v>
      </c>
      <c r="K277" s="27" t="s">
        <v>365</v>
      </c>
      <c r="L277" s="52">
        <f>'Расчет субсидий'!P277-1</f>
        <v>0.21763183713514844</v>
      </c>
      <c r="M277" s="52">
        <f>L277*'Расчет субсидий'!Q277</f>
        <v>4.3526367427029689</v>
      </c>
      <c r="N277" s="53">
        <f t="shared" si="37"/>
        <v>48.715117506632581</v>
      </c>
      <c r="O277" s="27" t="s">
        <v>365</v>
      </c>
      <c r="P277" s="27" t="s">
        <v>365</v>
      </c>
      <c r="Q277" s="27" t="s">
        <v>365</v>
      </c>
      <c r="R277" s="27" t="s">
        <v>365</v>
      </c>
      <c r="S277" s="27" t="s">
        <v>365</v>
      </c>
      <c r="T277" s="27" t="s">
        <v>365</v>
      </c>
      <c r="U277" s="58">
        <f>'Расчет субсидий'!Z277-1</f>
        <v>-0.59005289450484866</v>
      </c>
      <c r="V277" s="58">
        <f>U277*'Расчет субсидий'!AA277</f>
        <v>-2.9502644725242435</v>
      </c>
      <c r="W277" s="53">
        <f t="shared" si="35"/>
        <v>-33.019635901297576</v>
      </c>
      <c r="X277" s="52">
        <f>'Расчет субсидий'!AD277-1</f>
        <v>1.2345679012345734E-2</v>
      </c>
      <c r="Y277" s="52">
        <f>X277*'Расчет субсидий'!AE277</f>
        <v>0.24691358024691468</v>
      </c>
      <c r="Z277" s="53">
        <f t="shared" si="38"/>
        <v>2.7634798828266565</v>
      </c>
      <c r="AA277" s="27" t="s">
        <v>365</v>
      </c>
      <c r="AB277" s="27" t="s">
        <v>365</v>
      </c>
      <c r="AC277" s="27" t="s">
        <v>365</v>
      </c>
      <c r="AD277" s="27" t="s">
        <v>365</v>
      </c>
      <c r="AE277" s="27" t="s">
        <v>365</v>
      </c>
      <c r="AF277" s="27" t="s">
        <v>365</v>
      </c>
      <c r="AG277" s="27" t="s">
        <v>365</v>
      </c>
      <c r="AH277" s="27" t="s">
        <v>365</v>
      </c>
      <c r="AI277" s="27" t="s">
        <v>365</v>
      </c>
      <c r="AJ277" s="52">
        <f t="shared" si="39"/>
        <v>1.6139640293895336</v>
      </c>
      <c r="AK277" s="76"/>
    </row>
    <row r="278" spans="1:37" ht="15" customHeight="1">
      <c r="A278" s="33" t="s">
        <v>262</v>
      </c>
      <c r="B278" s="50">
        <f>'Расчет субсидий'!AV278</f>
        <v>-149.62727272727273</v>
      </c>
      <c r="C278" s="52">
        <f>'Расчет субсидий'!D278-1</f>
        <v>0</v>
      </c>
      <c r="D278" s="52">
        <f>C278*'Расчет субсидий'!E278</f>
        <v>0</v>
      </c>
      <c r="E278" s="53">
        <f t="shared" si="36"/>
        <v>0</v>
      </c>
      <c r="F278" s="27" t="s">
        <v>365</v>
      </c>
      <c r="G278" s="27" t="s">
        <v>365</v>
      </c>
      <c r="H278" s="27" t="s">
        <v>365</v>
      </c>
      <c r="I278" s="27" t="s">
        <v>365</v>
      </c>
      <c r="J278" s="27" t="s">
        <v>365</v>
      </c>
      <c r="K278" s="27" t="s">
        <v>365</v>
      </c>
      <c r="L278" s="52">
        <f>'Расчет субсидий'!P278-1</f>
        <v>-0.51207632772884981</v>
      </c>
      <c r="M278" s="52">
        <f>L278*'Расчет субсидий'!Q278</f>
        <v>-10.241526554576996</v>
      </c>
      <c r="N278" s="53">
        <f t="shared" si="37"/>
        <v>-128.36272018170078</v>
      </c>
      <c r="O278" s="27" t="s">
        <v>365</v>
      </c>
      <c r="P278" s="27" t="s">
        <v>365</v>
      </c>
      <c r="Q278" s="27" t="s">
        <v>365</v>
      </c>
      <c r="R278" s="27" t="s">
        <v>365</v>
      </c>
      <c r="S278" s="27" t="s">
        <v>365</v>
      </c>
      <c r="T278" s="27" t="s">
        <v>365</v>
      </c>
      <c r="U278" s="58">
        <f>'Расчет субсидий'!Z278-1</f>
        <v>-0.3393220076022031</v>
      </c>
      <c r="V278" s="58">
        <f>U278*'Расчет субсидий'!AA278</f>
        <v>-1.6966100380110154</v>
      </c>
      <c r="W278" s="53">
        <f t="shared" si="35"/>
        <v>-21.264552545571924</v>
      </c>
      <c r="X278" s="52">
        <f>'Расчет субсидий'!AD278-1</f>
        <v>0</v>
      </c>
      <c r="Y278" s="52">
        <f>X278*'Расчет субсидий'!AE278</f>
        <v>0</v>
      </c>
      <c r="Z278" s="53">
        <f t="shared" si="38"/>
        <v>0</v>
      </c>
      <c r="AA278" s="27" t="s">
        <v>365</v>
      </c>
      <c r="AB278" s="27" t="s">
        <v>365</v>
      </c>
      <c r="AC278" s="27" t="s">
        <v>365</v>
      </c>
      <c r="AD278" s="27" t="s">
        <v>365</v>
      </c>
      <c r="AE278" s="27" t="s">
        <v>365</v>
      </c>
      <c r="AF278" s="27" t="s">
        <v>365</v>
      </c>
      <c r="AG278" s="27" t="s">
        <v>365</v>
      </c>
      <c r="AH278" s="27" t="s">
        <v>365</v>
      </c>
      <c r="AI278" s="27" t="s">
        <v>365</v>
      </c>
      <c r="AJ278" s="52">
        <f t="shared" si="39"/>
        <v>-11.938136592588013</v>
      </c>
      <c r="AK278" s="76"/>
    </row>
    <row r="279" spans="1:37" ht="15" customHeight="1">
      <c r="A279" s="33" t="s">
        <v>263</v>
      </c>
      <c r="B279" s="50">
        <f>'Расчет субсидий'!AV279</f>
        <v>-68.736363636363762</v>
      </c>
      <c r="C279" s="52">
        <f>'Расчет субсидий'!D279-1</f>
        <v>-1</v>
      </c>
      <c r="D279" s="52">
        <f>C279*'Расчет субсидий'!E279</f>
        <v>0</v>
      </c>
      <c r="E279" s="53">
        <f t="shared" si="36"/>
        <v>0</v>
      </c>
      <c r="F279" s="27" t="s">
        <v>365</v>
      </c>
      <c r="G279" s="27" t="s">
        <v>365</v>
      </c>
      <c r="H279" s="27" t="s">
        <v>365</v>
      </c>
      <c r="I279" s="27" t="s">
        <v>365</v>
      </c>
      <c r="J279" s="27" t="s">
        <v>365</v>
      </c>
      <c r="K279" s="27" t="s">
        <v>365</v>
      </c>
      <c r="L279" s="52">
        <f>'Расчет субсидий'!P279-1</f>
        <v>-0.2526742301458671</v>
      </c>
      <c r="M279" s="52">
        <f>L279*'Расчет субсидий'!Q279</f>
        <v>-5.0534846029173419</v>
      </c>
      <c r="N279" s="53">
        <f t="shared" si="37"/>
        <v>-85.058931939312856</v>
      </c>
      <c r="O279" s="27" t="s">
        <v>365</v>
      </c>
      <c r="P279" s="27" t="s">
        <v>365</v>
      </c>
      <c r="Q279" s="27" t="s">
        <v>365</v>
      </c>
      <c r="R279" s="27" t="s">
        <v>365</v>
      </c>
      <c r="S279" s="27" t="s">
        <v>365</v>
      </c>
      <c r="T279" s="27" t="s">
        <v>365</v>
      </c>
      <c r="U279" s="58">
        <f>'Расчет субсидий'!Z279-1</f>
        <v>-0.10793691389599325</v>
      </c>
      <c r="V279" s="58">
        <f>U279*'Расчет субсидий'!AA279</f>
        <v>-0.53968456947996624</v>
      </c>
      <c r="W279" s="53">
        <f t="shared" si="35"/>
        <v>-9.0838296088986148</v>
      </c>
      <c r="X279" s="52">
        <f>'Расчет субсидий'!AD279-1</f>
        <v>7.547169811320753E-2</v>
      </c>
      <c r="Y279" s="52">
        <f>X279*'Расчет субсидий'!AE279</f>
        <v>1.5094339622641506</v>
      </c>
      <c r="Z279" s="53">
        <f t="shared" si="38"/>
        <v>25.406397911847712</v>
      </c>
      <c r="AA279" s="27" t="s">
        <v>365</v>
      </c>
      <c r="AB279" s="27" t="s">
        <v>365</v>
      </c>
      <c r="AC279" s="27" t="s">
        <v>365</v>
      </c>
      <c r="AD279" s="27" t="s">
        <v>365</v>
      </c>
      <c r="AE279" s="27" t="s">
        <v>365</v>
      </c>
      <c r="AF279" s="27" t="s">
        <v>365</v>
      </c>
      <c r="AG279" s="27" t="s">
        <v>365</v>
      </c>
      <c r="AH279" s="27" t="s">
        <v>365</v>
      </c>
      <c r="AI279" s="27" t="s">
        <v>365</v>
      </c>
      <c r="AJ279" s="52">
        <f t="shared" si="39"/>
        <v>-4.0837352101331579</v>
      </c>
      <c r="AK279" s="76"/>
    </row>
    <row r="280" spans="1:37" ht="15" customHeight="1">
      <c r="A280" s="33" t="s">
        <v>264</v>
      </c>
      <c r="B280" s="50">
        <f>'Расчет субсидий'!AV280</f>
        <v>-73.399999999999977</v>
      </c>
      <c r="C280" s="52">
        <f>'Расчет субсидий'!D280-1</f>
        <v>-1</v>
      </c>
      <c r="D280" s="52">
        <f>C280*'Расчет субсидий'!E280</f>
        <v>0</v>
      </c>
      <c r="E280" s="53">
        <f t="shared" si="36"/>
        <v>0</v>
      </c>
      <c r="F280" s="27" t="s">
        <v>365</v>
      </c>
      <c r="G280" s="27" t="s">
        <v>365</v>
      </c>
      <c r="H280" s="27" t="s">
        <v>365</v>
      </c>
      <c r="I280" s="27" t="s">
        <v>365</v>
      </c>
      <c r="J280" s="27" t="s">
        <v>365</v>
      </c>
      <c r="K280" s="27" t="s">
        <v>365</v>
      </c>
      <c r="L280" s="52">
        <f>'Расчет субсидий'!P280-1</f>
        <v>-0.18979206049149333</v>
      </c>
      <c r="M280" s="52">
        <f>L280*'Расчет субсидий'!Q280</f>
        <v>-3.7958412098298666</v>
      </c>
      <c r="N280" s="53">
        <f t="shared" si="37"/>
        <v>-66.793228385004895</v>
      </c>
      <c r="O280" s="27" t="s">
        <v>365</v>
      </c>
      <c r="P280" s="27" t="s">
        <v>365</v>
      </c>
      <c r="Q280" s="27" t="s">
        <v>365</v>
      </c>
      <c r="R280" s="27" t="s">
        <v>365</v>
      </c>
      <c r="S280" s="27" t="s">
        <v>365</v>
      </c>
      <c r="T280" s="27" t="s">
        <v>365</v>
      </c>
      <c r="U280" s="58">
        <f>'Расчет субсидий'!Z280-1</f>
        <v>-7.5092210891733679E-2</v>
      </c>
      <c r="V280" s="58">
        <f>U280*'Расчет субсидий'!AA280</f>
        <v>-0.3754610544586684</v>
      </c>
      <c r="W280" s="53">
        <f t="shared" si="35"/>
        <v>-6.6067716149950932</v>
      </c>
      <c r="X280" s="52">
        <f>'Расчет субсидий'!AD280-1</f>
        <v>0</v>
      </c>
      <c r="Y280" s="52">
        <f>X280*'Расчет субсидий'!AE280</f>
        <v>0</v>
      </c>
      <c r="Z280" s="53">
        <f t="shared" si="38"/>
        <v>0</v>
      </c>
      <c r="AA280" s="27" t="s">
        <v>365</v>
      </c>
      <c r="AB280" s="27" t="s">
        <v>365</v>
      </c>
      <c r="AC280" s="27" t="s">
        <v>365</v>
      </c>
      <c r="AD280" s="27" t="s">
        <v>365</v>
      </c>
      <c r="AE280" s="27" t="s">
        <v>365</v>
      </c>
      <c r="AF280" s="27" t="s">
        <v>365</v>
      </c>
      <c r="AG280" s="27" t="s">
        <v>365</v>
      </c>
      <c r="AH280" s="27" t="s">
        <v>365</v>
      </c>
      <c r="AI280" s="27" t="s">
        <v>365</v>
      </c>
      <c r="AJ280" s="52">
        <f t="shared" si="39"/>
        <v>-4.1713022642885349</v>
      </c>
      <c r="AK280" s="76"/>
    </row>
    <row r="281" spans="1:37" ht="15" customHeight="1">
      <c r="A281" s="33" t="s">
        <v>265</v>
      </c>
      <c r="B281" s="50">
        <f>'Расчет субсидий'!AV281</f>
        <v>-24.172727272727229</v>
      </c>
      <c r="C281" s="52">
        <f>'Расчет субсидий'!D281-1</f>
        <v>-1</v>
      </c>
      <c r="D281" s="52">
        <f>C281*'Расчет субсидий'!E281</f>
        <v>0</v>
      </c>
      <c r="E281" s="53">
        <f t="shared" si="36"/>
        <v>0</v>
      </c>
      <c r="F281" s="27" t="s">
        <v>365</v>
      </c>
      <c r="G281" s="27" t="s">
        <v>365</v>
      </c>
      <c r="H281" s="27" t="s">
        <v>365</v>
      </c>
      <c r="I281" s="27" t="s">
        <v>365</v>
      </c>
      <c r="J281" s="27" t="s">
        <v>365</v>
      </c>
      <c r="K281" s="27" t="s">
        <v>365</v>
      </c>
      <c r="L281" s="52">
        <f>'Расчет субсидий'!P281-1</f>
        <v>-7.36215538847107E-3</v>
      </c>
      <c r="M281" s="52">
        <f>L281*'Расчет субсидий'!Q281</f>
        <v>-0.1472431077694214</v>
      </c>
      <c r="N281" s="53">
        <f t="shared" si="37"/>
        <v>-1.8107956884259129</v>
      </c>
      <c r="O281" s="27" t="s">
        <v>365</v>
      </c>
      <c r="P281" s="27" t="s">
        <v>365</v>
      </c>
      <c r="Q281" s="27" t="s">
        <v>365</v>
      </c>
      <c r="R281" s="27" t="s">
        <v>365</v>
      </c>
      <c r="S281" s="27" t="s">
        <v>365</v>
      </c>
      <c r="T281" s="27" t="s">
        <v>365</v>
      </c>
      <c r="U281" s="58">
        <f>'Расчет субсидий'!Z281-1</f>
        <v>-0.3636677868458954</v>
      </c>
      <c r="V281" s="58">
        <f>U281*'Расчет субсидий'!AA281</f>
        <v>-1.8183389342294771</v>
      </c>
      <c r="W281" s="53">
        <f t="shared" si="35"/>
        <v>-22.361931584301317</v>
      </c>
      <c r="X281" s="52">
        <f>'Расчет субсидий'!AD281-1</f>
        <v>0</v>
      </c>
      <c r="Y281" s="52">
        <f>X281*'Расчет субсидий'!AE281</f>
        <v>0</v>
      </c>
      <c r="Z281" s="53">
        <f t="shared" si="38"/>
        <v>0</v>
      </c>
      <c r="AA281" s="27" t="s">
        <v>365</v>
      </c>
      <c r="AB281" s="27" t="s">
        <v>365</v>
      </c>
      <c r="AC281" s="27" t="s">
        <v>365</v>
      </c>
      <c r="AD281" s="27" t="s">
        <v>365</v>
      </c>
      <c r="AE281" s="27" t="s">
        <v>365</v>
      </c>
      <c r="AF281" s="27" t="s">
        <v>365</v>
      </c>
      <c r="AG281" s="27" t="s">
        <v>365</v>
      </c>
      <c r="AH281" s="27" t="s">
        <v>365</v>
      </c>
      <c r="AI281" s="27" t="s">
        <v>365</v>
      </c>
      <c r="AJ281" s="52">
        <f t="shared" si="39"/>
        <v>-1.9655820419988985</v>
      </c>
      <c r="AK281" s="76"/>
    </row>
    <row r="282" spans="1:37" ht="15" customHeight="1">
      <c r="A282" s="33" t="s">
        <v>266</v>
      </c>
      <c r="B282" s="50">
        <f>'Расчет субсидий'!AV282</f>
        <v>-25.509090909090901</v>
      </c>
      <c r="C282" s="52">
        <f>'Расчет субсидий'!D282-1</f>
        <v>-1</v>
      </c>
      <c r="D282" s="52">
        <f>C282*'Расчет субсидий'!E282</f>
        <v>0</v>
      </c>
      <c r="E282" s="53">
        <f t="shared" si="36"/>
        <v>0</v>
      </c>
      <c r="F282" s="27" t="s">
        <v>365</v>
      </c>
      <c r="G282" s="27" t="s">
        <v>365</v>
      </c>
      <c r="H282" s="27" t="s">
        <v>365</v>
      </c>
      <c r="I282" s="27" t="s">
        <v>365</v>
      </c>
      <c r="J282" s="27" t="s">
        <v>365</v>
      </c>
      <c r="K282" s="27" t="s">
        <v>365</v>
      </c>
      <c r="L282" s="52">
        <f>'Расчет субсидий'!P282-1</f>
        <v>6.8639912838205808E-2</v>
      </c>
      <c r="M282" s="52">
        <f>L282*'Расчет субсидий'!Q282</f>
        <v>1.3727982567641162</v>
      </c>
      <c r="N282" s="53">
        <f t="shared" si="37"/>
        <v>19.331746340350318</v>
      </c>
      <c r="O282" s="27" t="s">
        <v>365</v>
      </c>
      <c r="P282" s="27" t="s">
        <v>365</v>
      </c>
      <c r="Q282" s="27" t="s">
        <v>365</v>
      </c>
      <c r="R282" s="27" t="s">
        <v>365</v>
      </c>
      <c r="S282" s="27" t="s">
        <v>365</v>
      </c>
      <c r="T282" s="27" t="s">
        <v>365</v>
      </c>
      <c r="U282" s="58">
        <f>'Расчет субсидий'!Z282-1</f>
        <v>6.9029146571608191E-2</v>
      </c>
      <c r="V282" s="58">
        <f>U282*'Расчет субсидий'!AA282</f>
        <v>0.34514573285804095</v>
      </c>
      <c r="W282" s="53">
        <f t="shared" si="35"/>
        <v>4.8603425340832418</v>
      </c>
      <c r="X282" s="52">
        <f>'Расчет субсидий'!AD282-1</f>
        <v>-0.17647058823529416</v>
      </c>
      <c r="Y282" s="52">
        <f>X282*'Расчет субсидий'!AE282</f>
        <v>-3.5294117647058831</v>
      </c>
      <c r="Z282" s="53">
        <f t="shared" si="38"/>
        <v>-49.701179783524459</v>
      </c>
      <c r="AA282" s="27" t="s">
        <v>365</v>
      </c>
      <c r="AB282" s="27" t="s">
        <v>365</v>
      </c>
      <c r="AC282" s="27" t="s">
        <v>365</v>
      </c>
      <c r="AD282" s="27" t="s">
        <v>365</v>
      </c>
      <c r="AE282" s="27" t="s">
        <v>365</v>
      </c>
      <c r="AF282" s="27" t="s">
        <v>365</v>
      </c>
      <c r="AG282" s="27" t="s">
        <v>365</v>
      </c>
      <c r="AH282" s="27" t="s">
        <v>365</v>
      </c>
      <c r="AI282" s="27" t="s">
        <v>365</v>
      </c>
      <c r="AJ282" s="52">
        <f t="shared" si="39"/>
        <v>-1.811467775083726</v>
      </c>
      <c r="AK282" s="76"/>
    </row>
    <row r="283" spans="1:37" ht="15" customHeight="1">
      <c r="A283" s="33" t="s">
        <v>267</v>
      </c>
      <c r="B283" s="50">
        <f>'Расчет субсидий'!AV283</f>
        <v>-113.67272727272723</v>
      </c>
      <c r="C283" s="52">
        <f>'Расчет субсидий'!D283-1</f>
        <v>-1</v>
      </c>
      <c r="D283" s="52">
        <f>C283*'Расчет субсидий'!E283</f>
        <v>0</v>
      </c>
      <c r="E283" s="53">
        <f t="shared" si="36"/>
        <v>0</v>
      </c>
      <c r="F283" s="27" t="s">
        <v>365</v>
      </c>
      <c r="G283" s="27" t="s">
        <v>365</v>
      </c>
      <c r="H283" s="27" t="s">
        <v>365</v>
      </c>
      <c r="I283" s="27" t="s">
        <v>365</v>
      </c>
      <c r="J283" s="27" t="s">
        <v>365</v>
      </c>
      <c r="K283" s="27" t="s">
        <v>365</v>
      </c>
      <c r="L283" s="52">
        <f>'Расчет субсидий'!P283-1</f>
        <v>-0.40479384670423035</v>
      </c>
      <c r="M283" s="52">
        <f>L283*'Расчет субсидий'!Q283</f>
        <v>-8.0958769340846075</v>
      </c>
      <c r="N283" s="53">
        <f t="shared" si="37"/>
        <v>-112.31922419822351</v>
      </c>
      <c r="O283" s="27" t="s">
        <v>365</v>
      </c>
      <c r="P283" s="27" t="s">
        <v>365</v>
      </c>
      <c r="Q283" s="27" t="s">
        <v>365</v>
      </c>
      <c r="R283" s="27" t="s">
        <v>365</v>
      </c>
      <c r="S283" s="27" t="s">
        <v>365</v>
      </c>
      <c r="T283" s="27" t="s">
        <v>365</v>
      </c>
      <c r="U283" s="58">
        <f>'Расчет субсидий'!Z283-1</f>
        <v>-1.951187679457056E-2</v>
      </c>
      <c r="V283" s="58">
        <f>U283*'Расчет субсидий'!AA283</f>
        <v>-9.7559383972852798E-2</v>
      </c>
      <c r="W283" s="53">
        <f t="shared" si="35"/>
        <v>-1.3535030745037397</v>
      </c>
      <c r="X283" s="52">
        <f>'Расчет субсидий'!AD283-1</f>
        <v>0</v>
      </c>
      <c r="Y283" s="52">
        <f>X283*'Расчет субсидий'!AE283</f>
        <v>0</v>
      </c>
      <c r="Z283" s="53">
        <f t="shared" si="38"/>
        <v>0</v>
      </c>
      <c r="AA283" s="27" t="s">
        <v>365</v>
      </c>
      <c r="AB283" s="27" t="s">
        <v>365</v>
      </c>
      <c r="AC283" s="27" t="s">
        <v>365</v>
      </c>
      <c r="AD283" s="27" t="s">
        <v>365</v>
      </c>
      <c r="AE283" s="27" t="s">
        <v>365</v>
      </c>
      <c r="AF283" s="27" t="s">
        <v>365</v>
      </c>
      <c r="AG283" s="27" t="s">
        <v>365</v>
      </c>
      <c r="AH283" s="27" t="s">
        <v>365</v>
      </c>
      <c r="AI283" s="27" t="s">
        <v>365</v>
      </c>
      <c r="AJ283" s="52">
        <f t="shared" si="39"/>
        <v>-8.1934363180574596</v>
      </c>
      <c r="AK283" s="76"/>
    </row>
    <row r="284" spans="1:37" ht="15" customHeight="1">
      <c r="A284" s="33" t="s">
        <v>268</v>
      </c>
      <c r="B284" s="50">
        <f>'Расчет субсидий'!AV284</f>
        <v>-0.93636363636369424</v>
      </c>
      <c r="C284" s="52">
        <f>'Расчет субсидий'!D284-1</f>
        <v>-1</v>
      </c>
      <c r="D284" s="52">
        <f>C284*'Расчет субсидий'!E284</f>
        <v>0</v>
      </c>
      <c r="E284" s="53">
        <f t="shared" si="36"/>
        <v>0</v>
      </c>
      <c r="F284" s="27" t="s">
        <v>365</v>
      </c>
      <c r="G284" s="27" t="s">
        <v>365</v>
      </c>
      <c r="H284" s="27" t="s">
        <v>365</v>
      </c>
      <c r="I284" s="27" t="s">
        <v>365</v>
      </c>
      <c r="J284" s="27" t="s">
        <v>365</v>
      </c>
      <c r="K284" s="27" t="s">
        <v>365</v>
      </c>
      <c r="L284" s="52">
        <f>'Расчет субсидий'!P284-1</f>
        <v>-0.14039767216294863</v>
      </c>
      <c r="M284" s="52">
        <f>L284*'Расчет субсидий'!Q284</f>
        <v>-2.8079534432589726</v>
      </c>
      <c r="N284" s="53">
        <f t="shared" si="37"/>
        <v>-44.962539441825733</v>
      </c>
      <c r="O284" s="27" t="s">
        <v>365</v>
      </c>
      <c r="P284" s="27" t="s">
        <v>365</v>
      </c>
      <c r="Q284" s="27" t="s">
        <v>365</v>
      </c>
      <c r="R284" s="27" t="s">
        <v>365</v>
      </c>
      <c r="S284" s="27" t="s">
        <v>365</v>
      </c>
      <c r="T284" s="27" t="s">
        <v>365</v>
      </c>
      <c r="U284" s="58">
        <f>'Расчет субсидий'!Z284-1</f>
        <v>-0.2001046716615249</v>
      </c>
      <c r="V284" s="58">
        <f>U284*'Расчет субсидий'!AA284</f>
        <v>-1.0005233583076245</v>
      </c>
      <c r="W284" s="53">
        <f t="shared" si="35"/>
        <v>-16.020946169307809</v>
      </c>
      <c r="X284" s="52">
        <f>'Расчет субсидий'!AD284-1</f>
        <v>0.1875</v>
      </c>
      <c r="Y284" s="52">
        <f>X284*'Расчет субсидий'!AE284</f>
        <v>3.75</v>
      </c>
      <c r="Z284" s="53">
        <f t="shared" si="38"/>
        <v>60.047121974769844</v>
      </c>
      <c r="AA284" s="27" t="s">
        <v>365</v>
      </c>
      <c r="AB284" s="27" t="s">
        <v>365</v>
      </c>
      <c r="AC284" s="27" t="s">
        <v>365</v>
      </c>
      <c r="AD284" s="27" t="s">
        <v>365</v>
      </c>
      <c r="AE284" s="27" t="s">
        <v>365</v>
      </c>
      <c r="AF284" s="27" t="s">
        <v>365</v>
      </c>
      <c r="AG284" s="27" t="s">
        <v>365</v>
      </c>
      <c r="AH284" s="27" t="s">
        <v>365</v>
      </c>
      <c r="AI284" s="27" t="s">
        <v>365</v>
      </c>
      <c r="AJ284" s="52">
        <f t="shared" si="39"/>
        <v>-5.8476801566596848E-2</v>
      </c>
      <c r="AK284" s="76"/>
    </row>
    <row r="285" spans="1:37" ht="15" customHeight="1">
      <c r="A285" s="33" t="s">
        <v>269</v>
      </c>
      <c r="B285" s="50">
        <f>'Расчет субсидий'!AV285</f>
        <v>-10.218181818181833</v>
      </c>
      <c r="C285" s="52">
        <f>'Расчет субсидий'!D285-1</f>
        <v>6.0072757443276892E-3</v>
      </c>
      <c r="D285" s="52">
        <f>C285*'Расчет субсидий'!E285</f>
        <v>3.0036378721638446E-2</v>
      </c>
      <c r="E285" s="53">
        <f t="shared" si="36"/>
        <v>6.5630573828819233E-2</v>
      </c>
      <c r="F285" s="27" t="s">
        <v>365</v>
      </c>
      <c r="G285" s="27" t="s">
        <v>365</v>
      </c>
      <c r="H285" s="27" t="s">
        <v>365</v>
      </c>
      <c r="I285" s="27" t="s">
        <v>365</v>
      </c>
      <c r="J285" s="27" t="s">
        <v>365</v>
      </c>
      <c r="K285" s="27" t="s">
        <v>365</v>
      </c>
      <c r="L285" s="52">
        <f>'Расчет субсидий'!P285-1</f>
        <v>-0.22866060764821594</v>
      </c>
      <c r="M285" s="52">
        <f>L285*'Расчет субсидий'!Q285</f>
        <v>-4.5732121529643184</v>
      </c>
      <c r="N285" s="53">
        <f t="shared" si="37"/>
        <v>-9.9926339530321933</v>
      </c>
      <c r="O285" s="27" t="s">
        <v>365</v>
      </c>
      <c r="P285" s="27" t="s">
        <v>365</v>
      </c>
      <c r="Q285" s="27" t="s">
        <v>365</v>
      </c>
      <c r="R285" s="27" t="s">
        <v>365</v>
      </c>
      <c r="S285" s="27" t="s">
        <v>365</v>
      </c>
      <c r="T285" s="27" t="s">
        <v>365</v>
      </c>
      <c r="U285" s="58">
        <f>'Расчет субсидий'!Z285-1</f>
        <v>-2.6652047539745816E-2</v>
      </c>
      <c r="V285" s="58">
        <f>U285*'Расчет субсидий'!AA285</f>
        <v>-0.13326023769872908</v>
      </c>
      <c r="W285" s="53">
        <f t="shared" si="35"/>
        <v>-0.29117843897845747</v>
      </c>
      <c r="X285" s="52">
        <f>'Расчет субсидий'!AD285-1</f>
        <v>0</v>
      </c>
      <c r="Y285" s="52">
        <f>X285*'Расчет субсидий'!AE285</f>
        <v>0</v>
      </c>
      <c r="Z285" s="53">
        <f t="shared" si="38"/>
        <v>0</v>
      </c>
      <c r="AA285" s="27" t="s">
        <v>365</v>
      </c>
      <c r="AB285" s="27" t="s">
        <v>365</v>
      </c>
      <c r="AC285" s="27" t="s">
        <v>365</v>
      </c>
      <c r="AD285" s="27" t="s">
        <v>365</v>
      </c>
      <c r="AE285" s="27" t="s">
        <v>365</v>
      </c>
      <c r="AF285" s="27" t="s">
        <v>365</v>
      </c>
      <c r="AG285" s="27" t="s">
        <v>365</v>
      </c>
      <c r="AH285" s="27" t="s">
        <v>365</v>
      </c>
      <c r="AI285" s="27" t="s">
        <v>365</v>
      </c>
      <c r="AJ285" s="52">
        <f t="shared" si="39"/>
        <v>-4.6764360119414095</v>
      </c>
      <c r="AK285" s="76"/>
    </row>
    <row r="286" spans="1:37" ht="15" customHeight="1">
      <c r="A286" s="33" t="s">
        <v>270</v>
      </c>
      <c r="B286" s="50">
        <f>'Расчет субсидий'!AV286</f>
        <v>-8.3999999999999773</v>
      </c>
      <c r="C286" s="52">
        <f>'Расчет субсидий'!D286-1</f>
        <v>-7.5254748027437479E-2</v>
      </c>
      <c r="D286" s="52">
        <f>C286*'Расчет субсидий'!E286</f>
        <v>-0.3762737401371874</v>
      </c>
      <c r="E286" s="53">
        <f t="shared" si="36"/>
        <v>-6.0420889824075701</v>
      </c>
      <c r="F286" s="27" t="s">
        <v>365</v>
      </c>
      <c r="G286" s="27" t="s">
        <v>365</v>
      </c>
      <c r="H286" s="27" t="s">
        <v>365</v>
      </c>
      <c r="I286" s="27" t="s">
        <v>365</v>
      </c>
      <c r="J286" s="27" t="s">
        <v>365</v>
      </c>
      <c r="K286" s="27" t="s">
        <v>365</v>
      </c>
      <c r="L286" s="52">
        <f>'Расчет субсидий'!P286-1</f>
        <v>1.9000071833920051E-2</v>
      </c>
      <c r="M286" s="52">
        <f>L286*'Расчет субсидий'!Q286</f>
        <v>0.38000143667840103</v>
      </c>
      <c r="N286" s="53">
        <f t="shared" si="37"/>
        <v>6.1019471967841934</v>
      </c>
      <c r="O286" s="27" t="s">
        <v>365</v>
      </c>
      <c r="P286" s="27" t="s">
        <v>365</v>
      </c>
      <c r="Q286" s="27" t="s">
        <v>365</v>
      </c>
      <c r="R286" s="27" t="s">
        <v>365</v>
      </c>
      <c r="S286" s="27" t="s">
        <v>365</v>
      </c>
      <c r="T286" s="27" t="s">
        <v>365</v>
      </c>
      <c r="U286" s="58">
        <f>'Расчет субсидий'!Z286-1</f>
        <v>-0.1053682757940908</v>
      </c>
      <c r="V286" s="58">
        <f>U286*'Расчет субсидий'!AA286</f>
        <v>-0.52684137897045402</v>
      </c>
      <c r="W286" s="53">
        <f t="shared" si="35"/>
        <v>-8.4598582143766006</v>
      </c>
      <c r="X286" s="52">
        <f>'Расчет субсидий'!AD286-1</f>
        <v>0</v>
      </c>
      <c r="Y286" s="52">
        <f>X286*'Расчет субсидий'!AE286</f>
        <v>0</v>
      </c>
      <c r="Z286" s="53">
        <f t="shared" si="38"/>
        <v>0</v>
      </c>
      <c r="AA286" s="27" t="s">
        <v>365</v>
      </c>
      <c r="AB286" s="27" t="s">
        <v>365</v>
      </c>
      <c r="AC286" s="27" t="s">
        <v>365</v>
      </c>
      <c r="AD286" s="27" t="s">
        <v>365</v>
      </c>
      <c r="AE286" s="27" t="s">
        <v>365</v>
      </c>
      <c r="AF286" s="27" t="s">
        <v>365</v>
      </c>
      <c r="AG286" s="27" t="s">
        <v>365</v>
      </c>
      <c r="AH286" s="27" t="s">
        <v>365</v>
      </c>
      <c r="AI286" s="27" t="s">
        <v>365</v>
      </c>
      <c r="AJ286" s="52">
        <f t="shared" si="39"/>
        <v>-0.52311368242924039</v>
      </c>
      <c r="AK286" s="76"/>
    </row>
    <row r="287" spans="1:37" ht="15" customHeight="1">
      <c r="A287" s="33" t="s">
        <v>271</v>
      </c>
      <c r="B287" s="50">
        <f>'Расчет субсидий'!AV287</f>
        <v>-28.13636363636374</v>
      </c>
      <c r="C287" s="52">
        <f>'Расчет субсидий'!D287-1</f>
        <v>7.9294145575056652E-2</v>
      </c>
      <c r="D287" s="52">
        <f>C287*'Расчет субсидий'!E287</f>
        <v>0.39647072787528326</v>
      </c>
      <c r="E287" s="53">
        <f t="shared" si="36"/>
        <v>6.5890565287119491</v>
      </c>
      <c r="F287" s="27" t="s">
        <v>365</v>
      </c>
      <c r="G287" s="27" t="s">
        <v>365</v>
      </c>
      <c r="H287" s="27" t="s">
        <v>365</v>
      </c>
      <c r="I287" s="27" t="s">
        <v>365</v>
      </c>
      <c r="J287" s="27" t="s">
        <v>365</v>
      </c>
      <c r="K287" s="27" t="s">
        <v>365</v>
      </c>
      <c r="L287" s="52">
        <f>'Расчет субсидий'!P287-1</f>
        <v>-0.13796866056096158</v>
      </c>
      <c r="M287" s="52">
        <f>L287*'Расчет субсидий'!Q287</f>
        <v>-2.7593732112192315</v>
      </c>
      <c r="N287" s="53">
        <f t="shared" si="37"/>
        <v>-45.858785514819374</v>
      </c>
      <c r="O287" s="27" t="s">
        <v>365</v>
      </c>
      <c r="P287" s="27" t="s">
        <v>365</v>
      </c>
      <c r="Q287" s="27" t="s">
        <v>365</v>
      </c>
      <c r="R287" s="27" t="s">
        <v>365</v>
      </c>
      <c r="S287" s="27" t="s">
        <v>365</v>
      </c>
      <c r="T287" s="27" t="s">
        <v>365</v>
      </c>
      <c r="U287" s="58">
        <f>'Расчет субсидий'!Z287-1</f>
        <v>0.13398135058274296</v>
      </c>
      <c r="V287" s="58">
        <f>U287*'Расчет субсидий'!AA287</f>
        <v>0.66990675291371482</v>
      </c>
      <c r="W287" s="53">
        <f t="shared" si="35"/>
        <v>11.133365349743682</v>
      </c>
      <c r="X287" s="52">
        <f>'Расчет субсидий'!AD287-1</f>
        <v>0</v>
      </c>
      <c r="Y287" s="52">
        <f>X287*'Расчет субсидий'!AE287</f>
        <v>0</v>
      </c>
      <c r="Z287" s="53">
        <f t="shared" si="38"/>
        <v>0</v>
      </c>
      <c r="AA287" s="27" t="s">
        <v>365</v>
      </c>
      <c r="AB287" s="27" t="s">
        <v>365</v>
      </c>
      <c r="AC287" s="27" t="s">
        <v>365</v>
      </c>
      <c r="AD287" s="27" t="s">
        <v>365</v>
      </c>
      <c r="AE287" s="27" t="s">
        <v>365</v>
      </c>
      <c r="AF287" s="27" t="s">
        <v>365</v>
      </c>
      <c r="AG287" s="27" t="s">
        <v>365</v>
      </c>
      <c r="AH287" s="27" t="s">
        <v>365</v>
      </c>
      <c r="AI287" s="27" t="s">
        <v>365</v>
      </c>
      <c r="AJ287" s="52">
        <f t="shared" si="39"/>
        <v>-1.6929957304302332</v>
      </c>
      <c r="AK287" s="76"/>
    </row>
    <row r="288" spans="1:37" ht="15" customHeight="1">
      <c r="A288" s="33" t="s">
        <v>272</v>
      </c>
      <c r="B288" s="50">
        <f>'Расчет субсидий'!AV288</f>
        <v>0</v>
      </c>
      <c r="C288" s="52">
        <f>'Расчет субсидий'!D288-1</f>
        <v>1.7378459695316373E-3</v>
      </c>
      <c r="D288" s="52">
        <f>C288*'Расчет субсидий'!E288</f>
        <v>8.6892298476581864E-3</v>
      </c>
      <c r="E288" s="53">
        <f t="shared" si="36"/>
        <v>0</v>
      </c>
      <c r="F288" s="27" t="s">
        <v>365</v>
      </c>
      <c r="G288" s="27" t="s">
        <v>365</v>
      </c>
      <c r="H288" s="27" t="s">
        <v>365</v>
      </c>
      <c r="I288" s="27" t="s">
        <v>365</v>
      </c>
      <c r="J288" s="27" t="s">
        <v>365</v>
      </c>
      <c r="K288" s="27" t="s">
        <v>365</v>
      </c>
      <c r="L288" s="52">
        <f>'Расчет субсидий'!P288-1</f>
        <v>0.21785419620987501</v>
      </c>
      <c r="M288" s="52">
        <f>L288*'Расчет субсидий'!Q288</f>
        <v>4.3570839241975001</v>
      </c>
      <c r="N288" s="53">
        <f t="shared" si="37"/>
        <v>0</v>
      </c>
      <c r="O288" s="27" t="s">
        <v>365</v>
      </c>
      <c r="P288" s="27" t="s">
        <v>365</v>
      </c>
      <c r="Q288" s="27" t="s">
        <v>365</v>
      </c>
      <c r="R288" s="27" t="s">
        <v>365</v>
      </c>
      <c r="S288" s="27" t="s">
        <v>365</v>
      </c>
      <c r="T288" s="27" t="s">
        <v>365</v>
      </c>
      <c r="U288" s="58">
        <f>'Расчет субсидий'!Z288-1</f>
        <v>-2.8658725911248073E-2</v>
      </c>
      <c r="V288" s="58">
        <f>U288*'Расчет субсидий'!AA288</f>
        <v>-0.14329362955624037</v>
      </c>
      <c r="W288" s="53">
        <f t="shared" si="35"/>
        <v>0</v>
      </c>
      <c r="X288" s="52">
        <f>'Расчет субсидий'!AD288-1</f>
        <v>0</v>
      </c>
      <c r="Y288" s="52">
        <f>X288*'Расчет субсидий'!AE288</f>
        <v>0</v>
      </c>
      <c r="Z288" s="53">
        <f t="shared" si="38"/>
        <v>0</v>
      </c>
      <c r="AA288" s="27" t="s">
        <v>365</v>
      </c>
      <c r="AB288" s="27" t="s">
        <v>365</v>
      </c>
      <c r="AC288" s="27" t="s">
        <v>365</v>
      </c>
      <c r="AD288" s="27" t="s">
        <v>365</v>
      </c>
      <c r="AE288" s="27" t="s">
        <v>365</v>
      </c>
      <c r="AF288" s="27" t="s">
        <v>365</v>
      </c>
      <c r="AG288" s="27" t="s">
        <v>365</v>
      </c>
      <c r="AH288" s="27" t="s">
        <v>365</v>
      </c>
      <c r="AI288" s="27" t="s">
        <v>365</v>
      </c>
      <c r="AJ288" s="52">
        <f t="shared" si="39"/>
        <v>4.2224795244889179</v>
      </c>
      <c r="AK288" s="76"/>
    </row>
    <row r="289" spans="1:37" ht="15" customHeight="1">
      <c r="A289" s="33" t="s">
        <v>165</v>
      </c>
      <c r="B289" s="50">
        <f>'Расчет субсидий'!AV289</f>
        <v>-92.281818181818153</v>
      </c>
      <c r="C289" s="52">
        <f>'Расчет субсидий'!D289-1</f>
        <v>-1</v>
      </c>
      <c r="D289" s="52">
        <f>C289*'Расчет субсидий'!E289</f>
        <v>0</v>
      </c>
      <c r="E289" s="53">
        <f t="shared" si="36"/>
        <v>0</v>
      </c>
      <c r="F289" s="27" t="s">
        <v>365</v>
      </c>
      <c r="G289" s="27" t="s">
        <v>365</v>
      </c>
      <c r="H289" s="27" t="s">
        <v>365</v>
      </c>
      <c r="I289" s="27" t="s">
        <v>365</v>
      </c>
      <c r="J289" s="27" t="s">
        <v>365</v>
      </c>
      <c r="K289" s="27" t="s">
        <v>365</v>
      </c>
      <c r="L289" s="52">
        <f>'Расчет субсидий'!P289-1</f>
        <v>-0.28881547899952809</v>
      </c>
      <c r="M289" s="52">
        <f>L289*'Расчет субсидий'!Q289</f>
        <v>-5.7763095799905617</v>
      </c>
      <c r="N289" s="53">
        <f t="shared" si="37"/>
        <v>-84.250582174965828</v>
      </c>
      <c r="O289" s="27" t="s">
        <v>365</v>
      </c>
      <c r="P289" s="27" t="s">
        <v>365</v>
      </c>
      <c r="Q289" s="27" t="s">
        <v>365</v>
      </c>
      <c r="R289" s="27" t="s">
        <v>365</v>
      </c>
      <c r="S289" s="27" t="s">
        <v>365</v>
      </c>
      <c r="T289" s="27" t="s">
        <v>365</v>
      </c>
      <c r="U289" s="58">
        <f>'Расчет субсидий'!Z289-1</f>
        <v>-0.11012601762016283</v>
      </c>
      <c r="V289" s="58">
        <f>U289*'Расчет субсидий'!AA289</f>
        <v>-0.55063008810081415</v>
      </c>
      <c r="W289" s="53">
        <f t="shared" si="35"/>
        <v>-8.031236006852339</v>
      </c>
      <c r="X289" s="52">
        <f>'Расчет субсидий'!AD289-1</f>
        <v>0</v>
      </c>
      <c r="Y289" s="52">
        <f>X289*'Расчет субсидий'!AE289</f>
        <v>0</v>
      </c>
      <c r="Z289" s="53">
        <f t="shared" si="38"/>
        <v>0</v>
      </c>
      <c r="AA289" s="27" t="s">
        <v>365</v>
      </c>
      <c r="AB289" s="27" t="s">
        <v>365</v>
      </c>
      <c r="AC289" s="27" t="s">
        <v>365</v>
      </c>
      <c r="AD289" s="27" t="s">
        <v>365</v>
      </c>
      <c r="AE289" s="27" t="s">
        <v>365</v>
      </c>
      <c r="AF289" s="27" t="s">
        <v>365</v>
      </c>
      <c r="AG289" s="27" t="s">
        <v>365</v>
      </c>
      <c r="AH289" s="27" t="s">
        <v>365</v>
      </c>
      <c r="AI289" s="27" t="s">
        <v>365</v>
      </c>
      <c r="AJ289" s="52">
        <f t="shared" si="39"/>
        <v>-6.3269396680913754</v>
      </c>
      <c r="AK289" s="76"/>
    </row>
    <row r="290" spans="1:37" ht="15" customHeight="1">
      <c r="A290" s="32" t="s">
        <v>273</v>
      </c>
      <c r="B290" s="54"/>
      <c r="C290" s="55"/>
      <c r="D290" s="55"/>
      <c r="E290" s="56"/>
      <c r="F290" s="55"/>
      <c r="G290" s="55"/>
      <c r="H290" s="56"/>
      <c r="I290" s="56"/>
      <c r="J290" s="56"/>
      <c r="K290" s="56"/>
      <c r="L290" s="55"/>
      <c r="M290" s="55"/>
      <c r="N290" s="56"/>
      <c r="O290" s="55"/>
      <c r="P290" s="55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27"/>
      <c r="AB290" s="27"/>
      <c r="AC290" s="27"/>
      <c r="AD290" s="27"/>
      <c r="AE290" s="27"/>
      <c r="AF290" s="27"/>
      <c r="AG290" s="27"/>
      <c r="AH290" s="27"/>
      <c r="AI290" s="27"/>
      <c r="AJ290" s="56"/>
      <c r="AK290" s="76"/>
    </row>
    <row r="291" spans="1:37" ht="15" customHeight="1">
      <c r="A291" s="33" t="s">
        <v>69</v>
      </c>
      <c r="B291" s="50">
        <f>'Расчет субсидий'!AV291</f>
        <v>-15.600000000000023</v>
      </c>
      <c r="C291" s="52">
        <f>'Расчет субсидий'!D291-1</f>
        <v>7.778726436511918E-2</v>
      </c>
      <c r="D291" s="52">
        <f>C291*'Расчет субсидий'!E291</f>
        <v>0.3889363218255959</v>
      </c>
      <c r="E291" s="53">
        <f t="shared" si="36"/>
        <v>3.8090608347528998</v>
      </c>
      <c r="F291" s="27" t="s">
        <v>365</v>
      </c>
      <c r="G291" s="27" t="s">
        <v>365</v>
      </c>
      <c r="H291" s="27" t="s">
        <v>365</v>
      </c>
      <c r="I291" s="27" t="s">
        <v>365</v>
      </c>
      <c r="J291" s="27" t="s">
        <v>365</v>
      </c>
      <c r="K291" s="27" t="s">
        <v>365</v>
      </c>
      <c r="L291" s="52">
        <f>'Расчет субсидий'!P291-1</f>
        <v>-0.19002802144249498</v>
      </c>
      <c r="M291" s="52">
        <f>L291*'Расчет субсидий'!Q291</f>
        <v>-3.8005604288498995</v>
      </c>
      <c r="N291" s="53">
        <f t="shared" si="37"/>
        <v>-37.220915268837551</v>
      </c>
      <c r="O291" s="27" t="s">
        <v>365</v>
      </c>
      <c r="P291" s="27" t="s">
        <v>365</v>
      </c>
      <c r="Q291" s="27" t="s">
        <v>365</v>
      </c>
      <c r="R291" s="27" t="s">
        <v>365</v>
      </c>
      <c r="S291" s="27" t="s">
        <v>365</v>
      </c>
      <c r="T291" s="27" t="s">
        <v>365</v>
      </c>
      <c r="U291" s="58">
        <f>'Расчет субсидий'!Z291-1</f>
        <v>-0.20274175620600221</v>
      </c>
      <c r="V291" s="58">
        <f>U291*'Расчет субсидий'!AA291</f>
        <v>-2.0274175620600223</v>
      </c>
      <c r="W291" s="53">
        <f t="shared" si="35"/>
        <v>-19.855581487182192</v>
      </c>
      <c r="X291" s="52">
        <f>'Расчет субсидий'!AD291-1</f>
        <v>0.19230769230769229</v>
      </c>
      <c r="Y291" s="52">
        <f>X291*'Расчет субсидий'!AE291</f>
        <v>3.8461538461538458</v>
      </c>
      <c r="Z291" s="53">
        <f t="shared" si="38"/>
        <v>37.667435921266822</v>
      </c>
      <c r="AA291" s="27" t="s">
        <v>365</v>
      </c>
      <c r="AB291" s="27" t="s">
        <v>365</v>
      </c>
      <c r="AC291" s="27" t="s">
        <v>365</v>
      </c>
      <c r="AD291" s="27" t="s">
        <v>365</v>
      </c>
      <c r="AE291" s="27" t="s">
        <v>365</v>
      </c>
      <c r="AF291" s="27" t="s">
        <v>365</v>
      </c>
      <c r="AG291" s="27" t="s">
        <v>365</v>
      </c>
      <c r="AH291" s="27" t="s">
        <v>365</v>
      </c>
      <c r="AI291" s="27" t="s">
        <v>365</v>
      </c>
      <c r="AJ291" s="52">
        <f t="shared" si="39"/>
        <v>-1.5928878229304804</v>
      </c>
      <c r="AK291" s="76"/>
    </row>
    <row r="292" spans="1:37" ht="15" customHeight="1">
      <c r="A292" s="33" t="s">
        <v>274</v>
      </c>
      <c r="B292" s="50">
        <f>'Расчет субсидий'!AV292</f>
        <v>70.327272727272714</v>
      </c>
      <c r="C292" s="52">
        <f>'Расчет субсидий'!D292-1</f>
        <v>0.16437828371278473</v>
      </c>
      <c r="D292" s="52">
        <f>C292*'Расчет субсидий'!E292</f>
        <v>0.82189141856392367</v>
      </c>
      <c r="E292" s="53">
        <f t="shared" si="36"/>
        <v>7.5827172584259896</v>
      </c>
      <c r="F292" s="27" t="s">
        <v>365</v>
      </c>
      <c r="G292" s="27" t="s">
        <v>365</v>
      </c>
      <c r="H292" s="27" t="s">
        <v>365</v>
      </c>
      <c r="I292" s="27" t="s">
        <v>365</v>
      </c>
      <c r="J292" s="27" t="s">
        <v>365</v>
      </c>
      <c r="K292" s="27" t="s">
        <v>365</v>
      </c>
      <c r="L292" s="52">
        <f>'Расчет субсидий'!P292-1</f>
        <v>0.2077638819409704</v>
      </c>
      <c r="M292" s="52">
        <f>L292*'Расчет субсидий'!Q292</f>
        <v>4.1552776388194079</v>
      </c>
      <c r="N292" s="53">
        <f t="shared" si="37"/>
        <v>38.336323696482197</v>
      </c>
      <c r="O292" s="27" t="s">
        <v>365</v>
      </c>
      <c r="P292" s="27" t="s">
        <v>365</v>
      </c>
      <c r="Q292" s="27" t="s">
        <v>365</v>
      </c>
      <c r="R292" s="27" t="s">
        <v>365</v>
      </c>
      <c r="S292" s="27" t="s">
        <v>365</v>
      </c>
      <c r="T292" s="27" t="s">
        <v>365</v>
      </c>
      <c r="U292" s="58">
        <f>'Расчет субсидий'!Z292-1</f>
        <v>0.26456104787151102</v>
      </c>
      <c r="V292" s="58">
        <f>U292*'Расчет субсидий'!AA292</f>
        <v>2.6456104787151102</v>
      </c>
      <c r="W292" s="53">
        <f t="shared" si="35"/>
        <v>24.408231772364523</v>
      </c>
      <c r="X292" s="52">
        <f>'Расчет субсидий'!AD292-1</f>
        <v>0</v>
      </c>
      <c r="Y292" s="52">
        <f>X292*'Расчет субсидий'!AE292</f>
        <v>0</v>
      </c>
      <c r="Z292" s="53">
        <f t="shared" si="38"/>
        <v>0</v>
      </c>
      <c r="AA292" s="27" t="s">
        <v>365</v>
      </c>
      <c r="AB292" s="27" t="s">
        <v>365</v>
      </c>
      <c r="AC292" s="27" t="s">
        <v>365</v>
      </c>
      <c r="AD292" s="27" t="s">
        <v>365</v>
      </c>
      <c r="AE292" s="27" t="s">
        <v>365</v>
      </c>
      <c r="AF292" s="27" t="s">
        <v>365</v>
      </c>
      <c r="AG292" s="27" t="s">
        <v>365</v>
      </c>
      <c r="AH292" s="27" t="s">
        <v>365</v>
      </c>
      <c r="AI292" s="27" t="s">
        <v>365</v>
      </c>
      <c r="AJ292" s="52">
        <f t="shared" si="39"/>
        <v>7.6227795360984416</v>
      </c>
      <c r="AK292" s="76"/>
    </row>
    <row r="293" spans="1:37" ht="15" customHeight="1">
      <c r="A293" s="33" t="s">
        <v>275</v>
      </c>
      <c r="B293" s="50">
        <f>'Расчет субсидий'!AV293</f>
        <v>-16.918181818181822</v>
      </c>
      <c r="C293" s="52">
        <f>'Расчет субсидий'!D293-1</f>
        <v>-1</v>
      </c>
      <c r="D293" s="52">
        <f>C293*'Расчет субсидий'!E293</f>
        <v>0</v>
      </c>
      <c r="E293" s="53">
        <f t="shared" si="36"/>
        <v>0</v>
      </c>
      <c r="F293" s="27" t="s">
        <v>365</v>
      </c>
      <c r="G293" s="27" t="s">
        <v>365</v>
      </c>
      <c r="H293" s="27" t="s">
        <v>365</v>
      </c>
      <c r="I293" s="27" t="s">
        <v>365</v>
      </c>
      <c r="J293" s="27" t="s">
        <v>365</v>
      </c>
      <c r="K293" s="27" t="s">
        <v>365</v>
      </c>
      <c r="L293" s="52">
        <f>'Расчет субсидий'!P293-1</f>
        <v>-0.53424460638466065</v>
      </c>
      <c r="M293" s="52">
        <f>L293*'Расчет субсидий'!Q293</f>
        <v>-10.684892127693214</v>
      </c>
      <c r="N293" s="53">
        <f t="shared" si="37"/>
        <v>-21.357028109074875</v>
      </c>
      <c r="O293" s="27" t="s">
        <v>365</v>
      </c>
      <c r="P293" s="27" t="s">
        <v>365</v>
      </c>
      <c r="Q293" s="27" t="s">
        <v>365</v>
      </c>
      <c r="R293" s="27" t="s">
        <v>365</v>
      </c>
      <c r="S293" s="27" t="s">
        <v>365</v>
      </c>
      <c r="T293" s="27" t="s">
        <v>365</v>
      </c>
      <c r="U293" s="58">
        <f>'Расчет субсидий'!Z293-1</f>
        <v>-3.8794688753420847E-2</v>
      </c>
      <c r="V293" s="58">
        <f>U293*'Расчет субсидий'!AA293</f>
        <v>-0.38794688753420847</v>
      </c>
      <c r="W293" s="53">
        <f t="shared" si="35"/>
        <v>-0.77543062511806116</v>
      </c>
      <c r="X293" s="52">
        <f>'Расчет субсидий'!AD293-1</f>
        <v>0.13043478260869557</v>
      </c>
      <c r="Y293" s="52">
        <f>X293*'Расчет субсидий'!AE293</f>
        <v>2.6086956521739113</v>
      </c>
      <c r="Z293" s="53">
        <f t="shared" si="38"/>
        <v>5.2142769160111175</v>
      </c>
      <c r="AA293" s="27" t="s">
        <v>365</v>
      </c>
      <c r="AB293" s="27" t="s">
        <v>365</v>
      </c>
      <c r="AC293" s="27" t="s">
        <v>365</v>
      </c>
      <c r="AD293" s="27" t="s">
        <v>365</v>
      </c>
      <c r="AE293" s="27" t="s">
        <v>365</v>
      </c>
      <c r="AF293" s="27" t="s">
        <v>365</v>
      </c>
      <c r="AG293" s="27" t="s">
        <v>365</v>
      </c>
      <c r="AH293" s="27" t="s">
        <v>365</v>
      </c>
      <c r="AI293" s="27" t="s">
        <v>365</v>
      </c>
      <c r="AJ293" s="52">
        <f t="shared" si="39"/>
        <v>-8.4641433630535126</v>
      </c>
      <c r="AK293" s="76"/>
    </row>
    <row r="294" spans="1:37" ht="15" customHeight="1">
      <c r="A294" s="33" t="s">
        <v>51</v>
      </c>
      <c r="B294" s="50">
        <f>'Расчет субсидий'!AV294</f>
        <v>0.25454545454545041</v>
      </c>
      <c r="C294" s="52">
        <f>'Расчет субсидий'!D294-1</f>
        <v>8.5147232939490891E-2</v>
      </c>
      <c r="D294" s="52">
        <f>C294*'Расчет субсидий'!E294</f>
        <v>0.42573616469745446</v>
      </c>
      <c r="E294" s="53">
        <f t="shared" si="36"/>
        <v>0.49576575155674646</v>
      </c>
      <c r="F294" s="27" t="s">
        <v>365</v>
      </c>
      <c r="G294" s="27" t="s">
        <v>365</v>
      </c>
      <c r="H294" s="27" t="s">
        <v>365</v>
      </c>
      <c r="I294" s="27" t="s">
        <v>365</v>
      </c>
      <c r="J294" s="27" t="s">
        <v>365</v>
      </c>
      <c r="K294" s="27" t="s">
        <v>365</v>
      </c>
      <c r="L294" s="52">
        <f>'Расчет субсидий'!P294-1</f>
        <v>6.026530406545394E-2</v>
      </c>
      <c r="M294" s="52">
        <f>L294*'Расчет субсидий'!Q294</f>
        <v>1.2053060813090788</v>
      </c>
      <c r="N294" s="53">
        <f t="shared" si="37"/>
        <v>1.4035675726086261</v>
      </c>
      <c r="O294" s="27" t="s">
        <v>365</v>
      </c>
      <c r="P294" s="27" t="s">
        <v>365</v>
      </c>
      <c r="Q294" s="27" t="s">
        <v>365</v>
      </c>
      <c r="R294" s="27" t="s">
        <v>365</v>
      </c>
      <c r="S294" s="27" t="s">
        <v>365</v>
      </c>
      <c r="T294" s="27" t="s">
        <v>365</v>
      </c>
      <c r="U294" s="58">
        <f>'Расчет субсидий'!Z294-1</f>
        <v>1.5897586134512753E-2</v>
      </c>
      <c r="V294" s="58">
        <f>U294*'Расчет субсидий'!AA294</f>
        <v>0.15897586134512753</v>
      </c>
      <c r="W294" s="53">
        <f t="shared" si="35"/>
        <v>0.185125892312102</v>
      </c>
      <c r="X294" s="52">
        <f>'Расчет субсидий'!AD294-1</f>
        <v>-7.8571428571428625E-2</v>
      </c>
      <c r="Y294" s="52">
        <f>X294*'Расчет субсидий'!AE294</f>
        <v>-1.5714285714285725</v>
      </c>
      <c r="Z294" s="53">
        <f t="shared" si="38"/>
        <v>-1.8299137619320243</v>
      </c>
      <c r="AA294" s="27" t="s">
        <v>365</v>
      </c>
      <c r="AB294" s="27" t="s">
        <v>365</v>
      </c>
      <c r="AC294" s="27" t="s">
        <v>365</v>
      </c>
      <c r="AD294" s="27" t="s">
        <v>365</v>
      </c>
      <c r="AE294" s="27" t="s">
        <v>365</v>
      </c>
      <c r="AF294" s="27" t="s">
        <v>365</v>
      </c>
      <c r="AG294" s="27" t="s">
        <v>365</v>
      </c>
      <c r="AH294" s="27" t="s">
        <v>365</v>
      </c>
      <c r="AI294" s="27" t="s">
        <v>365</v>
      </c>
      <c r="AJ294" s="52">
        <f t="shared" si="39"/>
        <v>0.21858953592308827</v>
      </c>
      <c r="AK294" s="76"/>
    </row>
    <row r="295" spans="1:37" ht="15" customHeight="1">
      <c r="A295" s="33" t="s">
        <v>276</v>
      </c>
      <c r="B295" s="50">
        <f>'Расчет субсидий'!AV295</f>
        <v>-159.21818181818185</v>
      </c>
      <c r="C295" s="52">
        <f>'Расчет субсидий'!D295-1</f>
        <v>0.20339615233608166</v>
      </c>
      <c r="D295" s="52">
        <f>C295*'Расчет субсидий'!E295</f>
        <v>1.0169807616804083</v>
      </c>
      <c r="E295" s="53">
        <f t="shared" si="36"/>
        <v>16.985621871941586</v>
      </c>
      <c r="F295" s="27" t="s">
        <v>365</v>
      </c>
      <c r="G295" s="27" t="s">
        <v>365</v>
      </c>
      <c r="H295" s="27" t="s">
        <v>365</v>
      </c>
      <c r="I295" s="27" t="s">
        <v>365</v>
      </c>
      <c r="J295" s="27" t="s">
        <v>365</v>
      </c>
      <c r="K295" s="27" t="s">
        <v>365</v>
      </c>
      <c r="L295" s="52">
        <f>'Расчет субсидий'!P295-1</f>
        <v>-3.4705007436788282E-3</v>
      </c>
      <c r="M295" s="52">
        <f>L295*'Расчет субсидий'!Q295</f>
        <v>-6.9410014873576564E-2</v>
      </c>
      <c r="N295" s="53">
        <f t="shared" si="37"/>
        <v>-1.1592866956699732</v>
      </c>
      <c r="O295" s="27" t="s">
        <v>365</v>
      </c>
      <c r="P295" s="27" t="s">
        <v>365</v>
      </c>
      <c r="Q295" s="27" t="s">
        <v>365</v>
      </c>
      <c r="R295" s="27" t="s">
        <v>365</v>
      </c>
      <c r="S295" s="27" t="s">
        <v>365</v>
      </c>
      <c r="T295" s="27" t="s">
        <v>365</v>
      </c>
      <c r="U295" s="58">
        <f>'Расчет субсидий'!Z295-1</f>
        <v>-0.62699204740371117</v>
      </c>
      <c r="V295" s="58">
        <f>U295*'Расчет субсидий'!AA295</f>
        <v>-6.2699204740371117</v>
      </c>
      <c r="W295" s="53">
        <f t="shared" si="35"/>
        <v>-104.72026841802426</v>
      </c>
      <c r="X295" s="52">
        <f>'Расчет субсидий'!AD295-1</f>
        <v>-0.21052631578947367</v>
      </c>
      <c r="Y295" s="52">
        <f>X295*'Расчет субсидий'!AE295</f>
        <v>-4.2105263157894735</v>
      </c>
      <c r="Z295" s="53">
        <f t="shared" si="38"/>
        <v>-70.32424857642917</v>
      </c>
      <c r="AA295" s="27" t="s">
        <v>365</v>
      </c>
      <c r="AB295" s="27" t="s">
        <v>365</v>
      </c>
      <c r="AC295" s="27" t="s">
        <v>365</v>
      </c>
      <c r="AD295" s="27" t="s">
        <v>365</v>
      </c>
      <c r="AE295" s="27" t="s">
        <v>365</v>
      </c>
      <c r="AF295" s="27" t="s">
        <v>365</v>
      </c>
      <c r="AG295" s="27" t="s">
        <v>365</v>
      </c>
      <c r="AH295" s="27" t="s">
        <v>365</v>
      </c>
      <c r="AI295" s="27" t="s">
        <v>365</v>
      </c>
      <c r="AJ295" s="52">
        <f t="shared" si="39"/>
        <v>-9.5328760430197548</v>
      </c>
      <c r="AK295" s="76"/>
    </row>
    <row r="296" spans="1:37" ht="15" customHeight="1">
      <c r="A296" s="33" t="s">
        <v>277</v>
      </c>
      <c r="B296" s="50">
        <f>'Расчет субсидий'!AV296</f>
        <v>-255.71818181818185</v>
      </c>
      <c r="C296" s="52">
        <f>'Расчет субсидий'!D296-1</f>
        <v>6.4625850340136459E-3</v>
      </c>
      <c r="D296" s="52">
        <f>C296*'Расчет субсидий'!E296</f>
        <v>3.231292517006823E-2</v>
      </c>
      <c r="E296" s="53">
        <f t="shared" si="36"/>
        <v>0.52390154007650425</v>
      </c>
      <c r="F296" s="27" t="s">
        <v>365</v>
      </c>
      <c r="G296" s="27" t="s">
        <v>365</v>
      </c>
      <c r="H296" s="27" t="s">
        <v>365</v>
      </c>
      <c r="I296" s="27" t="s">
        <v>365</v>
      </c>
      <c r="J296" s="27" t="s">
        <v>365</v>
      </c>
      <c r="K296" s="27" t="s">
        <v>365</v>
      </c>
      <c r="L296" s="52">
        <f>'Расчет субсидий'!P296-1</f>
        <v>-0.50303730481123998</v>
      </c>
      <c r="M296" s="52">
        <f>L296*'Расчет субсидий'!Q296</f>
        <v>-10.060746096224801</v>
      </c>
      <c r="N296" s="53">
        <f t="shared" si="37"/>
        <v>-163.11863894678532</v>
      </c>
      <c r="O296" s="27" t="s">
        <v>365</v>
      </c>
      <c r="P296" s="27" t="s">
        <v>365</v>
      </c>
      <c r="Q296" s="27" t="s">
        <v>365</v>
      </c>
      <c r="R296" s="27" t="s">
        <v>365</v>
      </c>
      <c r="S296" s="27" t="s">
        <v>365</v>
      </c>
      <c r="T296" s="27" t="s">
        <v>365</v>
      </c>
      <c r="U296" s="58">
        <f>'Расчет субсидий'!Z296-1</f>
        <v>-0.43515077286933013</v>
      </c>
      <c r="V296" s="58">
        <f>U296*'Расчет субсидий'!AA296</f>
        <v>-4.351507728693301</v>
      </c>
      <c r="W296" s="53">
        <f t="shared" si="35"/>
        <v>-70.552622169564401</v>
      </c>
      <c r="X296" s="52">
        <f>'Расчет субсидий'!AD296-1</f>
        <v>-6.9605568445475607E-2</v>
      </c>
      <c r="Y296" s="52">
        <f>X296*'Расчет субсидий'!AE296</f>
        <v>-1.3921113689095121</v>
      </c>
      <c r="Z296" s="53">
        <f t="shared" si="38"/>
        <v>-22.570822241908594</v>
      </c>
      <c r="AA296" s="27" t="s">
        <v>365</v>
      </c>
      <c r="AB296" s="27" t="s">
        <v>365</v>
      </c>
      <c r="AC296" s="27" t="s">
        <v>365</v>
      </c>
      <c r="AD296" s="27" t="s">
        <v>365</v>
      </c>
      <c r="AE296" s="27" t="s">
        <v>365</v>
      </c>
      <c r="AF296" s="27" t="s">
        <v>365</v>
      </c>
      <c r="AG296" s="27" t="s">
        <v>365</v>
      </c>
      <c r="AH296" s="27" t="s">
        <v>365</v>
      </c>
      <c r="AI296" s="27" t="s">
        <v>365</v>
      </c>
      <c r="AJ296" s="52">
        <f t="shared" si="39"/>
        <v>-15.772052268657546</v>
      </c>
      <c r="AK296" s="76"/>
    </row>
    <row r="297" spans="1:37" ht="15" customHeight="1">
      <c r="A297" s="33" t="s">
        <v>278</v>
      </c>
      <c r="B297" s="50">
        <f>'Расчет субсидий'!AV297</f>
        <v>31.727272727272748</v>
      </c>
      <c r="C297" s="52">
        <f>'Расчет субсидий'!D297-1</f>
        <v>0.20059711581793604</v>
      </c>
      <c r="D297" s="52">
        <f>C297*'Расчет субсидий'!E297</f>
        <v>1.0029855790896802</v>
      </c>
      <c r="E297" s="53">
        <f t="shared" si="36"/>
        <v>13.497087224764218</v>
      </c>
      <c r="F297" s="27" t="s">
        <v>365</v>
      </c>
      <c r="G297" s="27" t="s">
        <v>365</v>
      </c>
      <c r="H297" s="27" t="s">
        <v>365</v>
      </c>
      <c r="I297" s="27" t="s">
        <v>365</v>
      </c>
      <c r="J297" s="27" t="s">
        <v>365</v>
      </c>
      <c r="K297" s="27" t="s">
        <v>365</v>
      </c>
      <c r="L297" s="52">
        <f>'Расчет субсидий'!P297-1</f>
        <v>0.204887043400789</v>
      </c>
      <c r="M297" s="52">
        <f>L297*'Расчет субсидий'!Q297</f>
        <v>4.0977408680157801</v>
      </c>
      <c r="N297" s="53">
        <f t="shared" si="37"/>
        <v>55.142932334368879</v>
      </c>
      <c r="O297" s="27" t="s">
        <v>365</v>
      </c>
      <c r="P297" s="27" t="s">
        <v>365</v>
      </c>
      <c r="Q297" s="27" t="s">
        <v>365</v>
      </c>
      <c r="R297" s="27" t="s">
        <v>365</v>
      </c>
      <c r="S297" s="27" t="s">
        <v>365</v>
      </c>
      <c r="T297" s="27" t="s">
        <v>365</v>
      </c>
      <c r="U297" s="58">
        <f>'Расчет субсидий'!Z297-1</f>
        <v>-0.27430327848082026</v>
      </c>
      <c r="V297" s="58">
        <f>U297*'Расчет субсидий'!AA297</f>
        <v>-2.7430327848082028</v>
      </c>
      <c r="W297" s="53">
        <f t="shared" si="35"/>
        <v>-36.912746831860346</v>
      </c>
      <c r="X297" s="52">
        <f>'Расчет субсидий'!AD297-1</f>
        <v>0</v>
      </c>
      <c r="Y297" s="52">
        <f>X297*'Расчет субсидий'!AE297</f>
        <v>0</v>
      </c>
      <c r="Z297" s="53">
        <f t="shared" si="38"/>
        <v>0</v>
      </c>
      <c r="AA297" s="27" t="s">
        <v>365</v>
      </c>
      <c r="AB297" s="27" t="s">
        <v>365</v>
      </c>
      <c r="AC297" s="27" t="s">
        <v>365</v>
      </c>
      <c r="AD297" s="27" t="s">
        <v>365</v>
      </c>
      <c r="AE297" s="27" t="s">
        <v>365</v>
      </c>
      <c r="AF297" s="27" t="s">
        <v>365</v>
      </c>
      <c r="AG297" s="27" t="s">
        <v>365</v>
      </c>
      <c r="AH297" s="27" t="s">
        <v>365</v>
      </c>
      <c r="AI297" s="27" t="s">
        <v>365</v>
      </c>
      <c r="AJ297" s="52">
        <f t="shared" si="39"/>
        <v>2.3576936622972573</v>
      </c>
      <c r="AK297" s="76"/>
    </row>
    <row r="298" spans="1:37" ht="15" customHeight="1">
      <c r="A298" s="33" t="s">
        <v>279</v>
      </c>
      <c r="B298" s="50">
        <f>'Расчет субсидий'!AV298</f>
        <v>-124.51818181818192</v>
      </c>
      <c r="C298" s="52">
        <f>'Расчет субсидий'!D298-1</f>
        <v>7.3536967735410297E-2</v>
      </c>
      <c r="D298" s="52">
        <f>C298*'Расчет субсидий'!E298</f>
        <v>0.36768483867705148</v>
      </c>
      <c r="E298" s="53">
        <f t="shared" si="36"/>
        <v>6.566089679462511</v>
      </c>
      <c r="F298" s="27" t="s">
        <v>365</v>
      </c>
      <c r="G298" s="27" t="s">
        <v>365</v>
      </c>
      <c r="H298" s="27" t="s">
        <v>365</v>
      </c>
      <c r="I298" s="27" t="s">
        <v>365</v>
      </c>
      <c r="J298" s="27" t="s">
        <v>365</v>
      </c>
      <c r="K298" s="27" t="s">
        <v>365</v>
      </c>
      <c r="L298" s="52">
        <f>'Расчет субсидий'!P298-1</f>
        <v>-0.3840901582173929</v>
      </c>
      <c r="M298" s="52">
        <f>L298*'Расчет субсидий'!Q298</f>
        <v>-7.6818031643478584</v>
      </c>
      <c r="N298" s="53">
        <f t="shared" si="37"/>
        <v>-137.18109416360613</v>
      </c>
      <c r="O298" s="27" t="s">
        <v>365</v>
      </c>
      <c r="P298" s="27" t="s">
        <v>365</v>
      </c>
      <c r="Q298" s="27" t="s">
        <v>365</v>
      </c>
      <c r="R298" s="27" t="s">
        <v>365</v>
      </c>
      <c r="S298" s="27" t="s">
        <v>365</v>
      </c>
      <c r="T298" s="27" t="s">
        <v>365</v>
      </c>
      <c r="U298" s="58">
        <f>'Расчет субсидий'!Z298-1</f>
        <v>0.1911500500462453</v>
      </c>
      <c r="V298" s="58">
        <f>U298*'Расчет субсидий'!AA298</f>
        <v>1.911500500462453</v>
      </c>
      <c r="W298" s="53">
        <f t="shared" si="35"/>
        <v>34.135439887957759</v>
      </c>
      <c r="X298" s="52">
        <f>'Расчет субсидий'!AD298-1</f>
        <v>-7.8504672897196315E-2</v>
      </c>
      <c r="Y298" s="52">
        <f>X298*'Расчет субсидий'!AE298</f>
        <v>-1.5700934579439263</v>
      </c>
      <c r="Z298" s="53">
        <f t="shared" si="38"/>
        <v>-28.038617221996063</v>
      </c>
      <c r="AA298" s="27" t="s">
        <v>365</v>
      </c>
      <c r="AB298" s="27" t="s">
        <v>365</v>
      </c>
      <c r="AC298" s="27" t="s">
        <v>365</v>
      </c>
      <c r="AD298" s="27" t="s">
        <v>365</v>
      </c>
      <c r="AE298" s="27" t="s">
        <v>365</v>
      </c>
      <c r="AF298" s="27" t="s">
        <v>365</v>
      </c>
      <c r="AG298" s="27" t="s">
        <v>365</v>
      </c>
      <c r="AH298" s="27" t="s">
        <v>365</v>
      </c>
      <c r="AI298" s="27" t="s">
        <v>365</v>
      </c>
      <c r="AJ298" s="52">
        <f t="shared" si="39"/>
        <v>-6.9727112831522797</v>
      </c>
      <c r="AK298" s="76"/>
    </row>
    <row r="299" spans="1:37" ht="15" customHeight="1">
      <c r="A299" s="33" t="s">
        <v>280</v>
      </c>
      <c r="B299" s="50">
        <f>'Расчет субсидий'!AV299</f>
        <v>-31.190909090909059</v>
      </c>
      <c r="C299" s="52">
        <f>'Расчет субсидий'!D299-1</f>
        <v>-1</v>
      </c>
      <c r="D299" s="52">
        <f>C299*'Расчет субсидий'!E299</f>
        <v>0</v>
      </c>
      <c r="E299" s="53">
        <f t="shared" si="36"/>
        <v>0</v>
      </c>
      <c r="F299" s="27" t="s">
        <v>365</v>
      </c>
      <c r="G299" s="27" t="s">
        <v>365</v>
      </c>
      <c r="H299" s="27" t="s">
        <v>365</v>
      </c>
      <c r="I299" s="27" t="s">
        <v>365</v>
      </c>
      <c r="J299" s="27" t="s">
        <v>365</v>
      </c>
      <c r="K299" s="27" t="s">
        <v>365</v>
      </c>
      <c r="L299" s="52">
        <f>'Расчет субсидий'!P299-1</f>
        <v>-0.1559069212410501</v>
      </c>
      <c r="M299" s="52">
        <f>L299*'Расчет субсидий'!Q299</f>
        <v>-3.118138424821002</v>
      </c>
      <c r="N299" s="53">
        <f t="shared" si="37"/>
        <v>-10.365217492480467</v>
      </c>
      <c r="O299" s="27" t="s">
        <v>365</v>
      </c>
      <c r="P299" s="27" t="s">
        <v>365</v>
      </c>
      <c r="Q299" s="27" t="s">
        <v>365</v>
      </c>
      <c r="R299" s="27" t="s">
        <v>365</v>
      </c>
      <c r="S299" s="27" t="s">
        <v>365</v>
      </c>
      <c r="T299" s="27" t="s">
        <v>365</v>
      </c>
      <c r="U299" s="58">
        <f>'Расчет субсидий'!Z299-1</f>
        <v>-0.4711534563146158</v>
      </c>
      <c r="V299" s="58">
        <f>U299*'Расчет субсидий'!AA299</f>
        <v>-4.7115345631461576</v>
      </c>
      <c r="W299" s="53">
        <f t="shared" si="35"/>
        <v>-15.661934724130257</v>
      </c>
      <c r="X299" s="52">
        <f>'Расчет субсидий'!AD299-1</f>
        <v>-7.7669902912621325E-2</v>
      </c>
      <c r="Y299" s="52">
        <f>X299*'Расчет субсидий'!AE299</f>
        <v>-1.5533980582524265</v>
      </c>
      <c r="Z299" s="53">
        <f t="shared" si="38"/>
        <v>-5.1637568742983389</v>
      </c>
      <c r="AA299" s="27" t="s">
        <v>365</v>
      </c>
      <c r="AB299" s="27" t="s">
        <v>365</v>
      </c>
      <c r="AC299" s="27" t="s">
        <v>365</v>
      </c>
      <c r="AD299" s="27" t="s">
        <v>365</v>
      </c>
      <c r="AE299" s="27" t="s">
        <v>365</v>
      </c>
      <c r="AF299" s="27" t="s">
        <v>365</v>
      </c>
      <c r="AG299" s="27" t="s">
        <v>365</v>
      </c>
      <c r="AH299" s="27" t="s">
        <v>365</v>
      </c>
      <c r="AI299" s="27" t="s">
        <v>365</v>
      </c>
      <c r="AJ299" s="52">
        <f t="shared" si="39"/>
        <v>-9.3830710462195857</v>
      </c>
      <c r="AK299" s="76"/>
    </row>
    <row r="300" spans="1:37" ht="15" customHeight="1">
      <c r="A300" s="33" t="s">
        <v>281</v>
      </c>
      <c r="B300" s="50">
        <f>'Расчет субсидий'!AV300</f>
        <v>-146.60000000000002</v>
      </c>
      <c r="C300" s="52">
        <f>'Расчет субсидий'!D300-1</f>
        <v>-4.7879207007837654E-2</v>
      </c>
      <c r="D300" s="52">
        <f>C300*'Расчет субсидий'!E300</f>
        <v>-0.23939603503918827</v>
      </c>
      <c r="E300" s="53">
        <f t="shared" si="36"/>
        <v>-2.8209988163606994</v>
      </c>
      <c r="F300" s="27" t="s">
        <v>365</v>
      </c>
      <c r="G300" s="27" t="s">
        <v>365</v>
      </c>
      <c r="H300" s="27" t="s">
        <v>365</v>
      </c>
      <c r="I300" s="27" t="s">
        <v>365</v>
      </c>
      <c r="J300" s="27" t="s">
        <v>365</v>
      </c>
      <c r="K300" s="27" t="s">
        <v>365</v>
      </c>
      <c r="L300" s="52">
        <f>'Расчет субсидий'!P300-1</f>
        <v>-0.48459824586221534</v>
      </c>
      <c r="M300" s="52">
        <f>L300*'Расчет субсидий'!Q300</f>
        <v>-9.6919649172443059</v>
      </c>
      <c r="N300" s="53">
        <f t="shared" si="37"/>
        <v>-114.20833079077514</v>
      </c>
      <c r="O300" s="27" t="s">
        <v>365</v>
      </c>
      <c r="P300" s="27" t="s">
        <v>365</v>
      </c>
      <c r="Q300" s="27" t="s">
        <v>365</v>
      </c>
      <c r="R300" s="27" t="s">
        <v>365</v>
      </c>
      <c r="S300" s="27" t="s">
        <v>365</v>
      </c>
      <c r="T300" s="27" t="s">
        <v>365</v>
      </c>
      <c r="U300" s="58">
        <f>'Расчет субсидий'!Z300-1</f>
        <v>-0.29480272660466766</v>
      </c>
      <c r="V300" s="58">
        <f>U300*'Расчет субсидий'!AA300</f>
        <v>-2.9480272660466769</v>
      </c>
      <c r="W300" s="53">
        <f t="shared" si="35"/>
        <v>-34.73901072235963</v>
      </c>
      <c r="X300" s="52">
        <f>'Расчет субсидий'!AD300-1</f>
        <v>2.1929824561403466E-2</v>
      </c>
      <c r="Y300" s="52">
        <f>X300*'Расчет субсидий'!AE300</f>
        <v>0.43859649122806932</v>
      </c>
      <c r="Z300" s="53">
        <f t="shared" si="38"/>
        <v>5.168340329495436</v>
      </c>
      <c r="AA300" s="27" t="s">
        <v>365</v>
      </c>
      <c r="AB300" s="27" t="s">
        <v>365</v>
      </c>
      <c r="AC300" s="27" t="s">
        <v>365</v>
      </c>
      <c r="AD300" s="27" t="s">
        <v>365</v>
      </c>
      <c r="AE300" s="27" t="s">
        <v>365</v>
      </c>
      <c r="AF300" s="27" t="s">
        <v>365</v>
      </c>
      <c r="AG300" s="27" t="s">
        <v>365</v>
      </c>
      <c r="AH300" s="27" t="s">
        <v>365</v>
      </c>
      <c r="AI300" s="27" t="s">
        <v>365</v>
      </c>
      <c r="AJ300" s="52">
        <f t="shared" si="39"/>
        <v>-12.440791727102102</v>
      </c>
      <c r="AK300" s="76"/>
    </row>
    <row r="301" spans="1:37" ht="15" customHeight="1">
      <c r="A301" s="33" t="s">
        <v>282</v>
      </c>
      <c r="B301" s="50">
        <f>'Расчет субсидий'!AV301</f>
        <v>-315.30909090909074</v>
      </c>
      <c r="C301" s="52">
        <f>'Расчет субсидий'!D301-1</f>
        <v>-1</v>
      </c>
      <c r="D301" s="52">
        <f>C301*'Расчет субсидий'!E301</f>
        <v>0</v>
      </c>
      <c r="E301" s="53">
        <f t="shared" si="36"/>
        <v>0</v>
      </c>
      <c r="F301" s="27" t="s">
        <v>365</v>
      </c>
      <c r="G301" s="27" t="s">
        <v>365</v>
      </c>
      <c r="H301" s="27" t="s">
        <v>365</v>
      </c>
      <c r="I301" s="27" t="s">
        <v>365</v>
      </c>
      <c r="J301" s="27" t="s">
        <v>365</v>
      </c>
      <c r="K301" s="27" t="s">
        <v>365</v>
      </c>
      <c r="L301" s="52">
        <f>'Расчет субсидий'!P301-1</f>
        <v>-0.31706757253029749</v>
      </c>
      <c r="M301" s="52">
        <f>L301*'Расчет субсидий'!Q301</f>
        <v>-6.3413514506059503</v>
      </c>
      <c r="N301" s="53">
        <f t="shared" si="37"/>
        <v>-154.70789875074487</v>
      </c>
      <c r="O301" s="27" t="s">
        <v>365</v>
      </c>
      <c r="P301" s="27" t="s">
        <v>365</v>
      </c>
      <c r="Q301" s="27" t="s">
        <v>365</v>
      </c>
      <c r="R301" s="27" t="s">
        <v>365</v>
      </c>
      <c r="S301" s="27" t="s">
        <v>365</v>
      </c>
      <c r="T301" s="27" t="s">
        <v>365</v>
      </c>
      <c r="U301" s="58">
        <f>'Расчет субсидий'!Z301-1</f>
        <v>-0.41181240412009645</v>
      </c>
      <c r="V301" s="58">
        <f>U301*'Расчет субсидий'!AA301</f>
        <v>-4.1181240412009643</v>
      </c>
      <c r="W301" s="53">
        <f t="shared" si="35"/>
        <v>-100.46853926511962</v>
      </c>
      <c r="X301" s="52">
        <f>'Расчет субсидий'!AD301-1</f>
        <v>-0.12323943661971826</v>
      </c>
      <c r="Y301" s="52">
        <f>X301*'Расчет субсидий'!AE301</f>
        <v>-2.4647887323943651</v>
      </c>
      <c r="Z301" s="53">
        <f t="shared" si="38"/>
        <v>-60.132652893226229</v>
      </c>
      <c r="AA301" s="27" t="s">
        <v>365</v>
      </c>
      <c r="AB301" s="27" t="s">
        <v>365</v>
      </c>
      <c r="AC301" s="27" t="s">
        <v>365</v>
      </c>
      <c r="AD301" s="27" t="s">
        <v>365</v>
      </c>
      <c r="AE301" s="27" t="s">
        <v>365</v>
      </c>
      <c r="AF301" s="27" t="s">
        <v>365</v>
      </c>
      <c r="AG301" s="27" t="s">
        <v>365</v>
      </c>
      <c r="AH301" s="27" t="s">
        <v>365</v>
      </c>
      <c r="AI301" s="27" t="s">
        <v>365</v>
      </c>
      <c r="AJ301" s="52">
        <f t="shared" si="39"/>
        <v>-12.924264224201281</v>
      </c>
      <c r="AK301" s="76"/>
    </row>
    <row r="302" spans="1:37" ht="15" customHeight="1">
      <c r="A302" s="33" t="s">
        <v>283</v>
      </c>
      <c r="B302" s="50">
        <f>'Расчет субсидий'!AV302</f>
        <v>-13.045454545454547</v>
      </c>
      <c r="C302" s="52">
        <f>'Расчет субсидий'!D302-1</f>
        <v>-1</v>
      </c>
      <c r="D302" s="52">
        <f>C302*'Расчет субсидий'!E302</f>
        <v>0</v>
      </c>
      <c r="E302" s="53">
        <f t="shared" si="36"/>
        <v>0</v>
      </c>
      <c r="F302" s="27" t="s">
        <v>365</v>
      </c>
      <c r="G302" s="27" t="s">
        <v>365</v>
      </c>
      <c r="H302" s="27" t="s">
        <v>365</v>
      </c>
      <c r="I302" s="27" t="s">
        <v>365</v>
      </c>
      <c r="J302" s="27" t="s">
        <v>365</v>
      </c>
      <c r="K302" s="27" t="s">
        <v>365</v>
      </c>
      <c r="L302" s="52">
        <f>'Расчет субсидий'!P302-1</f>
        <v>-0.70238686153751873</v>
      </c>
      <c r="M302" s="52">
        <f>L302*'Расчет субсидий'!Q302</f>
        <v>-14.047737230750375</v>
      </c>
      <c r="N302" s="53">
        <f t="shared" si="37"/>
        <v>-11.985522649110745</v>
      </c>
      <c r="O302" s="27" t="s">
        <v>365</v>
      </c>
      <c r="P302" s="27" t="s">
        <v>365</v>
      </c>
      <c r="Q302" s="27" t="s">
        <v>365</v>
      </c>
      <c r="R302" s="27" t="s">
        <v>365</v>
      </c>
      <c r="S302" s="27" t="s">
        <v>365</v>
      </c>
      <c r="T302" s="27" t="s">
        <v>365</v>
      </c>
      <c r="U302" s="58">
        <f>'Расчет субсидий'!Z302-1</f>
        <v>-0.39479697770133293</v>
      </c>
      <c r="V302" s="58">
        <f>U302*'Расчет субсидий'!AA302</f>
        <v>-3.9479697770133293</v>
      </c>
      <c r="W302" s="53">
        <f t="shared" si="35"/>
        <v>-3.3684059149980548</v>
      </c>
      <c r="X302" s="52">
        <f>'Расчет субсидий'!AD302-1</f>
        <v>0.13528336380255945</v>
      </c>
      <c r="Y302" s="52">
        <f>X302*'Расчет субсидий'!AE302</f>
        <v>2.7056672760511891</v>
      </c>
      <c r="Z302" s="53">
        <f t="shared" si="38"/>
        <v>2.3084740186542541</v>
      </c>
      <c r="AA302" s="27" t="s">
        <v>365</v>
      </c>
      <c r="AB302" s="27" t="s">
        <v>365</v>
      </c>
      <c r="AC302" s="27" t="s">
        <v>365</v>
      </c>
      <c r="AD302" s="27" t="s">
        <v>365</v>
      </c>
      <c r="AE302" s="27" t="s">
        <v>365</v>
      </c>
      <c r="AF302" s="27" t="s">
        <v>365</v>
      </c>
      <c r="AG302" s="27" t="s">
        <v>365</v>
      </c>
      <c r="AH302" s="27" t="s">
        <v>365</v>
      </c>
      <c r="AI302" s="27" t="s">
        <v>365</v>
      </c>
      <c r="AJ302" s="52">
        <f t="shared" si="39"/>
        <v>-15.290039731712517</v>
      </c>
      <c r="AK302" s="76"/>
    </row>
    <row r="303" spans="1:37" ht="15" customHeight="1">
      <c r="A303" s="33" t="s">
        <v>284</v>
      </c>
      <c r="B303" s="50">
        <f>'Расчет субсидий'!AV303</f>
        <v>-99.57272727272732</v>
      </c>
      <c r="C303" s="52">
        <f>'Расчет субсидий'!D303-1</f>
        <v>-1</v>
      </c>
      <c r="D303" s="52">
        <f>C303*'Расчет субсидий'!E303</f>
        <v>0</v>
      </c>
      <c r="E303" s="53">
        <f t="shared" si="36"/>
        <v>0</v>
      </c>
      <c r="F303" s="27" t="s">
        <v>365</v>
      </c>
      <c r="G303" s="27" t="s">
        <v>365</v>
      </c>
      <c r="H303" s="27" t="s">
        <v>365</v>
      </c>
      <c r="I303" s="27" t="s">
        <v>365</v>
      </c>
      <c r="J303" s="27" t="s">
        <v>365</v>
      </c>
      <c r="K303" s="27" t="s">
        <v>365</v>
      </c>
      <c r="L303" s="52">
        <f>'Расчет субсидий'!P303-1</f>
        <v>-0.35655737704918034</v>
      </c>
      <c r="M303" s="52">
        <f>L303*'Расчет субсидий'!Q303</f>
        <v>-7.1311475409836067</v>
      </c>
      <c r="N303" s="53">
        <f t="shared" si="37"/>
        <v>-67.203755191510353</v>
      </c>
      <c r="O303" s="27" t="s">
        <v>365</v>
      </c>
      <c r="P303" s="27" t="s">
        <v>365</v>
      </c>
      <c r="Q303" s="27" t="s">
        <v>365</v>
      </c>
      <c r="R303" s="27" t="s">
        <v>365</v>
      </c>
      <c r="S303" s="27" t="s">
        <v>365</v>
      </c>
      <c r="T303" s="27" t="s">
        <v>365</v>
      </c>
      <c r="U303" s="58">
        <f>'Расчет субсидий'!Z303-1</f>
        <v>-0.36436245692276503</v>
      </c>
      <c r="V303" s="58">
        <f>U303*'Расчет субсидий'!AA303</f>
        <v>-3.6436245692276503</v>
      </c>
      <c r="W303" s="53">
        <f t="shared" si="35"/>
        <v>-34.337426361308026</v>
      </c>
      <c r="X303" s="52">
        <f>'Расчет субсидий'!AD303-1</f>
        <v>1.0443864229765065E-2</v>
      </c>
      <c r="Y303" s="52">
        <f>X303*'Расчет субсидий'!AE303</f>
        <v>0.2088772845953013</v>
      </c>
      <c r="Z303" s="53">
        <f t="shared" si="38"/>
        <v>1.9684542800910667</v>
      </c>
      <c r="AA303" s="27" t="s">
        <v>365</v>
      </c>
      <c r="AB303" s="27" t="s">
        <v>365</v>
      </c>
      <c r="AC303" s="27" t="s">
        <v>365</v>
      </c>
      <c r="AD303" s="27" t="s">
        <v>365</v>
      </c>
      <c r="AE303" s="27" t="s">
        <v>365</v>
      </c>
      <c r="AF303" s="27" t="s">
        <v>365</v>
      </c>
      <c r="AG303" s="27" t="s">
        <v>365</v>
      </c>
      <c r="AH303" s="27" t="s">
        <v>365</v>
      </c>
      <c r="AI303" s="27" t="s">
        <v>365</v>
      </c>
      <c r="AJ303" s="52">
        <f t="shared" si="39"/>
        <v>-10.565894825615956</v>
      </c>
      <c r="AK303" s="76"/>
    </row>
    <row r="304" spans="1:37" ht="15" customHeight="1">
      <c r="A304" s="33" t="s">
        <v>285</v>
      </c>
      <c r="B304" s="50">
        <f>'Расчет субсидий'!AV304</f>
        <v>-4.6818181818181728</v>
      </c>
      <c r="C304" s="52">
        <f>'Расчет субсидий'!D304-1</f>
        <v>-1</v>
      </c>
      <c r="D304" s="52">
        <f>C304*'Расчет субсидий'!E304</f>
        <v>0</v>
      </c>
      <c r="E304" s="53">
        <f t="shared" si="36"/>
        <v>0</v>
      </c>
      <c r="F304" s="27" t="s">
        <v>365</v>
      </c>
      <c r="G304" s="27" t="s">
        <v>365</v>
      </c>
      <c r="H304" s="27" t="s">
        <v>365</v>
      </c>
      <c r="I304" s="27" t="s">
        <v>365</v>
      </c>
      <c r="J304" s="27" t="s">
        <v>365</v>
      </c>
      <c r="K304" s="27" t="s">
        <v>365</v>
      </c>
      <c r="L304" s="52">
        <f>'Расчет субсидий'!P304-1</f>
        <v>-0.3479900300377069</v>
      </c>
      <c r="M304" s="52">
        <f>L304*'Расчет субсидий'!Q304</f>
        <v>-6.9598006007541375</v>
      </c>
      <c r="N304" s="53">
        <f t="shared" si="37"/>
        <v>-13.6860687386887</v>
      </c>
      <c r="O304" s="27" t="s">
        <v>365</v>
      </c>
      <c r="P304" s="27" t="s">
        <v>365</v>
      </c>
      <c r="Q304" s="27" t="s">
        <v>365</v>
      </c>
      <c r="R304" s="27" t="s">
        <v>365</v>
      </c>
      <c r="S304" s="27" t="s">
        <v>365</v>
      </c>
      <c r="T304" s="27" t="s">
        <v>365</v>
      </c>
      <c r="U304" s="58">
        <f>'Расчет субсидий'!Z304-1</f>
        <v>0.30000000000000004</v>
      </c>
      <c r="V304" s="58">
        <f>U304*'Расчет субсидий'!AA304</f>
        <v>3.0000000000000004</v>
      </c>
      <c r="W304" s="53">
        <f t="shared" si="35"/>
        <v>5.8993365717427579</v>
      </c>
      <c r="X304" s="52">
        <f>'Расчет субсидий'!AD304-1</f>
        <v>7.8947368421052655E-2</v>
      </c>
      <c r="Y304" s="52">
        <f>X304*'Расчет субсидий'!AE304</f>
        <v>1.5789473684210531</v>
      </c>
      <c r="Z304" s="53">
        <f t="shared" si="38"/>
        <v>3.1049139851277681</v>
      </c>
      <c r="AA304" s="27" t="s">
        <v>365</v>
      </c>
      <c r="AB304" s="27" t="s">
        <v>365</v>
      </c>
      <c r="AC304" s="27" t="s">
        <v>365</v>
      </c>
      <c r="AD304" s="27" t="s">
        <v>365</v>
      </c>
      <c r="AE304" s="27" t="s">
        <v>365</v>
      </c>
      <c r="AF304" s="27" t="s">
        <v>365</v>
      </c>
      <c r="AG304" s="27" t="s">
        <v>365</v>
      </c>
      <c r="AH304" s="27" t="s">
        <v>365</v>
      </c>
      <c r="AI304" s="27" t="s">
        <v>365</v>
      </c>
      <c r="AJ304" s="52">
        <f t="shared" si="39"/>
        <v>-2.380853232333084</v>
      </c>
      <c r="AK304" s="76"/>
    </row>
    <row r="305" spans="1:37" ht="15" customHeight="1">
      <c r="A305" s="33" t="s">
        <v>286</v>
      </c>
      <c r="B305" s="50">
        <f>'Расчет субсидий'!AV305</f>
        <v>-4.1181818181818244</v>
      </c>
      <c r="C305" s="52">
        <f>'Расчет субсидий'!D305-1</f>
        <v>-6.0918923065122255E-2</v>
      </c>
      <c r="D305" s="52">
        <f>C305*'Расчет субсидий'!E305</f>
        <v>-0.30459461532561127</v>
      </c>
      <c r="E305" s="53">
        <f t="shared" si="36"/>
        <v>-0.60842099301219543</v>
      </c>
      <c r="F305" s="27" t="s">
        <v>365</v>
      </c>
      <c r="G305" s="27" t="s">
        <v>365</v>
      </c>
      <c r="H305" s="27" t="s">
        <v>365</v>
      </c>
      <c r="I305" s="27" t="s">
        <v>365</v>
      </c>
      <c r="J305" s="27" t="s">
        <v>365</v>
      </c>
      <c r="K305" s="27" t="s">
        <v>365</v>
      </c>
      <c r="L305" s="52">
        <f>'Расчет субсидий'!P305-1</f>
        <v>-0.29539429729088984</v>
      </c>
      <c r="M305" s="52">
        <f>L305*'Расчет субсидий'!Q305</f>
        <v>-5.9078859458177968</v>
      </c>
      <c r="N305" s="53">
        <f t="shared" si="37"/>
        <v>-11.80087123311343</v>
      </c>
      <c r="O305" s="27" t="s">
        <v>365</v>
      </c>
      <c r="P305" s="27" t="s">
        <v>365</v>
      </c>
      <c r="Q305" s="27" t="s">
        <v>365</v>
      </c>
      <c r="R305" s="27" t="s">
        <v>365</v>
      </c>
      <c r="S305" s="27" t="s">
        <v>365</v>
      </c>
      <c r="T305" s="27" t="s">
        <v>365</v>
      </c>
      <c r="U305" s="58">
        <f>'Расчет субсидий'!Z305-1</f>
        <v>0.20728676126617795</v>
      </c>
      <c r="V305" s="58">
        <f>U305*'Расчет субсидий'!AA305</f>
        <v>2.0728676126617795</v>
      </c>
      <c r="W305" s="53">
        <f t="shared" si="35"/>
        <v>4.1405071128073061</v>
      </c>
      <c r="X305" s="52">
        <f>'Расчет субсидий'!AD305-1</f>
        <v>0.10389610389610393</v>
      </c>
      <c r="Y305" s="52">
        <f>X305*'Расчет субсидий'!AE305</f>
        <v>2.0779220779220786</v>
      </c>
      <c r="Z305" s="53">
        <f t="shared" si="38"/>
        <v>4.150603295136496</v>
      </c>
      <c r="AA305" s="27" t="s">
        <v>365</v>
      </c>
      <c r="AB305" s="27" t="s">
        <v>365</v>
      </c>
      <c r="AC305" s="27" t="s">
        <v>365</v>
      </c>
      <c r="AD305" s="27" t="s">
        <v>365</v>
      </c>
      <c r="AE305" s="27" t="s">
        <v>365</v>
      </c>
      <c r="AF305" s="27" t="s">
        <v>365</v>
      </c>
      <c r="AG305" s="27" t="s">
        <v>365</v>
      </c>
      <c r="AH305" s="27" t="s">
        <v>365</v>
      </c>
      <c r="AI305" s="27" t="s">
        <v>365</v>
      </c>
      <c r="AJ305" s="52">
        <f t="shared" si="39"/>
        <v>-2.0616908705595502</v>
      </c>
      <c r="AK305" s="76"/>
    </row>
    <row r="306" spans="1:37" ht="15" customHeight="1">
      <c r="A306" s="33" t="s">
        <v>287</v>
      </c>
      <c r="B306" s="50">
        <f>'Расчет субсидий'!AV306</f>
        <v>-0.40909090909091006</v>
      </c>
      <c r="C306" s="52">
        <f>'Расчет субсидий'!D306-1</f>
        <v>2.4665651390443966E-2</v>
      </c>
      <c r="D306" s="52">
        <f>C306*'Расчет субсидий'!E306</f>
        <v>0.12332825695221983</v>
      </c>
      <c r="E306" s="53">
        <f t="shared" si="36"/>
        <v>5.1143323574643469E-2</v>
      </c>
      <c r="F306" s="27" t="s">
        <v>365</v>
      </c>
      <c r="G306" s="27" t="s">
        <v>365</v>
      </c>
      <c r="H306" s="27" t="s">
        <v>365</v>
      </c>
      <c r="I306" s="27" t="s">
        <v>365</v>
      </c>
      <c r="J306" s="27" t="s">
        <v>365</v>
      </c>
      <c r="K306" s="27" t="s">
        <v>365</v>
      </c>
      <c r="L306" s="52">
        <f>'Расчет субсидий'!P306-1</f>
        <v>-0.1014919626528058</v>
      </c>
      <c r="M306" s="52">
        <f>L306*'Расчет субсидий'!Q306</f>
        <v>-2.029839253056116</v>
      </c>
      <c r="N306" s="53">
        <f t="shared" si="37"/>
        <v>-0.84175944985406681</v>
      </c>
      <c r="O306" s="27" t="s">
        <v>365</v>
      </c>
      <c r="P306" s="27" t="s">
        <v>365</v>
      </c>
      <c r="Q306" s="27" t="s">
        <v>365</v>
      </c>
      <c r="R306" s="27" t="s">
        <v>365</v>
      </c>
      <c r="S306" s="27" t="s">
        <v>365</v>
      </c>
      <c r="T306" s="27" t="s">
        <v>365</v>
      </c>
      <c r="U306" s="58">
        <f>'Расчет субсидий'!Z306-1</f>
        <v>-0.32184423310570187</v>
      </c>
      <c r="V306" s="58">
        <f>U306*'Расчет субсидий'!AA306</f>
        <v>-3.2184423310570187</v>
      </c>
      <c r="W306" s="53">
        <f t="shared" si="35"/>
        <v>-1.3346644281800675</v>
      </c>
      <c r="X306" s="52">
        <f>'Расчет субсидий'!AD306-1</f>
        <v>0.20692307692307699</v>
      </c>
      <c r="Y306" s="52">
        <f>X306*'Расчет субсидий'!AE306</f>
        <v>4.1384615384615397</v>
      </c>
      <c r="Z306" s="53">
        <f t="shared" si="38"/>
        <v>1.7161896453685808</v>
      </c>
      <c r="AA306" s="27" t="s">
        <v>365</v>
      </c>
      <c r="AB306" s="27" t="s">
        <v>365</v>
      </c>
      <c r="AC306" s="27" t="s">
        <v>365</v>
      </c>
      <c r="AD306" s="27" t="s">
        <v>365</v>
      </c>
      <c r="AE306" s="27" t="s">
        <v>365</v>
      </c>
      <c r="AF306" s="27" t="s">
        <v>365</v>
      </c>
      <c r="AG306" s="27" t="s">
        <v>365</v>
      </c>
      <c r="AH306" s="27" t="s">
        <v>365</v>
      </c>
      <c r="AI306" s="27" t="s">
        <v>365</v>
      </c>
      <c r="AJ306" s="52">
        <f t="shared" si="39"/>
        <v>-0.98649178869937515</v>
      </c>
      <c r="AK306" s="76"/>
    </row>
    <row r="307" spans="1:37" ht="15" customHeight="1">
      <c r="A307" s="33" t="s">
        <v>288</v>
      </c>
      <c r="B307" s="50">
        <f>'Расчет субсидий'!AV307</f>
        <v>2.8545454545454536</v>
      </c>
      <c r="C307" s="52">
        <f>'Расчет субсидий'!D307-1</f>
        <v>0.30000000000000004</v>
      </c>
      <c r="D307" s="52">
        <f>C307*'Расчет субсидий'!E307</f>
        <v>1.5000000000000002</v>
      </c>
      <c r="E307" s="53">
        <f t="shared" si="36"/>
        <v>0.42810415772888638</v>
      </c>
      <c r="F307" s="27" t="s">
        <v>365</v>
      </c>
      <c r="G307" s="27" t="s">
        <v>365</v>
      </c>
      <c r="H307" s="27" t="s">
        <v>365</v>
      </c>
      <c r="I307" s="27" t="s">
        <v>365</v>
      </c>
      <c r="J307" s="27" t="s">
        <v>365</v>
      </c>
      <c r="K307" s="27" t="s">
        <v>365</v>
      </c>
      <c r="L307" s="52">
        <f>'Расчет субсидий'!P307-1</f>
        <v>7.0944575489415573E-2</v>
      </c>
      <c r="M307" s="52">
        <f>L307*'Расчет субсидий'!Q307</f>
        <v>1.4188915097883115</v>
      </c>
      <c r="N307" s="53">
        <f t="shared" si="37"/>
        <v>0.40495556980439529</v>
      </c>
      <c r="O307" s="27" t="s">
        <v>365</v>
      </c>
      <c r="P307" s="27" t="s">
        <v>365</v>
      </c>
      <c r="Q307" s="27" t="s">
        <v>365</v>
      </c>
      <c r="R307" s="27" t="s">
        <v>365</v>
      </c>
      <c r="S307" s="27" t="s">
        <v>365</v>
      </c>
      <c r="T307" s="27" t="s">
        <v>365</v>
      </c>
      <c r="U307" s="58">
        <f>'Расчет субсидий'!Z307-1</f>
        <v>0.21495892119752225</v>
      </c>
      <c r="V307" s="58">
        <f>U307*'Расчет субсидий'!AA307</f>
        <v>2.1495892119752225</v>
      </c>
      <c r="W307" s="53">
        <f t="shared" si="35"/>
        <v>0.61349871937050204</v>
      </c>
      <c r="X307" s="52">
        <f>'Расчет субсидий'!AD307-1</f>
        <v>0.24666666666666659</v>
      </c>
      <c r="Y307" s="52">
        <f>X307*'Расчет субсидий'!AE307</f>
        <v>4.9333333333333318</v>
      </c>
      <c r="Z307" s="53">
        <f t="shared" si="38"/>
        <v>1.4079870076416701</v>
      </c>
      <c r="AA307" s="27" t="s">
        <v>365</v>
      </c>
      <c r="AB307" s="27" t="s">
        <v>365</v>
      </c>
      <c r="AC307" s="27" t="s">
        <v>365</v>
      </c>
      <c r="AD307" s="27" t="s">
        <v>365</v>
      </c>
      <c r="AE307" s="27" t="s">
        <v>365</v>
      </c>
      <c r="AF307" s="27" t="s">
        <v>365</v>
      </c>
      <c r="AG307" s="27" t="s">
        <v>365</v>
      </c>
      <c r="AH307" s="27" t="s">
        <v>365</v>
      </c>
      <c r="AI307" s="27" t="s">
        <v>365</v>
      </c>
      <c r="AJ307" s="52">
        <f t="shared" si="39"/>
        <v>10.001814055096865</v>
      </c>
      <c r="AK307" s="76"/>
    </row>
    <row r="308" spans="1:37" ht="15" customHeight="1">
      <c r="A308" s="33" t="s">
        <v>289</v>
      </c>
      <c r="B308" s="50">
        <f>'Расчет субсидий'!AV308</f>
        <v>-98.954545454545439</v>
      </c>
      <c r="C308" s="52">
        <f>'Расчет субсидий'!D308-1</f>
        <v>-1</v>
      </c>
      <c r="D308" s="52">
        <f>C308*'Расчет субсидий'!E308</f>
        <v>0</v>
      </c>
      <c r="E308" s="53">
        <f t="shared" si="36"/>
        <v>0</v>
      </c>
      <c r="F308" s="27" t="s">
        <v>365</v>
      </c>
      <c r="G308" s="27" t="s">
        <v>365</v>
      </c>
      <c r="H308" s="27" t="s">
        <v>365</v>
      </c>
      <c r="I308" s="27" t="s">
        <v>365</v>
      </c>
      <c r="J308" s="27" t="s">
        <v>365</v>
      </c>
      <c r="K308" s="27" t="s">
        <v>365</v>
      </c>
      <c r="L308" s="52">
        <f>'Расчет субсидий'!P308-1</f>
        <v>-0.37830891801593414</v>
      </c>
      <c r="M308" s="52">
        <f>L308*'Расчет субсидий'!Q308</f>
        <v>-7.5661783603186823</v>
      </c>
      <c r="N308" s="53">
        <f t="shared" si="37"/>
        <v>-60.29536613540531</v>
      </c>
      <c r="O308" s="27" t="s">
        <v>365</v>
      </c>
      <c r="P308" s="27" t="s">
        <v>365</v>
      </c>
      <c r="Q308" s="27" t="s">
        <v>365</v>
      </c>
      <c r="R308" s="27" t="s">
        <v>365</v>
      </c>
      <c r="S308" s="27" t="s">
        <v>365</v>
      </c>
      <c r="T308" s="27" t="s">
        <v>365</v>
      </c>
      <c r="U308" s="58">
        <f>'Расчет субсидий'!Z308-1</f>
        <v>-0.64771725718314821</v>
      </c>
      <c r="V308" s="58">
        <f>U308*'Расчет субсидий'!AA308</f>
        <v>-6.4771725718314821</v>
      </c>
      <c r="W308" s="53">
        <f t="shared" si="35"/>
        <v>-51.617008368321706</v>
      </c>
      <c r="X308" s="52">
        <f>'Расчет субсидий'!AD308-1</f>
        <v>8.1300813008130079E-2</v>
      </c>
      <c r="Y308" s="52">
        <f>X308*'Расчет субсидий'!AE308</f>
        <v>1.6260162601626016</v>
      </c>
      <c r="Z308" s="53">
        <f t="shared" si="38"/>
        <v>12.957829049181585</v>
      </c>
      <c r="AA308" s="27" t="s">
        <v>365</v>
      </c>
      <c r="AB308" s="27" t="s">
        <v>365</v>
      </c>
      <c r="AC308" s="27" t="s">
        <v>365</v>
      </c>
      <c r="AD308" s="27" t="s">
        <v>365</v>
      </c>
      <c r="AE308" s="27" t="s">
        <v>365</v>
      </c>
      <c r="AF308" s="27" t="s">
        <v>365</v>
      </c>
      <c r="AG308" s="27" t="s">
        <v>365</v>
      </c>
      <c r="AH308" s="27" t="s">
        <v>365</v>
      </c>
      <c r="AI308" s="27" t="s">
        <v>365</v>
      </c>
      <c r="AJ308" s="52">
        <f t="shared" si="39"/>
        <v>-12.417334671987565</v>
      </c>
      <c r="AK308" s="76"/>
    </row>
    <row r="309" spans="1:37" ht="15" customHeight="1">
      <c r="A309" s="33" t="s">
        <v>290</v>
      </c>
      <c r="B309" s="50">
        <f>'Расчет субсидий'!AV309</f>
        <v>-89.545454545454618</v>
      </c>
      <c r="C309" s="52">
        <f>'Расчет субсидий'!D309-1</f>
        <v>0.18807160292921066</v>
      </c>
      <c r="D309" s="52">
        <f>C309*'Расчет субсидий'!E309</f>
        <v>0.94035801464605329</v>
      </c>
      <c r="E309" s="53">
        <f t="shared" si="36"/>
        <v>12.57146548486957</v>
      </c>
      <c r="F309" s="27" t="s">
        <v>365</v>
      </c>
      <c r="G309" s="27" t="s">
        <v>365</v>
      </c>
      <c r="H309" s="27" t="s">
        <v>365</v>
      </c>
      <c r="I309" s="27" t="s">
        <v>365</v>
      </c>
      <c r="J309" s="27" t="s">
        <v>365</v>
      </c>
      <c r="K309" s="27" t="s">
        <v>365</v>
      </c>
      <c r="L309" s="52">
        <f>'Расчет субсидий'!P309-1</f>
        <v>-1.5362695905345891E-2</v>
      </c>
      <c r="M309" s="52">
        <f>L309*'Расчет субсидий'!Q309</f>
        <v>-0.30725391810691782</v>
      </c>
      <c r="N309" s="53">
        <f t="shared" si="37"/>
        <v>-4.1076185520957536</v>
      </c>
      <c r="O309" s="27" t="s">
        <v>365</v>
      </c>
      <c r="P309" s="27" t="s">
        <v>365</v>
      </c>
      <c r="Q309" s="27" t="s">
        <v>365</v>
      </c>
      <c r="R309" s="27" t="s">
        <v>365</v>
      </c>
      <c r="S309" s="27" t="s">
        <v>365</v>
      </c>
      <c r="T309" s="27" t="s">
        <v>365</v>
      </c>
      <c r="U309" s="58">
        <f>'Расчет субсидий'!Z309-1</f>
        <v>-0.73923544743701131</v>
      </c>
      <c r="V309" s="58">
        <f>U309*'Расчет субсидий'!AA309</f>
        <v>-7.3923544743701131</v>
      </c>
      <c r="W309" s="53">
        <f t="shared" si="35"/>
        <v>-98.826965558904178</v>
      </c>
      <c r="X309" s="52">
        <f>'Расчет субсидий'!AD309-1</f>
        <v>3.0581039755350758E-3</v>
      </c>
      <c r="Y309" s="52">
        <f>X309*'Расчет субсидий'!AE309</f>
        <v>6.1162079510701517E-2</v>
      </c>
      <c r="Z309" s="53">
        <f t="shared" si="38"/>
        <v>0.81766408067574348</v>
      </c>
      <c r="AA309" s="27" t="s">
        <v>365</v>
      </c>
      <c r="AB309" s="27" t="s">
        <v>365</v>
      </c>
      <c r="AC309" s="27" t="s">
        <v>365</v>
      </c>
      <c r="AD309" s="27" t="s">
        <v>365</v>
      </c>
      <c r="AE309" s="27" t="s">
        <v>365</v>
      </c>
      <c r="AF309" s="27" t="s">
        <v>365</v>
      </c>
      <c r="AG309" s="27" t="s">
        <v>365</v>
      </c>
      <c r="AH309" s="27" t="s">
        <v>365</v>
      </c>
      <c r="AI309" s="27" t="s">
        <v>365</v>
      </c>
      <c r="AJ309" s="52">
        <f t="shared" si="39"/>
        <v>-6.6980882983202763</v>
      </c>
      <c r="AK309" s="76"/>
    </row>
    <row r="310" spans="1:37" ht="15" customHeight="1">
      <c r="A310" s="33" t="s">
        <v>291</v>
      </c>
      <c r="B310" s="50">
        <f>'Расчет субсидий'!AV310</f>
        <v>5.8909090909089628</v>
      </c>
      <c r="C310" s="52">
        <f>'Расчет субсидий'!D310-1</f>
        <v>0.20069243259240288</v>
      </c>
      <c r="D310" s="52">
        <f>C310*'Расчет субсидий'!E310</f>
        <v>1.0034621629620144</v>
      </c>
      <c r="E310" s="53">
        <f t="shared" si="36"/>
        <v>19.569235800711233</v>
      </c>
      <c r="F310" s="27" t="s">
        <v>365</v>
      </c>
      <c r="G310" s="27" t="s">
        <v>365</v>
      </c>
      <c r="H310" s="27" t="s">
        <v>365</v>
      </c>
      <c r="I310" s="27" t="s">
        <v>365</v>
      </c>
      <c r="J310" s="27" t="s">
        <v>365</v>
      </c>
      <c r="K310" s="27" t="s">
        <v>365</v>
      </c>
      <c r="L310" s="52">
        <f>'Расчет субсидий'!P310-1</f>
        <v>-0.35157106320789189</v>
      </c>
      <c r="M310" s="52">
        <f>L310*'Расчет субсидий'!Q310</f>
        <v>-7.0314212641578377</v>
      </c>
      <c r="N310" s="53">
        <f t="shared" si="37"/>
        <v>-137.12479235517384</v>
      </c>
      <c r="O310" s="27" t="s">
        <v>365</v>
      </c>
      <c r="P310" s="27" t="s">
        <v>365</v>
      </c>
      <c r="Q310" s="27" t="s">
        <v>365</v>
      </c>
      <c r="R310" s="27" t="s">
        <v>365</v>
      </c>
      <c r="S310" s="27" t="s">
        <v>365</v>
      </c>
      <c r="T310" s="27" t="s">
        <v>365</v>
      </c>
      <c r="U310" s="58">
        <f>'Расчет субсидий'!Z310-1</f>
        <v>0.22713147987257454</v>
      </c>
      <c r="V310" s="58">
        <f>U310*'Расчет субсидий'!AA310</f>
        <v>2.2713147987257454</v>
      </c>
      <c r="W310" s="53">
        <f t="shared" si="35"/>
        <v>44.294539958246183</v>
      </c>
      <c r="X310" s="52">
        <f>'Расчет субсидий'!AD310-1</f>
        <v>0.20293577981651367</v>
      </c>
      <c r="Y310" s="52">
        <f>X310*'Расчет субсидий'!AE310</f>
        <v>4.0587155963302735</v>
      </c>
      <c r="Z310" s="53">
        <f t="shared" si="38"/>
        <v>79.151925687125356</v>
      </c>
      <c r="AA310" s="27" t="s">
        <v>365</v>
      </c>
      <c r="AB310" s="27" t="s">
        <v>365</v>
      </c>
      <c r="AC310" s="27" t="s">
        <v>365</v>
      </c>
      <c r="AD310" s="27" t="s">
        <v>365</v>
      </c>
      <c r="AE310" s="27" t="s">
        <v>365</v>
      </c>
      <c r="AF310" s="27" t="s">
        <v>365</v>
      </c>
      <c r="AG310" s="27" t="s">
        <v>365</v>
      </c>
      <c r="AH310" s="27" t="s">
        <v>365</v>
      </c>
      <c r="AI310" s="27" t="s">
        <v>365</v>
      </c>
      <c r="AJ310" s="52">
        <f t="shared" si="39"/>
        <v>0.30207129386019549</v>
      </c>
      <c r="AK310" s="76"/>
    </row>
    <row r="311" spans="1:37" ht="15" customHeight="1">
      <c r="A311" s="33" t="s">
        <v>292</v>
      </c>
      <c r="B311" s="50">
        <f>'Расчет субсидий'!AV311</f>
        <v>4.9090909090909136</v>
      </c>
      <c r="C311" s="52">
        <f>'Расчет субсидий'!D311-1</f>
        <v>0.29129806213472786</v>
      </c>
      <c r="D311" s="52">
        <f>C311*'Расчет субсидий'!E311</f>
        <v>1.4564903106736393</v>
      </c>
      <c r="E311" s="53">
        <f t="shared" si="36"/>
        <v>1.3112964041011699</v>
      </c>
      <c r="F311" s="27" t="s">
        <v>365</v>
      </c>
      <c r="G311" s="27" t="s">
        <v>365</v>
      </c>
      <c r="H311" s="27" t="s">
        <v>365</v>
      </c>
      <c r="I311" s="27" t="s">
        <v>365</v>
      </c>
      <c r="J311" s="27" t="s">
        <v>365</v>
      </c>
      <c r="K311" s="27" t="s">
        <v>365</v>
      </c>
      <c r="L311" s="52">
        <f>'Расчет субсидий'!P311-1</f>
        <v>8.0771201224375755E-2</v>
      </c>
      <c r="M311" s="52">
        <f>L311*'Расчет субсидий'!Q311</f>
        <v>1.6154240244875151</v>
      </c>
      <c r="N311" s="53">
        <f t="shared" si="37"/>
        <v>1.4543864101844846</v>
      </c>
      <c r="O311" s="27" t="s">
        <v>365</v>
      </c>
      <c r="P311" s="27" t="s">
        <v>365</v>
      </c>
      <c r="Q311" s="27" t="s">
        <v>365</v>
      </c>
      <c r="R311" s="27" t="s">
        <v>365</v>
      </c>
      <c r="S311" s="27" t="s">
        <v>365</v>
      </c>
      <c r="T311" s="27" t="s">
        <v>365</v>
      </c>
      <c r="U311" s="58">
        <f>'Расчет субсидий'!Z311-1</f>
        <v>0.13093093854052107</v>
      </c>
      <c r="V311" s="58">
        <f>U311*'Расчет субсидий'!AA311</f>
        <v>1.3093093854052107</v>
      </c>
      <c r="W311" s="53">
        <f t="shared" si="35"/>
        <v>1.1787875802233712</v>
      </c>
      <c r="X311" s="52">
        <f>'Расчет субсидий'!AD311-1</f>
        <v>5.3571428571428603E-2</v>
      </c>
      <c r="Y311" s="52">
        <f>X311*'Расчет субсидий'!AE311</f>
        <v>1.0714285714285721</v>
      </c>
      <c r="Z311" s="53">
        <f t="shared" si="38"/>
        <v>0.96462051458188802</v>
      </c>
      <c r="AA311" s="27" t="s">
        <v>365</v>
      </c>
      <c r="AB311" s="27" t="s">
        <v>365</v>
      </c>
      <c r="AC311" s="27" t="s">
        <v>365</v>
      </c>
      <c r="AD311" s="27" t="s">
        <v>365</v>
      </c>
      <c r="AE311" s="27" t="s">
        <v>365</v>
      </c>
      <c r="AF311" s="27" t="s">
        <v>365</v>
      </c>
      <c r="AG311" s="27" t="s">
        <v>365</v>
      </c>
      <c r="AH311" s="27" t="s">
        <v>365</v>
      </c>
      <c r="AI311" s="27" t="s">
        <v>365</v>
      </c>
      <c r="AJ311" s="52">
        <f t="shared" si="39"/>
        <v>5.4526522919949372</v>
      </c>
      <c r="AK311" s="76"/>
    </row>
    <row r="312" spans="1:37" ht="15" customHeight="1">
      <c r="A312" s="33" t="s">
        <v>293</v>
      </c>
      <c r="B312" s="50">
        <f>'Расчет субсидий'!AV312</f>
        <v>-33.31818181818187</v>
      </c>
      <c r="C312" s="52">
        <f>'Расчет субсидий'!D312-1</f>
        <v>6.0735787245966844E-3</v>
      </c>
      <c r="D312" s="52">
        <f>C312*'Расчет субсидий'!E312</f>
        <v>3.0367893622983422E-2</v>
      </c>
      <c r="E312" s="53">
        <f t="shared" si="36"/>
        <v>0.34333247317915777</v>
      </c>
      <c r="F312" s="27" t="s">
        <v>365</v>
      </c>
      <c r="G312" s="27" t="s">
        <v>365</v>
      </c>
      <c r="H312" s="27" t="s">
        <v>365</v>
      </c>
      <c r="I312" s="27" t="s">
        <v>365</v>
      </c>
      <c r="J312" s="27" t="s">
        <v>365</v>
      </c>
      <c r="K312" s="27" t="s">
        <v>365</v>
      </c>
      <c r="L312" s="52">
        <f>'Расчет субсидий'!P312-1</f>
        <v>-0.25021521364845822</v>
      </c>
      <c r="M312" s="52">
        <f>L312*'Расчет субсидий'!Q312</f>
        <v>-5.0043042729691649</v>
      </c>
      <c r="N312" s="53">
        <f t="shared" si="37"/>
        <v>-56.577521770531533</v>
      </c>
      <c r="O312" s="27" t="s">
        <v>365</v>
      </c>
      <c r="P312" s="27" t="s">
        <v>365</v>
      </c>
      <c r="Q312" s="27" t="s">
        <v>365</v>
      </c>
      <c r="R312" s="27" t="s">
        <v>365</v>
      </c>
      <c r="S312" s="27" t="s">
        <v>365</v>
      </c>
      <c r="T312" s="27" t="s">
        <v>365</v>
      </c>
      <c r="U312" s="58">
        <f>'Расчет субсидий'!Z312-1</f>
        <v>0.27572670423309509</v>
      </c>
      <c r="V312" s="58">
        <f>U312*'Расчет субсидий'!AA312</f>
        <v>2.7572670423309509</v>
      </c>
      <c r="W312" s="53">
        <f t="shared" si="35"/>
        <v>31.173031775322205</v>
      </c>
      <c r="X312" s="52">
        <f>'Расчет субсидий'!AD312-1</f>
        <v>-3.6516853932584303E-2</v>
      </c>
      <c r="Y312" s="52">
        <f>X312*'Расчет субсидий'!AE312</f>
        <v>-0.73033707865168607</v>
      </c>
      <c r="Z312" s="53">
        <f t="shared" si="38"/>
        <v>-8.2570242961517017</v>
      </c>
      <c r="AA312" s="27" t="s">
        <v>365</v>
      </c>
      <c r="AB312" s="27" t="s">
        <v>365</v>
      </c>
      <c r="AC312" s="27" t="s">
        <v>365</v>
      </c>
      <c r="AD312" s="27" t="s">
        <v>365</v>
      </c>
      <c r="AE312" s="27" t="s">
        <v>365</v>
      </c>
      <c r="AF312" s="27" t="s">
        <v>365</v>
      </c>
      <c r="AG312" s="27" t="s">
        <v>365</v>
      </c>
      <c r="AH312" s="27" t="s">
        <v>365</v>
      </c>
      <c r="AI312" s="27" t="s">
        <v>365</v>
      </c>
      <c r="AJ312" s="52">
        <f t="shared" si="39"/>
        <v>-2.9470064156669165</v>
      </c>
      <c r="AK312" s="76"/>
    </row>
    <row r="313" spans="1:37" ht="15" customHeight="1">
      <c r="A313" s="33" t="s">
        <v>294</v>
      </c>
      <c r="B313" s="50">
        <f>'Расчет субсидий'!AV313</f>
        <v>-47.218181818181847</v>
      </c>
      <c r="C313" s="52">
        <f>'Расчет субсидий'!D313-1</f>
        <v>-6.1435776859191105E-3</v>
      </c>
      <c r="D313" s="52">
        <f>C313*'Расчет субсидий'!E313</f>
        <v>-3.0717888429595552E-2</v>
      </c>
      <c r="E313" s="53">
        <f t="shared" si="36"/>
        <v>-0.33688613159594683</v>
      </c>
      <c r="F313" s="27" t="s">
        <v>365</v>
      </c>
      <c r="G313" s="27" t="s">
        <v>365</v>
      </c>
      <c r="H313" s="27" t="s">
        <v>365</v>
      </c>
      <c r="I313" s="27" t="s">
        <v>365</v>
      </c>
      <c r="J313" s="27" t="s">
        <v>365</v>
      </c>
      <c r="K313" s="27" t="s">
        <v>365</v>
      </c>
      <c r="L313" s="52">
        <f>'Расчет субсидий'!P313-1</f>
        <v>-0.26139647216112472</v>
      </c>
      <c r="M313" s="52">
        <f>L313*'Расчет субсидий'!Q313</f>
        <v>-5.2279294432224948</v>
      </c>
      <c r="N313" s="53">
        <f t="shared" si="37"/>
        <v>-57.335221150387106</v>
      </c>
      <c r="O313" s="27" t="s">
        <v>365</v>
      </c>
      <c r="P313" s="27" t="s">
        <v>365</v>
      </c>
      <c r="Q313" s="27" t="s">
        <v>365</v>
      </c>
      <c r="R313" s="27" t="s">
        <v>365</v>
      </c>
      <c r="S313" s="27" t="s">
        <v>365</v>
      </c>
      <c r="T313" s="27" t="s">
        <v>365</v>
      </c>
      <c r="U313" s="58">
        <f>'Расчет субсидий'!Z313-1</f>
        <v>0.20541253134141235</v>
      </c>
      <c r="V313" s="58">
        <f>U313*'Расчет субсидий'!AA313</f>
        <v>2.0541253134141235</v>
      </c>
      <c r="W313" s="53">
        <f t="shared" ref="W313:W376" si="40">$B313*V313/$AJ313</f>
        <v>22.52779621344914</v>
      </c>
      <c r="X313" s="52">
        <f>'Расчет субсидий'!AD313-1</f>
        <v>-5.5045871559633031E-2</v>
      </c>
      <c r="Y313" s="52">
        <f>X313*'Расчет субсидий'!AE313</f>
        <v>-1.1009174311926606</v>
      </c>
      <c r="Z313" s="53">
        <f t="shared" si="38"/>
        <v>-12.073870749647932</v>
      </c>
      <c r="AA313" s="27" t="s">
        <v>365</v>
      </c>
      <c r="AB313" s="27" t="s">
        <v>365</v>
      </c>
      <c r="AC313" s="27" t="s">
        <v>365</v>
      </c>
      <c r="AD313" s="27" t="s">
        <v>365</v>
      </c>
      <c r="AE313" s="27" t="s">
        <v>365</v>
      </c>
      <c r="AF313" s="27" t="s">
        <v>365</v>
      </c>
      <c r="AG313" s="27" t="s">
        <v>365</v>
      </c>
      <c r="AH313" s="27" t="s">
        <v>365</v>
      </c>
      <c r="AI313" s="27" t="s">
        <v>365</v>
      </c>
      <c r="AJ313" s="52">
        <f t="shared" si="39"/>
        <v>-4.3054394494306276</v>
      </c>
      <c r="AK313" s="76"/>
    </row>
    <row r="314" spans="1:37" ht="15" customHeight="1">
      <c r="A314" s="33" t="s">
        <v>295</v>
      </c>
      <c r="B314" s="50">
        <f>'Расчет субсидий'!AV314</f>
        <v>274.10909090909081</v>
      </c>
      <c r="C314" s="52">
        <f>'Расчет субсидий'!D314-1</f>
        <v>0.10262498747620485</v>
      </c>
      <c r="D314" s="52">
        <f>C314*'Расчет субсидий'!E314</f>
        <v>0.51312493738102427</v>
      </c>
      <c r="E314" s="53">
        <f t="shared" ref="E314:E377" si="41">$B314*D314/$AJ314</f>
        <v>15.406719390091126</v>
      </c>
      <c r="F314" s="27" t="s">
        <v>365</v>
      </c>
      <c r="G314" s="27" t="s">
        <v>365</v>
      </c>
      <c r="H314" s="27" t="s">
        <v>365</v>
      </c>
      <c r="I314" s="27" t="s">
        <v>365</v>
      </c>
      <c r="J314" s="27" t="s">
        <v>365</v>
      </c>
      <c r="K314" s="27" t="s">
        <v>365</v>
      </c>
      <c r="L314" s="52">
        <f>'Расчет субсидий'!P314-1</f>
        <v>0.16452853704658743</v>
      </c>
      <c r="M314" s="52">
        <f>L314*'Расчет субсидий'!Q314</f>
        <v>3.2905707409317486</v>
      </c>
      <c r="N314" s="53">
        <f t="shared" ref="N314:N377" si="42">$B314*M314/$AJ314</f>
        <v>98.800304459056875</v>
      </c>
      <c r="O314" s="27" t="s">
        <v>365</v>
      </c>
      <c r="P314" s="27" t="s">
        <v>365</v>
      </c>
      <c r="Q314" s="27" t="s">
        <v>365</v>
      </c>
      <c r="R314" s="27" t="s">
        <v>365</v>
      </c>
      <c r="S314" s="27" t="s">
        <v>365</v>
      </c>
      <c r="T314" s="27" t="s">
        <v>365</v>
      </c>
      <c r="U314" s="58">
        <f>'Расчет субсидий'!Z314-1</f>
        <v>0.30000000000000004</v>
      </c>
      <c r="V314" s="58">
        <f>U314*'Расчет субсидий'!AA314</f>
        <v>3.0000000000000004</v>
      </c>
      <c r="W314" s="53">
        <f t="shared" si="40"/>
        <v>90.075836902762546</v>
      </c>
      <c r="X314" s="52">
        <f>'Расчет субсидий'!AD314-1</f>
        <v>0.11627906976744184</v>
      </c>
      <c r="Y314" s="52">
        <f>X314*'Расчет субсидий'!AE314</f>
        <v>2.3255813953488369</v>
      </c>
      <c r="Z314" s="53">
        <f t="shared" ref="Z314:Z377" si="43">$B314*Y314/$AJ314</f>
        <v>69.826230157180248</v>
      </c>
      <c r="AA314" s="27" t="s">
        <v>365</v>
      </c>
      <c r="AB314" s="27" t="s">
        <v>365</v>
      </c>
      <c r="AC314" s="27" t="s">
        <v>365</v>
      </c>
      <c r="AD314" s="27" t="s">
        <v>365</v>
      </c>
      <c r="AE314" s="27" t="s">
        <v>365</v>
      </c>
      <c r="AF314" s="27" t="s">
        <v>365</v>
      </c>
      <c r="AG314" s="27" t="s">
        <v>365</v>
      </c>
      <c r="AH314" s="27" t="s">
        <v>365</v>
      </c>
      <c r="AI314" s="27" t="s">
        <v>365</v>
      </c>
      <c r="AJ314" s="52">
        <f t="shared" ref="AJ314:AJ377" si="44">D314+M314+V314+Y314</f>
        <v>9.1292770736616102</v>
      </c>
      <c r="AK314" s="76"/>
    </row>
    <row r="315" spans="1:37" ht="15" customHeight="1">
      <c r="A315" s="32" t="s">
        <v>296</v>
      </c>
      <c r="B315" s="54"/>
      <c r="C315" s="55"/>
      <c r="D315" s="55"/>
      <c r="E315" s="56"/>
      <c r="F315" s="55"/>
      <c r="G315" s="55"/>
      <c r="H315" s="56"/>
      <c r="I315" s="56"/>
      <c r="J315" s="56"/>
      <c r="K315" s="56"/>
      <c r="L315" s="55"/>
      <c r="M315" s="55"/>
      <c r="N315" s="56"/>
      <c r="O315" s="55"/>
      <c r="P315" s="55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27"/>
      <c r="AB315" s="27"/>
      <c r="AC315" s="27"/>
      <c r="AD315" s="27"/>
      <c r="AE315" s="27"/>
      <c r="AF315" s="27"/>
      <c r="AG315" s="27"/>
      <c r="AH315" s="27"/>
      <c r="AI315" s="27"/>
      <c r="AJ315" s="56"/>
      <c r="AK315" s="76"/>
    </row>
    <row r="316" spans="1:37" ht="15" customHeight="1">
      <c r="A316" s="33" t="s">
        <v>297</v>
      </c>
      <c r="B316" s="50">
        <f>'Расчет субсидий'!AV316</f>
        <v>-2.5818181818181785</v>
      </c>
      <c r="C316" s="52">
        <f>'Расчет субсидий'!D316-1</f>
        <v>0.20619336738966587</v>
      </c>
      <c r="D316" s="52">
        <f>C316*'Расчет субсидий'!E316</f>
        <v>1.0309668369483294</v>
      </c>
      <c r="E316" s="53">
        <f t="shared" si="41"/>
        <v>0.90240213347711284</v>
      </c>
      <c r="F316" s="27" t="s">
        <v>365</v>
      </c>
      <c r="G316" s="27" t="s">
        <v>365</v>
      </c>
      <c r="H316" s="27" t="s">
        <v>365</v>
      </c>
      <c r="I316" s="27" t="s">
        <v>365</v>
      </c>
      <c r="J316" s="27" t="s">
        <v>365</v>
      </c>
      <c r="K316" s="27" t="s">
        <v>365</v>
      </c>
      <c r="L316" s="52">
        <f>'Расчет субсидий'!P316-1</f>
        <v>-0.20335487043588729</v>
      </c>
      <c r="M316" s="52">
        <f>L316*'Расчет субсидий'!Q316</f>
        <v>-4.0670974087177463</v>
      </c>
      <c r="N316" s="53">
        <f t="shared" si="42"/>
        <v>-3.5599179790785795</v>
      </c>
      <c r="O316" s="27" t="s">
        <v>365</v>
      </c>
      <c r="P316" s="27" t="s">
        <v>365</v>
      </c>
      <c r="Q316" s="27" t="s">
        <v>365</v>
      </c>
      <c r="R316" s="27" t="s">
        <v>365</v>
      </c>
      <c r="S316" s="27" t="s">
        <v>365</v>
      </c>
      <c r="T316" s="27" t="s">
        <v>365</v>
      </c>
      <c r="U316" s="58">
        <f>'Расчет субсидий'!Z316-1</f>
        <v>0.16544460127028926</v>
      </c>
      <c r="V316" s="58">
        <f>U316*'Расчет субсидий'!AA316</f>
        <v>0.8272230063514463</v>
      </c>
      <c r="W316" s="53">
        <f t="shared" si="40"/>
        <v>0.72406577887850088</v>
      </c>
      <c r="X316" s="52">
        <f>'Расчет субсидий'!AD316-1</f>
        <v>-3.703703703703709E-2</v>
      </c>
      <c r="Y316" s="52">
        <f>X316*'Расчет субсидий'!AE316</f>
        <v>-0.74074074074074181</v>
      </c>
      <c r="Z316" s="53">
        <f t="shared" si="43"/>
        <v>-0.6483681150952133</v>
      </c>
      <c r="AA316" s="27" t="s">
        <v>365</v>
      </c>
      <c r="AB316" s="27" t="s">
        <v>365</v>
      </c>
      <c r="AC316" s="27" t="s">
        <v>365</v>
      </c>
      <c r="AD316" s="27" t="s">
        <v>365</v>
      </c>
      <c r="AE316" s="27" t="s">
        <v>365</v>
      </c>
      <c r="AF316" s="27" t="s">
        <v>365</v>
      </c>
      <c r="AG316" s="27" t="s">
        <v>365</v>
      </c>
      <c r="AH316" s="27" t="s">
        <v>365</v>
      </c>
      <c r="AI316" s="27" t="s">
        <v>365</v>
      </c>
      <c r="AJ316" s="52">
        <f t="shared" si="44"/>
        <v>-2.949648306158712</v>
      </c>
      <c r="AK316" s="76"/>
    </row>
    <row r="317" spans="1:37" ht="15" customHeight="1">
      <c r="A317" s="33" t="s">
        <v>298</v>
      </c>
      <c r="B317" s="50">
        <f>'Расчет субсидий'!AV317</f>
        <v>-0.87272727272726769</v>
      </c>
      <c r="C317" s="52">
        <f>'Расчет субсидий'!D317-1</f>
        <v>0.22279541491877697</v>
      </c>
      <c r="D317" s="52">
        <f>C317*'Расчет субсидий'!E317</f>
        <v>1.1139770745938848</v>
      </c>
      <c r="E317" s="53">
        <f t="shared" si="41"/>
        <v>1.0300848274966865</v>
      </c>
      <c r="F317" s="27" t="s">
        <v>365</v>
      </c>
      <c r="G317" s="27" t="s">
        <v>365</v>
      </c>
      <c r="H317" s="27" t="s">
        <v>365</v>
      </c>
      <c r="I317" s="27" t="s">
        <v>365</v>
      </c>
      <c r="J317" s="27" t="s">
        <v>365</v>
      </c>
      <c r="K317" s="27" t="s">
        <v>365</v>
      </c>
      <c r="L317" s="52">
        <f>'Расчет субсидий'!P317-1</f>
        <v>-0.33006400887052056</v>
      </c>
      <c r="M317" s="52">
        <f>L317*'Расчет субсидий'!Q317</f>
        <v>-6.6012801774104108</v>
      </c>
      <c r="N317" s="53">
        <f t="shared" si="42"/>
        <v>-6.1041458642980464</v>
      </c>
      <c r="O317" s="27" t="s">
        <v>365</v>
      </c>
      <c r="P317" s="27" t="s">
        <v>365</v>
      </c>
      <c r="Q317" s="27" t="s">
        <v>365</v>
      </c>
      <c r="R317" s="27" t="s">
        <v>365</v>
      </c>
      <c r="S317" s="27" t="s">
        <v>365</v>
      </c>
      <c r="T317" s="27" t="s">
        <v>365</v>
      </c>
      <c r="U317" s="58">
        <f>'Расчет субсидий'!Z317-1</f>
        <v>3.7086918568399962E-2</v>
      </c>
      <c r="V317" s="58">
        <f>U317*'Расчет субсидий'!AA317</f>
        <v>0.18543459284199981</v>
      </c>
      <c r="W317" s="53">
        <f t="shared" si="40"/>
        <v>0.17146974110684113</v>
      </c>
      <c r="X317" s="52">
        <f>'Расчет субсидий'!AD317-1</f>
        <v>0.21790322580645149</v>
      </c>
      <c r="Y317" s="52">
        <f>X317*'Расчет субсидий'!AE317</f>
        <v>4.3580645161290299</v>
      </c>
      <c r="Z317" s="53">
        <f t="shared" si="43"/>
        <v>4.0298640229672511</v>
      </c>
      <c r="AA317" s="27" t="s">
        <v>365</v>
      </c>
      <c r="AB317" s="27" t="s">
        <v>365</v>
      </c>
      <c r="AC317" s="27" t="s">
        <v>365</v>
      </c>
      <c r="AD317" s="27" t="s">
        <v>365</v>
      </c>
      <c r="AE317" s="27" t="s">
        <v>365</v>
      </c>
      <c r="AF317" s="27" t="s">
        <v>365</v>
      </c>
      <c r="AG317" s="27" t="s">
        <v>365</v>
      </c>
      <c r="AH317" s="27" t="s">
        <v>365</v>
      </c>
      <c r="AI317" s="27" t="s">
        <v>365</v>
      </c>
      <c r="AJ317" s="52">
        <f t="shared" si="44"/>
        <v>-0.94380399384549563</v>
      </c>
      <c r="AK317" s="76"/>
    </row>
    <row r="318" spans="1:37" ht="15" customHeight="1">
      <c r="A318" s="33" t="s">
        <v>299</v>
      </c>
      <c r="B318" s="50">
        <f>'Расчет субсидий'!AV318</f>
        <v>-60.227272727272691</v>
      </c>
      <c r="C318" s="52">
        <f>'Расчет субсидий'!D318-1</f>
        <v>-0.12694452597593187</v>
      </c>
      <c r="D318" s="52">
        <f>C318*'Расчет субсидий'!E318</f>
        <v>-0.63472262987965933</v>
      </c>
      <c r="E318" s="53">
        <f t="shared" si="41"/>
        <v>-5.8975086568511852</v>
      </c>
      <c r="F318" s="27" t="s">
        <v>365</v>
      </c>
      <c r="G318" s="27" t="s">
        <v>365</v>
      </c>
      <c r="H318" s="27" t="s">
        <v>365</v>
      </c>
      <c r="I318" s="27" t="s">
        <v>365</v>
      </c>
      <c r="J318" s="27" t="s">
        <v>365</v>
      </c>
      <c r="K318" s="27" t="s">
        <v>365</v>
      </c>
      <c r="L318" s="52">
        <f>'Расчет субсидий'!P318-1</f>
        <v>-0.18322621430829211</v>
      </c>
      <c r="M318" s="52">
        <f>L318*'Расчет субсидий'!Q318</f>
        <v>-3.6645242861658422</v>
      </c>
      <c r="N318" s="53">
        <f t="shared" si="42"/>
        <v>-34.048831227274697</v>
      </c>
      <c r="O318" s="27" t="s">
        <v>365</v>
      </c>
      <c r="P318" s="27" t="s">
        <v>365</v>
      </c>
      <c r="Q318" s="27" t="s">
        <v>365</v>
      </c>
      <c r="R318" s="27" t="s">
        <v>365</v>
      </c>
      <c r="S318" s="27" t="s">
        <v>365</v>
      </c>
      <c r="T318" s="27" t="s">
        <v>365</v>
      </c>
      <c r="U318" s="58">
        <f>'Расчет субсидий'!Z318-1</f>
        <v>-0.31533720087019579</v>
      </c>
      <c r="V318" s="58">
        <f>U318*'Расчет субсидий'!AA318</f>
        <v>-1.5766860043509789</v>
      </c>
      <c r="W318" s="53">
        <f t="shared" si="40"/>
        <v>-14.649736628358379</v>
      </c>
      <c r="X318" s="52">
        <f>'Расчет субсидий'!AD318-1</f>
        <v>-3.0303030303030276E-2</v>
      </c>
      <c r="Y318" s="52">
        <f>X318*'Расчет субсидий'!AE318</f>
        <v>-0.60606060606060552</v>
      </c>
      <c r="Z318" s="53">
        <f t="shared" si="43"/>
        <v>-5.6311962147884325</v>
      </c>
      <c r="AA318" s="27" t="s">
        <v>365</v>
      </c>
      <c r="AB318" s="27" t="s">
        <v>365</v>
      </c>
      <c r="AC318" s="27" t="s">
        <v>365</v>
      </c>
      <c r="AD318" s="27" t="s">
        <v>365</v>
      </c>
      <c r="AE318" s="27" t="s">
        <v>365</v>
      </c>
      <c r="AF318" s="27" t="s">
        <v>365</v>
      </c>
      <c r="AG318" s="27" t="s">
        <v>365</v>
      </c>
      <c r="AH318" s="27" t="s">
        <v>365</v>
      </c>
      <c r="AI318" s="27" t="s">
        <v>365</v>
      </c>
      <c r="AJ318" s="52">
        <f t="shared" si="44"/>
        <v>-6.481993526457086</v>
      </c>
      <c r="AK318" s="76"/>
    </row>
    <row r="319" spans="1:37" ht="15" customHeight="1">
      <c r="A319" s="33" t="s">
        <v>300</v>
      </c>
      <c r="B319" s="50">
        <f>'Расчет субсидий'!AV319</f>
        <v>93.518181818181915</v>
      </c>
      <c r="C319" s="52">
        <f>'Расчет субсидий'!D319-1</f>
        <v>1.2495575221239008E-2</v>
      </c>
      <c r="D319" s="52">
        <f>C319*'Расчет субсидий'!E319</f>
        <v>6.2477876106195041E-2</v>
      </c>
      <c r="E319" s="53">
        <f t="shared" si="41"/>
        <v>0.94409994233615757</v>
      </c>
      <c r="F319" s="27" t="s">
        <v>365</v>
      </c>
      <c r="G319" s="27" t="s">
        <v>365</v>
      </c>
      <c r="H319" s="27" t="s">
        <v>365</v>
      </c>
      <c r="I319" s="27" t="s">
        <v>365</v>
      </c>
      <c r="J319" s="27" t="s">
        <v>365</v>
      </c>
      <c r="K319" s="27" t="s">
        <v>365</v>
      </c>
      <c r="L319" s="52">
        <f>'Расчет субсидий'!P319-1</f>
        <v>0.25333839726547658</v>
      </c>
      <c r="M319" s="52">
        <f>L319*'Расчет субсидий'!Q319</f>
        <v>5.0667679453095316</v>
      </c>
      <c r="N319" s="53">
        <f t="shared" si="42"/>
        <v>76.563667383102754</v>
      </c>
      <c r="O319" s="27" t="s">
        <v>365</v>
      </c>
      <c r="P319" s="27" t="s">
        <v>365</v>
      </c>
      <c r="Q319" s="27" t="s">
        <v>365</v>
      </c>
      <c r="R319" s="27" t="s">
        <v>365</v>
      </c>
      <c r="S319" s="27" t="s">
        <v>365</v>
      </c>
      <c r="T319" s="27" t="s">
        <v>365</v>
      </c>
      <c r="U319" s="58">
        <f>'Расчет субсидий'!Z319-1</f>
        <v>0.21190483088288548</v>
      </c>
      <c r="V319" s="58">
        <f>U319*'Расчет субсидий'!AA319</f>
        <v>1.0595241544144274</v>
      </c>
      <c r="W319" s="53">
        <f t="shared" si="40"/>
        <v>16.010414492743003</v>
      </c>
      <c r="X319" s="52">
        <f>'Расчет субсидий'!AD319-1</f>
        <v>0</v>
      </c>
      <c r="Y319" s="52">
        <f>X319*'Расчет субсидий'!AE319</f>
        <v>0</v>
      </c>
      <c r="Z319" s="53">
        <f t="shared" si="43"/>
        <v>0</v>
      </c>
      <c r="AA319" s="27" t="s">
        <v>365</v>
      </c>
      <c r="AB319" s="27" t="s">
        <v>365</v>
      </c>
      <c r="AC319" s="27" t="s">
        <v>365</v>
      </c>
      <c r="AD319" s="27" t="s">
        <v>365</v>
      </c>
      <c r="AE319" s="27" t="s">
        <v>365</v>
      </c>
      <c r="AF319" s="27" t="s">
        <v>365</v>
      </c>
      <c r="AG319" s="27" t="s">
        <v>365</v>
      </c>
      <c r="AH319" s="27" t="s">
        <v>365</v>
      </c>
      <c r="AI319" s="27" t="s">
        <v>365</v>
      </c>
      <c r="AJ319" s="52">
        <f t="shared" si="44"/>
        <v>6.1887699758301542</v>
      </c>
      <c r="AK319" s="76"/>
    </row>
    <row r="320" spans="1:37" ht="15" customHeight="1">
      <c r="A320" s="33" t="s">
        <v>301</v>
      </c>
      <c r="B320" s="50">
        <f>'Расчет субсидий'!AV320</f>
        <v>-71.536363636363603</v>
      </c>
      <c r="C320" s="52">
        <f>'Расчет субсидий'!D320-1</f>
        <v>5.4664914586071145E-2</v>
      </c>
      <c r="D320" s="52">
        <f>C320*'Расчет субсидий'!E320</f>
        <v>0.27332457293035572</v>
      </c>
      <c r="E320" s="53">
        <f t="shared" si="41"/>
        <v>2.8144613752847776</v>
      </c>
      <c r="F320" s="27" t="s">
        <v>365</v>
      </c>
      <c r="G320" s="27" t="s">
        <v>365</v>
      </c>
      <c r="H320" s="27" t="s">
        <v>365</v>
      </c>
      <c r="I320" s="27" t="s">
        <v>365</v>
      </c>
      <c r="J320" s="27" t="s">
        <v>365</v>
      </c>
      <c r="K320" s="27" t="s">
        <v>365</v>
      </c>
      <c r="L320" s="52">
        <f>'Расчет субсидий'!P320-1</f>
        <v>-0.41167053549987986</v>
      </c>
      <c r="M320" s="52">
        <f>L320*'Расчет субсидий'!Q320</f>
        <v>-8.2334107099975977</v>
      </c>
      <c r="N320" s="53">
        <f t="shared" si="42"/>
        <v>-84.780582227594806</v>
      </c>
      <c r="O320" s="27" t="s">
        <v>365</v>
      </c>
      <c r="P320" s="27" t="s">
        <v>365</v>
      </c>
      <c r="Q320" s="27" t="s">
        <v>365</v>
      </c>
      <c r="R320" s="27" t="s">
        <v>365</v>
      </c>
      <c r="S320" s="27" t="s">
        <v>365</v>
      </c>
      <c r="T320" s="27" t="s">
        <v>365</v>
      </c>
      <c r="U320" s="58">
        <f>'Расчет субсидий'!Z320-1</f>
        <v>0.20257580806397857</v>
      </c>
      <c r="V320" s="58">
        <f>U320*'Расчет субсидий'!AA320</f>
        <v>1.0128790403198928</v>
      </c>
      <c r="W320" s="53">
        <f t="shared" si="40"/>
        <v>10.429757215946422</v>
      </c>
      <c r="X320" s="52">
        <f>'Расчет субсидий'!AD320-1</f>
        <v>0</v>
      </c>
      <c r="Y320" s="52">
        <f>X320*'Расчет субсидий'!AE320</f>
        <v>0</v>
      </c>
      <c r="Z320" s="53">
        <f t="shared" si="43"/>
        <v>0</v>
      </c>
      <c r="AA320" s="27" t="s">
        <v>365</v>
      </c>
      <c r="AB320" s="27" t="s">
        <v>365</v>
      </c>
      <c r="AC320" s="27" t="s">
        <v>365</v>
      </c>
      <c r="AD320" s="27" t="s">
        <v>365</v>
      </c>
      <c r="AE320" s="27" t="s">
        <v>365</v>
      </c>
      <c r="AF320" s="27" t="s">
        <v>365</v>
      </c>
      <c r="AG320" s="27" t="s">
        <v>365</v>
      </c>
      <c r="AH320" s="27" t="s">
        <v>365</v>
      </c>
      <c r="AI320" s="27" t="s">
        <v>365</v>
      </c>
      <c r="AJ320" s="52">
        <f t="shared" si="44"/>
        <v>-6.9472070967473485</v>
      </c>
      <c r="AK320" s="76"/>
    </row>
    <row r="321" spans="1:37" ht="15" customHeight="1">
      <c r="A321" s="33" t="s">
        <v>302</v>
      </c>
      <c r="B321" s="50">
        <f>'Расчет субсидий'!AV321</f>
        <v>5.4272727272726797</v>
      </c>
      <c r="C321" s="52">
        <f>'Расчет субсидий'!D321-1</f>
        <v>5.1570358667719862E-2</v>
      </c>
      <c r="D321" s="52">
        <f>C321*'Расчет субсидий'!E321</f>
        <v>0.25785179333859931</v>
      </c>
      <c r="E321" s="53">
        <f t="shared" si="41"/>
        <v>1.8330836671536017</v>
      </c>
      <c r="F321" s="27" t="s">
        <v>365</v>
      </c>
      <c r="G321" s="27" t="s">
        <v>365</v>
      </c>
      <c r="H321" s="27" t="s">
        <v>365</v>
      </c>
      <c r="I321" s="27" t="s">
        <v>365</v>
      </c>
      <c r="J321" s="27" t="s">
        <v>365</v>
      </c>
      <c r="K321" s="27" t="s">
        <v>365</v>
      </c>
      <c r="L321" s="52">
        <f>'Расчет субсидий'!P321-1</f>
        <v>5.4276852758732286E-3</v>
      </c>
      <c r="M321" s="52">
        <f>L321*'Расчет субсидий'!Q321</f>
        <v>0.10855370551746457</v>
      </c>
      <c r="N321" s="53">
        <f t="shared" si="42"/>
        <v>0.77171472036948008</v>
      </c>
      <c r="O321" s="27" t="s">
        <v>365</v>
      </c>
      <c r="P321" s="27" t="s">
        <v>365</v>
      </c>
      <c r="Q321" s="27" t="s">
        <v>365</v>
      </c>
      <c r="R321" s="27" t="s">
        <v>365</v>
      </c>
      <c r="S321" s="27" t="s">
        <v>365</v>
      </c>
      <c r="T321" s="27" t="s">
        <v>365</v>
      </c>
      <c r="U321" s="58">
        <f>'Расчет субсидий'!Z321-1</f>
        <v>0.26632089081868471</v>
      </c>
      <c r="V321" s="58">
        <f>U321*'Расчет субсидий'!AA321</f>
        <v>1.3316044540934235</v>
      </c>
      <c r="W321" s="53">
        <f t="shared" si="40"/>
        <v>9.4664549131225453</v>
      </c>
      <c r="X321" s="52">
        <f>'Расчет субсидий'!AD321-1</f>
        <v>-4.6728971962616828E-2</v>
      </c>
      <c r="Y321" s="52">
        <f>X321*'Расчет субсидий'!AE321</f>
        <v>-0.93457943925233655</v>
      </c>
      <c r="Z321" s="53">
        <f t="shared" si="43"/>
        <v>-6.6439805733729473</v>
      </c>
      <c r="AA321" s="27" t="s">
        <v>365</v>
      </c>
      <c r="AB321" s="27" t="s">
        <v>365</v>
      </c>
      <c r="AC321" s="27" t="s">
        <v>365</v>
      </c>
      <c r="AD321" s="27" t="s">
        <v>365</v>
      </c>
      <c r="AE321" s="27" t="s">
        <v>365</v>
      </c>
      <c r="AF321" s="27" t="s">
        <v>365</v>
      </c>
      <c r="AG321" s="27" t="s">
        <v>365</v>
      </c>
      <c r="AH321" s="27" t="s">
        <v>365</v>
      </c>
      <c r="AI321" s="27" t="s">
        <v>365</v>
      </c>
      <c r="AJ321" s="52">
        <f t="shared" si="44"/>
        <v>0.76343051369715087</v>
      </c>
      <c r="AK321" s="76"/>
    </row>
    <row r="322" spans="1:37" ht="15" customHeight="1">
      <c r="A322" s="33" t="s">
        <v>303</v>
      </c>
      <c r="B322" s="50">
        <f>'Расчет субсидий'!AV322</f>
        <v>39.390909090909076</v>
      </c>
      <c r="C322" s="52">
        <f>'Расчет субсидий'!D322-1</f>
        <v>3.8007638446849068E-2</v>
      </c>
      <c r="D322" s="52">
        <f>C322*'Расчет субсидий'!E322</f>
        <v>0.19003819223424534</v>
      </c>
      <c r="E322" s="53">
        <f t="shared" si="41"/>
        <v>2.2762107130704483</v>
      </c>
      <c r="F322" s="27" t="s">
        <v>365</v>
      </c>
      <c r="G322" s="27" t="s">
        <v>365</v>
      </c>
      <c r="H322" s="27" t="s">
        <v>365</v>
      </c>
      <c r="I322" s="27" t="s">
        <v>365</v>
      </c>
      <c r="J322" s="27" t="s">
        <v>365</v>
      </c>
      <c r="K322" s="27" t="s">
        <v>365</v>
      </c>
      <c r="L322" s="52">
        <f>'Расчет субсидий'!P322-1</f>
        <v>-4.5513170296145655E-2</v>
      </c>
      <c r="M322" s="52">
        <f>L322*'Расчет субсидий'!Q322</f>
        <v>-0.9102634059229131</v>
      </c>
      <c r="N322" s="53">
        <f t="shared" si="42"/>
        <v>-10.902815333687215</v>
      </c>
      <c r="O322" s="27" t="s">
        <v>365</v>
      </c>
      <c r="P322" s="27" t="s">
        <v>365</v>
      </c>
      <c r="Q322" s="27" t="s">
        <v>365</v>
      </c>
      <c r="R322" s="27" t="s">
        <v>365</v>
      </c>
      <c r="S322" s="27" t="s">
        <v>365</v>
      </c>
      <c r="T322" s="27" t="s">
        <v>365</v>
      </c>
      <c r="U322" s="58">
        <f>'Расчет субсидий'!Z322-1</f>
        <v>-0.15154802857898919</v>
      </c>
      <c r="V322" s="58">
        <f>U322*'Расчет субсидий'!AA322</f>
        <v>-0.75774014289494596</v>
      </c>
      <c r="W322" s="53">
        <f t="shared" si="40"/>
        <v>-9.0759452650181522</v>
      </c>
      <c r="X322" s="52">
        <f>'Расчет субсидий'!AD322-1</f>
        <v>0.23833333333333329</v>
      </c>
      <c r="Y322" s="52">
        <f>X322*'Расчет субсидий'!AE322</f>
        <v>4.7666666666666657</v>
      </c>
      <c r="Z322" s="53">
        <f t="shared" si="43"/>
        <v>57.093458976543992</v>
      </c>
      <c r="AA322" s="27" t="s">
        <v>365</v>
      </c>
      <c r="AB322" s="27" t="s">
        <v>365</v>
      </c>
      <c r="AC322" s="27" t="s">
        <v>365</v>
      </c>
      <c r="AD322" s="27" t="s">
        <v>365</v>
      </c>
      <c r="AE322" s="27" t="s">
        <v>365</v>
      </c>
      <c r="AF322" s="27" t="s">
        <v>365</v>
      </c>
      <c r="AG322" s="27" t="s">
        <v>365</v>
      </c>
      <c r="AH322" s="27" t="s">
        <v>365</v>
      </c>
      <c r="AI322" s="27" t="s">
        <v>365</v>
      </c>
      <c r="AJ322" s="52">
        <f t="shared" si="44"/>
        <v>3.2887013100830522</v>
      </c>
      <c r="AK322" s="76"/>
    </row>
    <row r="323" spans="1:37" ht="15" customHeight="1">
      <c r="A323" s="33" t="s">
        <v>304</v>
      </c>
      <c r="B323" s="50">
        <f>'Расчет субсидий'!AV323</f>
        <v>-113.13636363636363</v>
      </c>
      <c r="C323" s="52">
        <f>'Расчет субсидий'!D323-1</f>
        <v>9.3663934426229556E-2</v>
      </c>
      <c r="D323" s="52">
        <f>C323*'Расчет субсидий'!E323</f>
        <v>0.46831967213114778</v>
      </c>
      <c r="E323" s="53">
        <f t="shared" si="41"/>
        <v>3.5570227950946913</v>
      </c>
      <c r="F323" s="27" t="s">
        <v>365</v>
      </c>
      <c r="G323" s="27" t="s">
        <v>365</v>
      </c>
      <c r="H323" s="27" t="s">
        <v>365</v>
      </c>
      <c r="I323" s="27" t="s">
        <v>365</v>
      </c>
      <c r="J323" s="27" t="s">
        <v>365</v>
      </c>
      <c r="K323" s="27" t="s">
        <v>365</v>
      </c>
      <c r="L323" s="52">
        <f>'Расчет субсидий'!P323-1</f>
        <v>-0.75251430105528361</v>
      </c>
      <c r="M323" s="52">
        <f>L323*'Расчет субсидий'!Q323</f>
        <v>-15.050286021105672</v>
      </c>
      <c r="N323" s="53">
        <f t="shared" si="42"/>
        <v>-114.31125710810667</v>
      </c>
      <c r="O323" s="27" t="s">
        <v>365</v>
      </c>
      <c r="P323" s="27" t="s">
        <v>365</v>
      </c>
      <c r="Q323" s="27" t="s">
        <v>365</v>
      </c>
      <c r="R323" s="27" t="s">
        <v>365</v>
      </c>
      <c r="S323" s="27" t="s">
        <v>365</v>
      </c>
      <c r="T323" s="27" t="s">
        <v>365</v>
      </c>
      <c r="U323" s="58">
        <f>'Расчет субсидий'!Z323-1</f>
        <v>-0.13749285918309062</v>
      </c>
      <c r="V323" s="58">
        <f>U323*'Расчет субсидий'!AA323</f>
        <v>-0.68746429591545311</v>
      </c>
      <c r="W323" s="53">
        <f t="shared" si="40"/>
        <v>-5.2214893306899191</v>
      </c>
      <c r="X323" s="52">
        <f>'Расчет субсидий'!AD323-1</f>
        <v>1.8691588785046731E-2</v>
      </c>
      <c r="Y323" s="52">
        <f>X323*'Расчет субсидий'!AE323</f>
        <v>0.37383177570093462</v>
      </c>
      <c r="Z323" s="53">
        <f t="shared" si="43"/>
        <v>2.8393600073382661</v>
      </c>
      <c r="AA323" s="27" t="s">
        <v>365</v>
      </c>
      <c r="AB323" s="27" t="s">
        <v>365</v>
      </c>
      <c r="AC323" s="27" t="s">
        <v>365</v>
      </c>
      <c r="AD323" s="27" t="s">
        <v>365</v>
      </c>
      <c r="AE323" s="27" t="s">
        <v>365</v>
      </c>
      <c r="AF323" s="27" t="s">
        <v>365</v>
      </c>
      <c r="AG323" s="27" t="s">
        <v>365</v>
      </c>
      <c r="AH323" s="27" t="s">
        <v>365</v>
      </c>
      <c r="AI323" s="27" t="s">
        <v>365</v>
      </c>
      <c r="AJ323" s="52">
        <f t="shared" si="44"/>
        <v>-14.89559886918904</v>
      </c>
      <c r="AK323" s="76"/>
    </row>
    <row r="324" spans="1:37" ht="15" customHeight="1">
      <c r="A324" s="33" t="s">
        <v>305</v>
      </c>
      <c r="B324" s="50">
        <f>'Расчет субсидий'!AV324</f>
        <v>-40.672727272727229</v>
      </c>
      <c r="C324" s="52">
        <f>'Расчет субсидий'!D324-1</f>
        <v>-1</v>
      </c>
      <c r="D324" s="52">
        <f>C324*'Расчет субсидий'!E324</f>
        <v>0</v>
      </c>
      <c r="E324" s="53">
        <f t="shared" si="41"/>
        <v>0</v>
      </c>
      <c r="F324" s="27" t="s">
        <v>365</v>
      </c>
      <c r="G324" s="27" t="s">
        <v>365</v>
      </c>
      <c r="H324" s="27" t="s">
        <v>365</v>
      </c>
      <c r="I324" s="27" t="s">
        <v>365</v>
      </c>
      <c r="J324" s="27" t="s">
        <v>365</v>
      </c>
      <c r="K324" s="27" t="s">
        <v>365</v>
      </c>
      <c r="L324" s="52">
        <f>'Расчет субсидий'!P324-1</f>
        <v>-0.28762637049693862</v>
      </c>
      <c r="M324" s="52">
        <f>L324*'Расчет субсидий'!Q324</f>
        <v>-5.7525274099387724</v>
      </c>
      <c r="N324" s="53">
        <f t="shared" si="42"/>
        <v>-100.5874390290562</v>
      </c>
      <c r="O324" s="27" t="s">
        <v>365</v>
      </c>
      <c r="P324" s="27" t="s">
        <v>365</v>
      </c>
      <c r="Q324" s="27" t="s">
        <v>365</v>
      </c>
      <c r="R324" s="27" t="s">
        <v>365</v>
      </c>
      <c r="S324" s="27" t="s">
        <v>365</v>
      </c>
      <c r="T324" s="27" t="s">
        <v>365</v>
      </c>
      <c r="U324" s="58">
        <f>'Расчет субсидий'!Z324-1</f>
        <v>-0.20067875865639762</v>
      </c>
      <c r="V324" s="58">
        <f>U324*'Расчет субсидий'!AA324</f>
        <v>-1.0033937932819881</v>
      </c>
      <c r="W324" s="53">
        <f t="shared" si="40"/>
        <v>-17.545124918398198</v>
      </c>
      <c r="X324" s="52">
        <f>'Расчет субсидий'!AD324-1</f>
        <v>0.22149377593360997</v>
      </c>
      <c r="Y324" s="52">
        <f>X324*'Расчет субсидий'!AE324</f>
        <v>4.4298755186721994</v>
      </c>
      <c r="Z324" s="53">
        <f t="shared" si="43"/>
        <v>77.459836674727171</v>
      </c>
      <c r="AA324" s="27" t="s">
        <v>365</v>
      </c>
      <c r="AB324" s="27" t="s">
        <v>365</v>
      </c>
      <c r="AC324" s="27" t="s">
        <v>365</v>
      </c>
      <c r="AD324" s="27" t="s">
        <v>365</v>
      </c>
      <c r="AE324" s="27" t="s">
        <v>365</v>
      </c>
      <c r="AF324" s="27" t="s">
        <v>365</v>
      </c>
      <c r="AG324" s="27" t="s">
        <v>365</v>
      </c>
      <c r="AH324" s="27" t="s">
        <v>365</v>
      </c>
      <c r="AI324" s="27" t="s">
        <v>365</v>
      </c>
      <c r="AJ324" s="52">
        <f t="shared" si="44"/>
        <v>-2.3260456845485606</v>
      </c>
      <c r="AK324" s="76"/>
    </row>
    <row r="325" spans="1:37" ht="15" customHeight="1">
      <c r="A325" s="33" t="s">
        <v>306</v>
      </c>
      <c r="B325" s="50">
        <f>'Расчет субсидий'!AV325</f>
        <v>5.7272727272727195</v>
      </c>
      <c r="C325" s="52">
        <f>'Расчет субсидий'!D325-1</f>
        <v>-1</v>
      </c>
      <c r="D325" s="52">
        <f>C325*'Расчет субсидий'!E325</f>
        <v>0</v>
      </c>
      <c r="E325" s="53">
        <f t="shared" si="41"/>
        <v>0</v>
      </c>
      <c r="F325" s="27" t="s">
        <v>365</v>
      </c>
      <c r="G325" s="27" t="s">
        <v>365</v>
      </c>
      <c r="H325" s="27" t="s">
        <v>365</v>
      </c>
      <c r="I325" s="27" t="s">
        <v>365</v>
      </c>
      <c r="J325" s="27" t="s">
        <v>365</v>
      </c>
      <c r="K325" s="27" t="s">
        <v>365</v>
      </c>
      <c r="L325" s="52">
        <f>'Расчет субсидий'!P325-1</f>
        <v>0.16466157547860649</v>
      </c>
      <c r="M325" s="52">
        <f>L325*'Расчет субсидий'!Q325</f>
        <v>3.2932315095721298</v>
      </c>
      <c r="N325" s="53">
        <f t="shared" si="42"/>
        <v>17.324475846447243</v>
      </c>
      <c r="O325" s="27" t="s">
        <v>365</v>
      </c>
      <c r="P325" s="27" t="s">
        <v>365</v>
      </c>
      <c r="Q325" s="27" t="s">
        <v>365</v>
      </c>
      <c r="R325" s="27" t="s">
        <v>365</v>
      </c>
      <c r="S325" s="27" t="s">
        <v>365</v>
      </c>
      <c r="T325" s="27" t="s">
        <v>365</v>
      </c>
      <c r="U325" s="58">
        <f>'Расчет субсидий'!Z325-1</f>
        <v>0.26341353721610061</v>
      </c>
      <c r="V325" s="58">
        <f>U325*'Расчет субсидий'!AA325</f>
        <v>1.3170676860805031</v>
      </c>
      <c r="W325" s="53">
        <f t="shared" si="40"/>
        <v>6.9286071292942237</v>
      </c>
      <c r="X325" s="52">
        <f>'Расчет субсидий'!AD325-1</f>
        <v>-0.17607973421926915</v>
      </c>
      <c r="Y325" s="52">
        <f>X325*'Расчет субсидий'!AE325</f>
        <v>-3.5215946843853829</v>
      </c>
      <c r="Z325" s="53">
        <f t="shared" si="43"/>
        <v>-18.525810248468748</v>
      </c>
      <c r="AA325" s="27" t="s">
        <v>365</v>
      </c>
      <c r="AB325" s="27" t="s">
        <v>365</v>
      </c>
      <c r="AC325" s="27" t="s">
        <v>365</v>
      </c>
      <c r="AD325" s="27" t="s">
        <v>365</v>
      </c>
      <c r="AE325" s="27" t="s">
        <v>365</v>
      </c>
      <c r="AF325" s="27" t="s">
        <v>365</v>
      </c>
      <c r="AG325" s="27" t="s">
        <v>365</v>
      </c>
      <c r="AH325" s="27" t="s">
        <v>365</v>
      </c>
      <c r="AI325" s="27" t="s">
        <v>365</v>
      </c>
      <c r="AJ325" s="52">
        <f t="shared" si="44"/>
        <v>1.0887045112672502</v>
      </c>
      <c r="AK325" s="76"/>
    </row>
    <row r="326" spans="1:37" ht="15" customHeight="1">
      <c r="A326" s="33" t="s">
        <v>307</v>
      </c>
      <c r="B326" s="50">
        <f>'Расчет субсидий'!AV326</f>
        <v>-142.41818181818189</v>
      </c>
      <c r="C326" s="52">
        <f>'Расчет субсидий'!D326-1</f>
        <v>0.20077397260273977</v>
      </c>
      <c r="D326" s="52">
        <f>C326*'Расчет субсидий'!E326</f>
        <v>1.0038698630136988</v>
      </c>
      <c r="E326" s="53">
        <f t="shared" si="41"/>
        <v>14.834439510194455</v>
      </c>
      <c r="F326" s="27" t="s">
        <v>365</v>
      </c>
      <c r="G326" s="27" t="s">
        <v>365</v>
      </c>
      <c r="H326" s="27" t="s">
        <v>365</v>
      </c>
      <c r="I326" s="27" t="s">
        <v>365</v>
      </c>
      <c r="J326" s="27" t="s">
        <v>365</v>
      </c>
      <c r="K326" s="27" t="s">
        <v>365</v>
      </c>
      <c r="L326" s="52">
        <f>'Расчет субсидий'!P326-1</f>
        <v>-0.60707661577971184</v>
      </c>
      <c r="M326" s="52">
        <f>L326*'Расчет субсидий'!Q326</f>
        <v>-12.141532315594237</v>
      </c>
      <c r="N326" s="53">
        <f t="shared" si="42"/>
        <v>-179.4185016731557</v>
      </c>
      <c r="O326" s="27" t="s">
        <v>365</v>
      </c>
      <c r="P326" s="27" t="s">
        <v>365</v>
      </c>
      <c r="Q326" s="27" t="s">
        <v>365</v>
      </c>
      <c r="R326" s="27" t="s">
        <v>365</v>
      </c>
      <c r="S326" s="27" t="s">
        <v>365</v>
      </c>
      <c r="T326" s="27" t="s">
        <v>365</v>
      </c>
      <c r="U326" s="58">
        <f>'Расчет субсидий'!Z326-1</f>
        <v>0.30000000000000004</v>
      </c>
      <c r="V326" s="58">
        <f>U326*'Расчет субсидий'!AA326</f>
        <v>1.5000000000000002</v>
      </c>
      <c r="W326" s="53">
        <f t="shared" si="40"/>
        <v>22.16588034477935</v>
      </c>
      <c r="X326" s="52">
        <f>'Расчет субсидий'!AD326-1</f>
        <v>0</v>
      </c>
      <c r="Y326" s="52">
        <f>X326*'Расчет субсидий'!AE326</f>
        <v>0</v>
      </c>
      <c r="Z326" s="53">
        <f t="shared" si="43"/>
        <v>0</v>
      </c>
      <c r="AA326" s="27" t="s">
        <v>365</v>
      </c>
      <c r="AB326" s="27" t="s">
        <v>365</v>
      </c>
      <c r="AC326" s="27" t="s">
        <v>365</v>
      </c>
      <c r="AD326" s="27" t="s">
        <v>365</v>
      </c>
      <c r="AE326" s="27" t="s">
        <v>365</v>
      </c>
      <c r="AF326" s="27" t="s">
        <v>365</v>
      </c>
      <c r="AG326" s="27" t="s">
        <v>365</v>
      </c>
      <c r="AH326" s="27" t="s">
        <v>365</v>
      </c>
      <c r="AI326" s="27" t="s">
        <v>365</v>
      </c>
      <c r="AJ326" s="52">
        <f t="shared" si="44"/>
        <v>-9.6376624525805372</v>
      </c>
      <c r="AK326" s="76"/>
    </row>
    <row r="327" spans="1:37" ht="15" customHeight="1">
      <c r="A327" s="33" t="s">
        <v>308</v>
      </c>
      <c r="B327" s="50">
        <f>'Расчет субсидий'!AV327</f>
        <v>-81.63636363636374</v>
      </c>
      <c r="C327" s="52">
        <f>'Расчет субсидий'!D327-1</f>
        <v>-0.2855488850771869</v>
      </c>
      <c r="D327" s="52">
        <f>C327*'Расчет субсидий'!E327</f>
        <v>-1.4277444253859346</v>
      </c>
      <c r="E327" s="53">
        <f t="shared" si="41"/>
        <v>-28.076008006718357</v>
      </c>
      <c r="F327" s="27" t="s">
        <v>365</v>
      </c>
      <c r="G327" s="27" t="s">
        <v>365</v>
      </c>
      <c r="H327" s="27" t="s">
        <v>365</v>
      </c>
      <c r="I327" s="27" t="s">
        <v>365</v>
      </c>
      <c r="J327" s="27" t="s">
        <v>365</v>
      </c>
      <c r="K327" s="27" t="s">
        <v>365</v>
      </c>
      <c r="L327" s="52">
        <f>'Расчет субсидий'!P327-1</f>
        <v>-0.14557952386274731</v>
      </c>
      <c r="M327" s="52">
        <f>L327*'Расчет субсидий'!Q327</f>
        <v>-2.9115904772549461</v>
      </c>
      <c r="N327" s="53">
        <f t="shared" si="42"/>
        <v>-57.255231467353141</v>
      </c>
      <c r="O327" s="27" t="s">
        <v>365</v>
      </c>
      <c r="P327" s="27" t="s">
        <v>365</v>
      </c>
      <c r="Q327" s="27" t="s">
        <v>365</v>
      </c>
      <c r="R327" s="27" t="s">
        <v>365</v>
      </c>
      <c r="S327" s="27" t="s">
        <v>365</v>
      </c>
      <c r="T327" s="27" t="s">
        <v>365</v>
      </c>
      <c r="U327" s="58">
        <f>'Расчет субсидий'!Z327-1</f>
        <v>-0.26242102240091902</v>
      </c>
      <c r="V327" s="58">
        <f>U327*'Расчет субсидий'!AA327</f>
        <v>-1.3121051120045952</v>
      </c>
      <c r="W327" s="53">
        <f t="shared" si="40"/>
        <v>-25.802008381394458</v>
      </c>
      <c r="X327" s="52">
        <f>'Расчет субсидий'!AD327-1</f>
        <v>7.4999999999999956E-2</v>
      </c>
      <c r="Y327" s="52">
        <f>X327*'Расчет субсидий'!AE327</f>
        <v>1.4999999999999991</v>
      </c>
      <c r="Z327" s="53">
        <f t="shared" si="43"/>
        <v>29.496884219102199</v>
      </c>
      <c r="AA327" s="27" t="s">
        <v>365</v>
      </c>
      <c r="AB327" s="27" t="s">
        <v>365</v>
      </c>
      <c r="AC327" s="27" t="s">
        <v>365</v>
      </c>
      <c r="AD327" s="27" t="s">
        <v>365</v>
      </c>
      <c r="AE327" s="27" t="s">
        <v>365</v>
      </c>
      <c r="AF327" s="27" t="s">
        <v>365</v>
      </c>
      <c r="AG327" s="27" t="s">
        <v>365</v>
      </c>
      <c r="AH327" s="27" t="s">
        <v>365</v>
      </c>
      <c r="AI327" s="27" t="s">
        <v>365</v>
      </c>
      <c r="AJ327" s="52">
        <f t="shared" si="44"/>
        <v>-4.151440014645476</v>
      </c>
      <c r="AK327" s="76"/>
    </row>
    <row r="328" spans="1:37" ht="15" customHeight="1">
      <c r="A328" s="33" t="s">
        <v>309</v>
      </c>
      <c r="B328" s="50">
        <f>'Расчет субсидий'!AV328</f>
        <v>-167.39999999999998</v>
      </c>
      <c r="C328" s="52">
        <f>'Расчет субсидий'!D328-1</f>
        <v>-1</v>
      </c>
      <c r="D328" s="52">
        <f>C328*'Расчет субсидий'!E328</f>
        <v>0</v>
      </c>
      <c r="E328" s="53">
        <f t="shared" si="41"/>
        <v>0</v>
      </c>
      <c r="F328" s="27" t="s">
        <v>365</v>
      </c>
      <c r="G328" s="27" t="s">
        <v>365</v>
      </c>
      <c r="H328" s="27" t="s">
        <v>365</v>
      </c>
      <c r="I328" s="27" t="s">
        <v>365</v>
      </c>
      <c r="J328" s="27" t="s">
        <v>365</v>
      </c>
      <c r="K328" s="27" t="s">
        <v>365</v>
      </c>
      <c r="L328" s="52">
        <f>'Расчет субсидий'!P328-1</f>
        <v>-0.42592308870844187</v>
      </c>
      <c r="M328" s="52">
        <f>L328*'Расчет субсидий'!Q328</f>
        <v>-8.5184617741688378</v>
      </c>
      <c r="N328" s="53">
        <f t="shared" si="42"/>
        <v>-146.51726450460257</v>
      </c>
      <c r="O328" s="27" t="s">
        <v>365</v>
      </c>
      <c r="P328" s="27" t="s">
        <v>365</v>
      </c>
      <c r="Q328" s="27" t="s">
        <v>365</v>
      </c>
      <c r="R328" s="27" t="s">
        <v>365</v>
      </c>
      <c r="S328" s="27" t="s">
        <v>365</v>
      </c>
      <c r="T328" s="27" t="s">
        <v>365</v>
      </c>
      <c r="U328" s="58">
        <f>'Расчет субсидий'!Z328-1</f>
        <v>-0.24282296650717705</v>
      </c>
      <c r="V328" s="58">
        <f>U328*'Расчет субсидий'!AA328</f>
        <v>-1.2141148325358853</v>
      </c>
      <c r="W328" s="53">
        <f t="shared" si="40"/>
        <v>-20.882735495397405</v>
      </c>
      <c r="X328" s="52">
        <f>'Расчет субсидий'!AD328-1</f>
        <v>0</v>
      </c>
      <c r="Y328" s="52">
        <f>X328*'Расчет субсидий'!AE328</f>
        <v>0</v>
      </c>
      <c r="Z328" s="53">
        <f t="shared" si="43"/>
        <v>0</v>
      </c>
      <c r="AA328" s="27" t="s">
        <v>365</v>
      </c>
      <c r="AB328" s="27" t="s">
        <v>365</v>
      </c>
      <c r="AC328" s="27" t="s">
        <v>365</v>
      </c>
      <c r="AD328" s="27" t="s">
        <v>365</v>
      </c>
      <c r="AE328" s="27" t="s">
        <v>365</v>
      </c>
      <c r="AF328" s="27" t="s">
        <v>365</v>
      </c>
      <c r="AG328" s="27" t="s">
        <v>365</v>
      </c>
      <c r="AH328" s="27" t="s">
        <v>365</v>
      </c>
      <c r="AI328" s="27" t="s">
        <v>365</v>
      </c>
      <c r="AJ328" s="52">
        <f t="shared" si="44"/>
        <v>-9.7325766067047237</v>
      </c>
      <c r="AK328" s="76"/>
    </row>
    <row r="329" spans="1:37" ht="15" customHeight="1">
      <c r="A329" s="33" t="s">
        <v>310</v>
      </c>
      <c r="B329" s="50">
        <f>'Расчет субсидий'!AV329</f>
        <v>37.790909090909167</v>
      </c>
      <c r="C329" s="52">
        <f>'Расчет субсидий'!D329-1</f>
        <v>-5.7403314917127024E-2</v>
      </c>
      <c r="D329" s="52">
        <f>C329*'Расчет субсидий'!E329</f>
        <v>-0.28701657458563512</v>
      </c>
      <c r="E329" s="53">
        <f t="shared" si="41"/>
        <v>-5.7678105914198214</v>
      </c>
      <c r="F329" s="27" t="s">
        <v>365</v>
      </c>
      <c r="G329" s="27" t="s">
        <v>365</v>
      </c>
      <c r="H329" s="27" t="s">
        <v>365</v>
      </c>
      <c r="I329" s="27" t="s">
        <v>365</v>
      </c>
      <c r="J329" s="27" t="s">
        <v>365</v>
      </c>
      <c r="K329" s="27" t="s">
        <v>365</v>
      </c>
      <c r="L329" s="52">
        <f>'Расчет субсидий'!P329-1</f>
        <v>0.14254183348732163</v>
      </c>
      <c r="M329" s="52">
        <f>L329*'Расчет субсидий'!Q329</f>
        <v>2.8508366697464327</v>
      </c>
      <c r="N329" s="53">
        <f t="shared" si="42"/>
        <v>57.289673817305903</v>
      </c>
      <c r="O329" s="27" t="s">
        <v>365</v>
      </c>
      <c r="P329" s="27" t="s">
        <v>365</v>
      </c>
      <c r="Q329" s="27" t="s">
        <v>365</v>
      </c>
      <c r="R329" s="27" t="s">
        <v>365</v>
      </c>
      <c r="S329" s="27" t="s">
        <v>365</v>
      </c>
      <c r="T329" s="27" t="s">
        <v>365</v>
      </c>
      <c r="U329" s="58">
        <f>'Расчет субсидий'!Z329-1</f>
        <v>0.20194928222691821</v>
      </c>
      <c r="V329" s="58">
        <f>U329*'Расчет субсидий'!AA329</f>
        <v>1.0097464111345911</v>
      </c>
      <c r="W329" s="53">
        <f t="shared" si="40"/>
        <v>20.291601811492509</v>
      </c>
      <c r="X329" s="52">
        <f>'Расчет субсидий'!AD329-1</f>
        <v>-8.4651162790697621E-2</v>
      </c>
      <c r="Y329" s="52">
        <f>X329*'Расчет субсидий'!AE329</f>
        <v>-1.6930232558139524</v>
      </c>
      <c r="Z329" s="53">
        <f t="shared" si="43"/>
        <v>-34.022555946469424</v>
      </c>
      <c r="AA329" s="27" t="s">
        <v>365</v>
      </c>
      <c r="AB329" s="27" t="s">
        <v>365</v>
      </c>
      <c r="AC329" s="27" t="s">
        <v>365</v>
      </c>
      <c r="AD329" s="27" t="s">
        <v>365</v>
      </c>
      <c r="AE329" s="27" t="s">
        <v>365</v>
      </c>
      <c r="AF329" s="27" t="s">
        <v>365</v>
      </c>
      <c r="AG329" s="27" t="s">
        <v>365</v>
      </c>
      <c r="AH329" s="27" t="s">
        <v>365</v>
      </c>
      <c r="AI329" s="27" t="s">
        <v>365</v>
      </c>
      <c r="AJ329" s="52">
        <f t="shared" si="44"/>
        <v>1.8805432504814363</v>
      </c>
      <c r="AK329" s="76"/>
    </row>
    <row r="330" spans="1:37" ht="15" customHeight="1">
      <c r="A330" s="33" t="s">
        <v>311</v>
      </c>
      <c r="B330" s="50">
        <f>'Расчет субсидий'!AV330</f>
        <v>-20.272727272727309</v>
      </c>
      <c r="C330" s="52">
        <f>'Расчет субсидий'!D330-1</f>
        <v>0</v>
      </c>
      <c r="D330" s="52">
        <f>C330*'Расчет субсидий'!E330</f>
        <v>0</v>
      </c>
      <c r="E330" s="53">
        <f t="shared" si="41"/>
        <v>0</v>
      </c>
      <c r="F330" s="27" t="s">
        <v>365</v>
      </c>
      <c r="G330" s="27" t="s">
        <v>365</v>
      </c>
      <c r="H330" s="27" t="s">
        <v>365</v>
      </c>
      <c r="I330" s="27" t="s">
        <v>365</v>
      </c>
      <c r="J330" s="27" t="s">
        <v>365</v>
      </c>
      <c r="K330" s="27" t="s">
        <v>365</v>
      </c>
      <c r="L330" s="52">
        <f>'Расчет субсидий'!P330-1</f>
        <v>-0.29200626959247655</v>
      </c>
      <c r="M330" s="52">
        <f>L330*'Расчет субсидий'!Q330</f>
        <v>-5.8401253918495311</v>
      </c>
      <c r="N330" s="53">
        <f t="shared" si="42"/>
        <v>-45.519222936520656</v>
      </c>
      <c r="O330" s="27" t="s">
        <v>365</v>
      </c>
      <c r="P330" s="27" t="s">
        <v>365</v>
      </c>
      <c r="Q330" s="27" t="s">
        <v>365</v>
      </c>
      <c r="R330" s="27" t="s">
        <v>365</v>
      </c>
      <c r="S330" s="27" t="s">
        <v>365</v>
      </c>
      <c r="T330" s="27" t="s">
        <v>365</v>
      </c>
      <c r="U330" s="58">
        <f>'Расчет субсидий'!Z330-1</f>
        <v>0.30000000000000004</v>
      </c>
      <c r="V330" s="58">
        <f>U330*'Расчет субсидий'!AA330</f>
        <v>1.5000000000000002</v>
      </c>
      <c r="W330" s="53">
        <f t="shared" si="40"/>
        <v>11.691330206723096</v>
      </c>
      <c r="X330" s="52">
        <f>'Расчет субсидий'!AD330-1</f>
        <v>8.6956521739130377E-2</v>
      </c>
      <c r="Y330" s="52">
        <f>X330*'Расчет субсидий'!AE330</f>
        <v>1.7391304347826075</v>
      </c>
      <c r="Z330" s="53">
        <f t="shared" si="43"/>
        <v>13.555165457070247</v>
      </c>
      <c r="AA330" s="27" t="s">
        <v>365</v>
      </c>
      <c r="AB330" s="27" t="s">
        <v>365</v>
      </c>
      <c r="AC330" s="27" t="s">
        <v>365</v>
      </c>
      <c r="AD330" s="27" t="s">
        <v>365</v>
      </c>
      <c r="AE330" s="27" t="s">
        <v>365</v>
      </c>
      <c r="AF330" s="27" t="s">
        <v>365</v>
      </c>
      <c r="AG330" s="27" t="s">
        <v>365</v>
      </c>
      <c r="AH330" s="27" t="s">
        <v>365</v>
      </c>
      <c r="AI330" s="27" t="s">
        <v>365</v>
      </c>
      <c r="AJ330" s="52">
        <f t="shared" si="44"/>
        <v>-2.6009949570669235</v>
      </c>
      <c r="AK330" s="76"/>
    </row>
    <row r="331" spans="1:37" ht="15" customHeight="1">
      <c r="A331" s="32" t="s">
        <v>312</v>
      </c>
      <c r="B331" s="54"/>
      <c r="C331" s="55"/>
      <c r="D331" s="55"/>
      <c r="E331" s="56"/>
      <c r="F331" s="55"/>
      <c r="G331" s="55"/>
      <c r="H331" s="56"/>
      <c r="I331" s="56"/>
      <c r="J331" s="56"/>
      <c r="K331" s="56"/>
      <c r="L331" s="55"/>
      <c r="M331" s="55"/>
      <c r="N331" s="56"/>
      <c r="O331" s="55"/>
      <c r="P331" s="55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27"/>
      <c r="AB331" s="27"/>
      <c r="AC331" s="27"/>
      <c r="AD331" s="27"/>
      <c r="AE331" s="27"/>
      <c r="AF331" s="27"/>
      <c r="AG331" s="27"/>
      <c r="AH331" s="27"/>
      <c r="AI331" s="27"/>
      <c r="AJ331" s="56"/>
      <c r="AK331" s="76"/>
    </row>
    <row r="332" spans="1:37" ht="15" customHeight="1">
      <c r="A332" s="33" t="s">
        <v>313</v>
      </c>
      <c r="B332" s="50">
        <f>'Расчет субсидий'!AV332</f>
        <v>-257.79999999999995</v>
      </c>
      <c r="C332" s="52">
        <f>'Расчет субсидий'!D332-1</f>
        <v>0.20655583972719516</v>
      </c>
      <c r="D332" s="52">
        <f>C332*'Расчет субсидий'!E332</f>
        <v>1.0327791986359758</v>
      </c>
      <c r="E332" s="53">
        <f t="shared" si="41"/>
        <v>29.746467645515665</v>
      </c>
      <c r="F332" s="27" t="s">
        <v>365</v>
      </c>
      <c r="G332" s="27" t="s">
        <v>365</v>
      </c>
      <c r="H332" s="27" t="s">
        <v>365</v>
      </c>
      <c r="I332" s="27" t="s">
        <v>365</v>
      </c>
      <c r="J332" s="27" t="s">
        <v>365</v>
      </c>
      <c r="K332" s="27" t="s">
        <v>365</v>
      </c>
      <c r="L332" s="52">
        <f>'Расчет субсидий'!P332-1</f>
        <v>-0.72586691658856606</v>
      </c>
      <c r="M332" s="52">
        <f>L332*'Расчет субсидий'!Q332</f>
        <v>-14.51733833177132</v>
      </c>
      <c r="N332" s="53">
        <f t="shared" si="42"/>
        <v>-418.13345539432248</v>
      </c>
      <c r="O332" s="27" t="s">
        <v>365</v>
      </c>
      <c r="P332" s="27" t="s">
        <v>365</v>
      </c>
      <c r="Q332" s="27" t="s">
        <v>365</v>
      </c>
      <c r="R332" s="27" t="s">
        <v>365</v>
      </c>
      <c r="S332" s="27" t="s">
        <v>365</v>
      </c>
      <c r="T332" s="27" t="s">
        <v>365</v>
      </c>
      <c r="U332" s="58">
        <f>'Расчет субсидий'!Z332-1</f>
        <v>0.14963724304715842</v>
      </c>
      <c r="V332" s="58">
        <f>U332*'Расчет субсидий'!AA332</f>
        <v>0.7481862152357921</v>
      </c>
      <c r="W332" s="53">
        <f t="shared" si="40"/>
        <v>21.549521014488263</v>
      </c>
      <c r="X332" s="52">
        <f>'Расчет субсидий'!AD332-1</f>
        <v>0.18928571428571428</v>
      </c>
      <c r="Y332" s="52">
        <f>X332*'Расчет субсидий'!AE332</f>
        <v>3.7857142857142856</v>
      </c>
      <c r="Z332" s="53">
        <f t="shared" si="43"/>
        <v>109.03746673431861</v>
      </c>
      <c r="AA332" s="27" t="s">
        <v>365</v>
      </c>
      <c r="AB332" s="27" t="s">
        <v>365</v>
      </c>
      <c r="AC332" s="27" t="s">
        <v>365</v>
      </c>
      <c r="AD332" s="27" t="s">
        <v>365</v>
      </c>
      <c r="AE332" s="27" t="s">
        <v>365</v>
      </c>
      <c r="AF332" s="27" t="s">
        <v>365</v>
      </c>
      <c r="AG332" s="27" t="s">
        <v>365</v>
      </c>
      <c r="AH332" s="27" t="s">
        <v>365</v>
      </c>
      <c r="AI332" s="27" t="s">
        <v>365</v>
      </c>
      <c r="AJ332" s="52">
        <f t="shared" si="44"/>
        <v>-8.9506586321852666</v>
      </c>
      <c r="AK332" s="76"/>
    </row>
    <row r="333" spans="1:37" ht="15" customHeight="1">
      <c r="A333" s="33" t="s">
        <v>314</v>
      </c>
      <c r="B333" s="50">
        <f>'Расчет субсидий'!AV333</f>
        <v>-28.872727272727388</v>
      </c>
      <c r="C333" s="52">
        <f>'Расчет субсидий'!D333-1</f>
        <v>8.3333333333333037E-3</v>
      </c>
      <c r="D333" s="52">
        <f>C333*'Расчет субсидий'!E333</f>
        <v>4.1666666666666519E-2</v>
      </c>
      <c r="E333" s="53">
        <f t="shared" si="41"/>
        <v>1.1049007490451785</v>
      </c>
      <c r="F333" s="27" t="s">
        <v>365</v>
      </c>
      <c r="G333" s="27" t="s">
        <v>365</v>
      </c>
      <c r="H333" s="27" t="s">
        <v>365</v>
      </c>
      <c r="I333" s="27" t="s">
        <v>365</v>
      </c>
      <c r="J333" s="27" t="s">
        <v>365</v>
      </c>
      <c r="K333" s="27" t="s">
        <v>365</v>
      </c>
      <c r="L333" s="52">
        <f>'Расчет субсидий'!P333-1</f>
        <v>-8.3713355048859905E-2</v>
      </c>
      <c r="M333" s="52">
        <f>L333*'Расчет субсидий'!Q333</f>
        <v>-1.6742671009771981</v>
      </c>
      <c r="N333" s="53">
        <f t="shared" si="42"/>
        <v>-44.397575375313892</v>
      </c>
      <c r="O333" s="27" t="s">
        <v>365</v>
      </c>
      <c r="P333" s="27" t="s">
        <v>365</v>
      </c>
      <c r="Q333" s="27" t="s">
        <v>365</v>
      </c>
      <c r="R333" s="27" t="s">
        <v>365</v>
      </c>
      <c r="S333" s="27" t="s">
        <v>365</v>
      </c>
      <c r="T333" s="27" t="s">
        <v>365</v>
      </c>
      <c r="U333" s="58">
        <f>'Расчет субсидий'!Z333-1</f>
        <v>-0.20822364589400122</v>
      </c>
      <c r="V333" s="58">
        <f>U333*'Расчет субсидий'!AA333</f>
        <v>-1.0411182294700061</v>
      </c>
      <c r="W333" s="53">
        <f t="shared" si="40"/>
        <v>-27.607975478064091</v>
      </c>
      <c r="X333" s="52">
        <f>'Расчет субсидий'!AD333-1</f>
        <v>7.9245283018867907E-2</v>
      </c>
      <c r="Y333" s="52">
        <f>X333*'Расчет субсидий'!AE333</f>
        <v>1.5849056603773581</v>
      </c>
      <c r="Z333" s="53">
        <f t="shared" si="43"/>
        <v>42.027922831605423</v>
      </c>
      <c r="AA333" s="27" t="s">
        <v>365</v>
      </c>
      <c r="AB333" s="27" t="s">
        <v>365</v>
      </c>
      <c r="AC333" s="27" t="s">
        <v>365</v>
      </c>
      <c r="AD333" s="27" t="s">
        <v>365</v>
      </c>
      <c r="AE333" s="27" t="s">
        <v>365</v>
      </c>
      <c r="AF333" s="27" t="s">
        <v>365</v>
      </c>
      <c r="AG333" s="27" t="s">
        <v>365</v>
      </c>
      <c r="AH333" s="27" t="s">
        <v>365</v>
      </c>
      <c r="AI333" s="27" t="s">
        <v>365</v>
      </c>
      <c r="AJ333" s="52">
        <f t="shared" si="44"/>
        <v>-1.0888130034031795</v>
      </c>
      <c r="AK333" s="76"/>
    </row>
    <row r="334" spans="1:37" ht="15" customHeight="1">
      <c r="A334" s="33" t="s">
        <v>267</v>
      </c>
      <c r="B334" s="50">
        <f>'Расчет субсидий'!AV334</f>
        <v>194.66363636363621</v>
      </c>
      <c r="C334" s="52">
        <f>'Расчет субсидий'!D334-1</f>
        <v>8.171206225680927E-2</v>
      </c>
      <c r="D334" s="52">
        <f>C334*'Расчет субсидий'!E334</f>
        <v>0.40856031128404635</v>
      </c>
      <c r="E334" s="53">
        <f t="shared" si="41"/>
        <v>8.9096664686518565</v>
      </c>
      <c r="F334" s="27" t="s">
        <v>365</v>
      </c>
      <c r="G334" s="27" t="s">
        <v>365</v>
      </c>
      <c r="H334" s="27" t="s">
        <v>365</v>
      </c>
      <c r="I334" s="27" t="s">
        <v>365</v>
      </c>
      <c r="J334" s="27" t="s">
        <v>365</v>
      </c>
      <c r="K334" s="27" t="s">
        <v>365</v>
      </c>
      <c r="L334" s="52">
        <f>'Расчет субсидий'!P334-1</f>
        <v>0.30000000000000004</v>
      </c>
      <c r="M334" s="52">
        <f>L334*'Расчет субсидий'!Q334</f>
        <v>6.0000000000000009</v>
      </c>
      <c r="N334" s="53">
        <f t="shared" si="42"/>
        <v>130.84481613963027</v>
      </c>
      <c r="O334" s="27" t="s">
        <v>365</v>
      </c>
      <c r="P334" s="27" t="s">
        <v>365</v>
      </c>
      <c r="Q334" s="27" t="s">
        <v>365</v>
      </c>
      <c r="R334" s="27" t="s">
        <v>365</v>
      </c>
      <c r="S334" s="27" t="s">
        <v>365</v>
      </c>
      <c r="T334" s="27" t="s">
        <v>365</v>
      </c>
      <c r="U334" s="58">
        <f>'Расчет субсидий'!Z334-1</f>
        <v>0.11059870550161821</v>
      </c>
      <c r="V334" s="58">
        <f>U334*'Расчет субсидий'!AA334</f>
        <v>0.55299352750809105</v>
      </c>
      <c r="W334" s="53">
        <f t="shared" si="40"/>
        <v>12.05938940553362</v>
      </c>
      <c r="X334" s="52">
        <f>'Расчет субсидий'!AD334-1</f>
        <v>9.8245614035087803E-2</v>
      </c>
      <c r="Y334" s="52">
        <f>X334*'Расчет субсидий'!AE334</f>
        <v>1.9649122807017561</v>
      </c>
      <c r="Z334" s="53">
        <f t="shared" si="43"/>
        <v>42.849764349820468</v>
      </c>
      <c r="AA334" s="27" t="s">
        <v>365</v>
      </c>
      <c r="AB334" s="27" t="s">
        <v>365</v>
      </c>
      <c r="AC334" s="27" t="s">
        <v>365</v>
      </c>
      <c r="AD334" s="27" t="s">
        <v>365</v>
      </c>
      <c r="AE334" s="27" t="s">
        <v>365</v>
      </c>
      <c r="AF334" s="27" t="s">
        <v>365</v>
      </c>
      <c r="AG334" s="27" t="s">
        <v>365</v>
      </c>
      <c r="AH334" s="27" t="s">
        <v>365</v>
      </c>
      <c r="AI334" s="27" t="s">
        <v>365</v>
      </c>
      <c r="AJ334" s="52">
        <f t="shared" si="44"/>
        <v>8.9264661194938952</v>
      </c>
      <c r="AK334" s="76"/>
    </row>
    <row r="335" spans="1:37" ht="15" customHeight="1">
      <c r="A335" s="33" t="s">
        <v>315</v>
      </c>
      <c r="B335" s="50">
        <f>'Расчет субсидий'!AV335</f>
        <v>-118.12727272727261</v>
      </c>
      <c r="C335" s="52">
        <f>'Расчет субсидий'!D335-1</f>
        <v>2.4334319526627235E-2</v>
      </c>
      <c r="D335" s="52">
        <f>C335*'Расчет субсидий'!E335</f>
        <v>0.12167159763313617</v>
      </c>
      <c r="E335" s="53">
        <f t="shared" si="41"/>
        <v>4.4595214080273431</v>
      </c>
      <c r="F335" s="27" t="s">
        <v>365</v>
      </c>
      <c r="G335" s="27" t="s">
        <v>365</v>
      </c>
      <c r="H335" s="27" t="s">
        <v>365</v>
      </c>
      <c r="I335" s="27" t="s">
        <v>365</v>
      </c>
      <c r="J335" s="27" t="s">
        <v>365</v>
      </c>
      <c r="K335" s="27" t="s">
        <v>365</v>
      </c>
      <c r="L335" s="52">
        <f>'Расчет субсидий'!P335-1</f>
        <v>-0.25427095748907436</v>
      </c>
      <c r="M335" s="52">
        <f>L335*'Расчет субсидий'!Q335</f>
        <v>-5.0854191497814867</v>
      </c>
      <c r="N335" s="53">
        <f t="shared" si="42"/>
        <v>-186.39136830949653</v>
      </c>
      <c r="O335" s="27" t="s">
        <v>365</v>
      </c>
      <c r="P335" s="27" t="s">
        <v>365</v>
      </c>
      <c r="Q335" s="27" t="s">
        <v>365</v>
      </c>
      <c r="R335" s="27" t="s">
        <v>365</v>
      </c>
      <c r="S335" s="27" t="s">
        <v>365</v>
      </c>
      <c r="T335" s="27" t="s">
        <v>365</v>
      </c>
      <c r="U335" s="58">
        <f>'Расчет субсидий'!Z335-1</f>
        <v>-5.1836878185972823E-2</v>
      </c>
      <c r="V335" s="58">
        <f>U335*'Расчет субсидий'!AA335</f>
        <v>-0.25918439092986412</v>
      </c>
      <c r="W335" s="53">
        <f t="shared" si="40"/>
        <v>-9.4996561437726594</v>
      </c>
      <c r="X335" s="52">
        <f>'Расчет субсидий'!AD335-1</f>
        <v>0.10000000000000009</v>
      </c>
      <c r="Y335" s="52">
        <f>X335*'Расчет субсидий'!AE335</f>
        <v>2.0000000000000018</v>
      </c>
      <c r="Z335" s="53">
        <f t="shared" si="43"/>
        <v>73.304230317969228</v>
      </c>
      <c r="AA335" s="27" t="s">
        <v>365</v>
      </c>
      <c r="AB335" s="27" t="s">
        <v>365</v>
      </c>
      <c r="AC335" s="27" t="s">
        <v>365</v>
      </c>
      <c r="AD335" s="27" t="s">
        <v>365</v>
      </c>
      <c r="AE335" s="27" t="s">
        <v>365</v>
      </c>
      <c r="AF335" s="27" t="s">
        <v>365</v>
      </c>
      <c r="AG335" s="27" t="s">
        <v>365</v>
      </c>
      <c r="AH335" s="27" t="s">
        <v>365</v>
      </c>
      <c r="AI335" s="27" t="s">
        <v>365</v>
      </c>
      <c r="AJ335" s="52">
        <f t="shared" si="44"/>
        <v>-3.2229319430782128</v>
      </c>
      <c r="AK335" s="76"/>
    </row>
    <row r="336" spans="1:37" ht="15" customHeight="1">
      <c r="A336" s="33" t="s">
        <v>316</v>
      </c>
      <c r="B336" s="50">
        <f>'Расчет субсидий'!AV336</f>
        <v>54.954545454545496</v>
      </c>
      <c r="C336" s="52">
        <f>'Расчет субсидий'!D336-1</f>
        <v>-1</v>
      </c>
      <c r="D336" s="52">
        <f>C336*'Расчет субсидий'!E336</f>
        <v>0</v>
      </c>
      <c r="E336" s="53">
        <f t="shared" si="41"/>
        <v>0</v>
      </c>
      <c r="F336" s="27" t="s">
        <v>365</v>
      </c>
      <c r="G336" s="27" t="s">
        <v>365</v>
      </c>
      <c r="H336" s="27" t="s">
        <v>365</v>
      </c>
      <c r="I336" s="27" t="s">
        <v>365</v>
      </c>
      <c r="J336" s="27" t="s">
        <v>365</v>
      </c>
      <c r="K336" s="27" t="s">
        <v>365</v>
      </c>
      <c r="L336" s="52">
        <f>'Расчет субсидий'!P336-1</f>
        <v>-8.9718402095612326E-2</v>
      </c>
      <c r="M336" s="52">
        <f>L336*'Расчет субсидий'!Q336</f>
        <v>-1.7943680419122465</v>
      </c>
      <c r="N336" s="53">
        <f t="shared" si="42"/>
        <v>-81.430567164226346</v>
      </c>
      <c r="O336" s="27" t="s">
        <v>365</v>
      </c>
      <c r="P336" s="27" t="s">
        <v>365</v>
      </c>
      <c r="Q336" s="27" t="s">
        <v>365</v>
      </c>
      <c r="R336" s="27" t="s">
        <v>365</v>
      </c>
      <c r="S336" s="27" t="s">
        <v>365</v>
      </c>
      <c r="T336" s="27" t="s">
        <v>365</v>
      </c>
      <c r="U336" s="58">
        <f>'Расчет субсидий'!Z336-1</f>
        <v>0.20985563950350783</v>
      </c>
      <c r="V336" s="58">
        <f>U336*'Расчет субсидий'!AA336</f>
        <v>1.0492781975175391</v>
      </c>
      <c r="W336" s="53">
        <f t="shared" si="40"/>
        <v>47.617499164694173</v>
      </c>
      <c r="X336" s="52">
        <f>'Расчет субсидий'!AD336-1</f>
        <v>9.7802197802197899E-2</v>
      </c>
      <c r="Y336" s="52">
        <f>X336*'Расчет субсидий'!AE336</f>
        <v>1.956043956043958</v>
      </c>
      <c r="Z336" s="53">
        <f t="shared" si="43"/>
        <v>88.767613454077662</v>
      </c>
      <c r="AA336" s="27" t="s">
        <v>365</v>
      </c>
      <c r="AB336" s="27" t="s">
        <v>365</v>
      </c>
      <c r="AC336" s="27" t="s">
        <v>365</v>
      </c>
      <c r="AD336" s="27" t="s">
        <v>365</v>
      </c>
      <c r="AE336" s="27" t="s">
        <v>365</v>
      </c>
      <c r="AF336" s="27" t="s">
        <v>365</v>
      </c>
      <c r="AG336" s="27" t="s">
        <v>365</v>
      </c>
      <c r="AH336" s="27" t="s">
        <v>365</v>
      </c>
      <c r="AI336" s="27" t="s">
        <v>365</v>
      </c>
      <c r="AJ336" s="52">
        <f t="shared" si="44"/>
        <v>1.2109541116492506</v>
      </c>
      <c r="AK336" s="76"/>
    </row>
    <row r="337" spans="1:37" ht="15" customHeight="1">
      <c r="A337" s="33" t="s">
        <v>317</v>
      </c>
      <c r="B337" s="50">
        <f>'Расчет субсидий'!AV337</f>
        <v>156.09090909090924</v>
      </c>
      <c r="C337" s="52">
        <f>'Расчет субсидий'!D337-1</f>
        <v>2.7380952380952284E-2</v>
      </c>
      <c r="D337" s="52">
        <f>C337*'Расчет субсидий'!E337</f>
        <v>0.13690476190476142</v>
      </c>
      <c r="E337" s="53">
        <f t="shared" si="41"/>
        <v>4.2760530115718467</v>
      </c>
      <c r="F337" s="27" t="s">
        <v>365</v>
      </c>
      <c r="G337" s="27" t="s">
        <v>365</v>
      </c>
      <c r="H337" s="27" t="s">
        <v>365</v>
      </c>
      <c r="I337" s="27" t="s">
        <v>365</v>
      </c>
      <c r="J337" s="27" t="s">
        <v>365</v>
      </c>
      <c r="K337" s="27" t="s">
        <v>365</v>
      </c>
      <c r="L337" s="52">
        <f>'Расчет субсидий'!P337-1</f>
        <v>0.1815522620904837</v>
      </c>
      <c r="M337" s="52">
        <f>L337*'Расчет субсидий'!Q337</f>
        <v>3.6310452418096739</v>
      </c>
      <c r="N337" s="53">
        <f t="shared" si="42"/>
        <v>113.41126287626875</v>
      </c>
      <c r="O337" s="27" t="s">
        <v>365</v>
      </c>
      <c r="P337" s="27" t="s">
        <v>365</v>
      </c>
      <c r="Q337" s="27" t="s">
        <v>365</v>
      </c>
      <c r="R337" s="27" t="s">
        <v>365</v>
      </c>
      <c r="S337" s="27" t="s">
        <v>365</v>
      </c>
      <c r="T337" s="27" t="s">
        <v>365</v>
      </c>
      <c r="U337" s="58">
        <f>'Расчет субсидий'!Z337-1</f>
        <v>0.20781540751767769</v>
      </c>
      <c r="V337" s="58">
        <f>U337*'Расчет субсидий'!AA337</f>
        <v>1.0390770375883884</v>
      </c>
      <c r="W337" s="53">
        <f t="shared" si="40"/>
        <v>32.454302056533891</v>
      </c>
      <c r="X337" s="52">
        <f>'Расчет субсидий'!AD337-1</f>
        <v>9.52380952380949E-3</v>
      </c>
      <c r="Y337" s="52">
        <f>X337*'Расчет субсидий'!AE337</f>
        <v>0.1904761904761898</v>
      </c>
      <c r="Z337" s="53">
        <f t="shared" si="43"/>
        <v>5.9492911465347431</v>
      </c>
      <c r="AA337" s="27" t="s">
        <v>365</v>
      </c>
      <c r="AB337" s="27" t="s">
        <v>365</v>
      </c>
      <c r="AC337" s="27" t="s">
        <v>365</v>
      </c>
      <c r="AD337" s="27" t="s">
        <v>365</v>
      </c>
      <c r="AE337" s="27" t="s">
        <v>365</v>
      </c>
      <c r="AF337" s="27" t="s">
        <v>365</v>
      </c>
      <c r="AG337" s="27" t="s">
        <v>365</v>
      </c>
      <c r="AH337" s="27" t="s">
        <v>365</v>
      </c>
      <c r="AI337" s="27" t="s">
        <v>365</v>
      </c>
      <c r="AJ337" s="52">
        <f t="shared" si="44"/>
        <v>4.9975032317790138</v>
      </c>
      <c r="AK337" s="76"/>
    </row>
    <row r="338" spans="1:37" ht="15" customHeight="1">
      <c r="A338" s="33" t="s">
        <v>318</v>
      </c>
      <c r="B338" s="50">
        <f>'Расчет субсидий'!AV338</f>
        <v>86.10909090909081</v>
      </c>
      <c r="C338" s="52">
        <f>'Расчет субсидий'!D338-1</f>
        <v>0.14716049382716045</v>
      </c>
      <c r="D338" s="52">
        <f>C338*'Расчет субсидий'!E338</f>
        <v>0.73580246913580227</v>
      </c>
      <c r="E338" s="53">
        <f t="shared" si="41"/>
        <v>17.948545356165567</v>
      </c>
      <c r="F338" s="27" t="s">
        <v>365</v>
      </c>
      <c r="G338" s="27" t="s">
        <v>365</v>
      </c>
      <c r="H338" s="27" t="s">
        <v>365</v>
      </c>
      <c r="I338" s="27" t="s">
        <v>365</v>
      </c>
      <c r="J338" s="27" t="s">
        <v>365</v>
      </c>
      <c r="K338" s="27" t="s">
        <v>365</v>
      </c>
      <c r="L338" s="52">
        <f>'Расчет субсидий'!P338-1</f>
        <v>-9.5746099479930624E-2</v>
      </c>
      <c r="M338" s="52">
        <f>L338*'Расчет субсидий'!Q338</f>
        <v>-1.9149219895986125</v>
      </c>
      <c r="N338" s="53">
        <f t="shared" si="42"/>
        <v>-46.710993269969642</v>
      </c>
      <c r="O338" s="27" t="s">
        <v>365</v>
      </c>
      <c r="P338" s="27" t="s">
        <v>365</v>
      </c>
      <c r="Q338" s="27" t="s">
        <v>365</v>
      </c>
      <c r="R338" s="27" t="s">
        <v>365</v>
      </c>
      <c r="S338" s="27" t="s">
        <v>365</v>
      </c>
      <c r="T338" s="27" t="s">
        <v>365</v>
      </c>
      <c r="U338" s="58">
        <f>'Расчет субсидий'!Z338-1</f>
        <v>7.3834117718965864E-2</v>
      </c>
      <c r="V338" s="58">
        <f>U338*'Расчет субсидий'!AA338</f>
        <v>0.36917058859482932</v>
      </c>
      <c r="W338" s="53">
        <f t="shared" si="40"/>
        <v>9.0052362305048224</v>
      </c>
      <c r="X338" s="52">
        <f>'Расчет субсидий'!AD338-1</f>
        <v>0.21700000000000008</v>
      </c>
      <c r="Y338" s="52">
        <f>X338*'Расчет субсидий'!AE338</f>
        <v>4.3400000000000016</v>
      </c>
      <c r="Z338" s="53">
        <f t="shared" si="43"/>
        <v>105.86630259239007</v>
      </c>
      <c r="AA338" s="27" t="s">
        <v>365</v>
      </c>
      <c r="AB338" s="27" t="s">
        <v>365</v>
      </c>
      <c r="AC338" s="27" t="s">
        <v>365</v>
      </c>
      <c r="AD338" s="27" t="s">
        <v>365</v>
      </c>
      <c r="AE338" s="27" t="s">
        <v>365</v>
      </c>
      <c r="AF338" s="27" t="s">
        <v>365</v>
      </c>
      <c r="AG338" s="27" t="s">
        <v>365</v>
      </c>
      <c r="AH338" s="27" t="s">
        <v>365</v>
      </c>
      <c r="AI338" s="27" t="s">
        <v>365</v>
      </c>
      <c r="AJ338" s="52">
        <f t="shared" si="44"/>
        <v>3.5300510681320207</v>
      </c>
      <c r="AK338" s="76"/>
    </row>
    <row r="339" spans="1:37" ht="15" customHeight="1">
      <c r="A339" s="33" t="s">
        <v>319</v>
      </c>
      <c r="B339" s="50">
        <f>'Расчет субсидий'!AV339</f>
        <v>-213.88181818181829</v>
      </c>
      <c r="C339" s="52">
        <f>'Расчет субсидий'!D339-1</f>
        <v>2.4193548387096753E-2</v>
      </c>
      <c r="D339" s="52">
        <f>C339*'Расчет субсидий'!E339</f>
        <v>0.12096774193548376</v>
      </c>
      <c r="E339" s="53">
        <f t="shared" si="41"/>
        <v>2.6757925118036887</v>
      </c>
      <c r="F339" s="27" t="s">
        <v>365</v>
      </c>
      <c r="G339" s="27" t="s">
        <v>365</v>
      </c>
      <c r="H339" s="27" t="s">
        <v>365</v>
      </c>
      <c r="I339" s="27" t="s">
        <v>365</v>
      </c>
      <c r="J339" s="27" t="s">
        <v>365</v>
      </c>
      <c r="K339" s="27" t="s">
        <v>365</v>
      </c>
      <c r="L339" s="52">
        <f>'Расчет субсидий'!P339-1</f>
        <v>-0.57321814254859615</v>
      </c>
      <c r="M339" s="52">
        <f>L339*'Расчет субсидий'!Q339</f>
        <v>-11.464362850971924</v>
      </c>
      <c r="N339" s="53">
        <f t="shared" si="42"/>
        <v>-253.59038515897697</v>
      </c>
      <c r="O339" s="27" t="s">
        <v>365</v>
      </c>
      <c r="P339" s="27" t="s">
        <v>365</v>
      </c>
      <c r="Q339" s="27" t="s">
        <v>365</v>
      </c>
      <c r="R339" s="27" t="s">
        <v>365</v>
      </c>
      <c r="S339" s="27" t="s">
        <v>365</v>
      </c>
      <c r="T339" s="27" t="s">
        <v>365</v>
      </c>
      <c r="U339" s="58">
        <f>'Расчет субсидий'!Z339-1</f>
        <v>0.17483695652173914</v>
      </c>
      <c r="V339" s="58">
        <f>U339*'Расчет субсидий'!AA339</f>
        <v>0.8741847826086957</v>
      </c>
      <c r="W339" s="53">
        <f t="shared" si="40"/>
        <v>19.336866653959905</v>
      </c>
      <c r="X339" s="52">
        <f>'Расчет субсидий'!AD339-1</f>
        <v>4.0000000000000036E-2</v>
      </c>
      <c r="Y339" s="52">
        <f>X339*'Расчет субсидий'!AE339</f>
        <v>0.80000000000000071</v>
      </c>
      <c r="Z339" s="53">
        <f t="shared" si="43"/>
        <v>17.695907811395092</v>
      </c>
      <c r="AA339" s="27" t="s">
        <v>365</v>
      </c>
      <c r="AB339" s="27" t="s">
        <v>365</v>
      </c>
      <c r="AC339" s="27" t="s">
        <v>365</v>
      </c>
      <c r="AD339" s="27" t="s">
        <v>365</v>
      </c>
      <c r="AE339" s="27" t="s">
        <v>365</v>
      </c>
      <c r="AF339" s="27" t="s">
        <v>365</v>
      </c>
      <c r="AG339" s="27" t="s">
        <v>365</v>
      </c>
      <c r="AH339" s="27" t="s">
        <v>365</v>
      </c>
      <c r="AI339" s="27" t="s">
        <v>365</v>
      </c>
      <c r="AJ339" s="52">
        <f t="shared" si="44"/>
        <v>-9.6692103264277431</v>
      </c>
      <c r="AK339" s="76"/>
    </row>
    <row r="340" spans="1:37" ht="15" customHeight="1">
      <c r="A340" s="33" t="s">
        <v>320</v>
      </c>
      <c r="B340" s="50">
        <f>'Расчет субсидий'!AV340</f>
        <v>129.62727272727284</v>
      </c>
      <c r="C340" s="52">
        <f>'Расчет субсидий'!D340-1</f>
        <v>3.1021897810219023E-2</v>
      </c>
      <c r="D340" s="52">
        <f>C340*'Расчет субсидий'!E340</f>
        <v>0.15510948905109512</v>
      </c>
      <c r="E340" s="53">
        <f t="shared" si="41"/>
        <v>3.2763575788109223</v>
      </c>
      <c r="F340" s="27" t="s">
        <v>365</v>
      </c>
      <c r="G340" s="27" t="s">
        <v>365</v>
      </c>
      <c r="H340" s="27" t="s">
        <v>365</v>
      </c>
      <c r="I340" s="27" t="s">
        <v>365</v>
      </c>
      <c r="J340" s="27" t="s">
        <v>365</v>
      </c>
      <c r="K340" s="27" t="s">
        <v>365</v>
      </c>
      <c r="L340" s="52">
        <f>'Расчет субсидий'!P340-1</f>
        <v>0.30000000000000004</v>
      </c>
      <c r="M340" s="52">
        <f>L340*'Расчет субсидий'!Q340</f>
        <v>6.0000000000000009</v>
      </c>
      <c r="N340" s="53">
        <f t="shared" si="42"/>
        <v>126.73722022506233</v>
      </c>
      <c r="O340" s="27" t="s">
        <v>365</v>
      </c>
      <c r="P340" s="27" t="s">
        <v>365</v>
      </c>
      <c r="Q340" s="27" t="s">
        <v>365</v>
      </c>
      <c r="R340" s="27" t="s">
        <v>365</v>
      </c>
      <c r="S340" s="27" t="s">
        <v>365</v>
      </c>
      <c r="T340" s="27" t="s">
        <v>365</v>
      </c>
      <c r="U340" s="58">
        <f>'Расчет субсидий'!Z340-1</f>
        <v>-3.6576949620427124E-3</v>
      </c>
      <c r="V340" s="58">
        <f>U340*'Расчет субсидий'!AA340</f>
        <v>-1.8288474810213562E-2</v>
      </c>
      <c r="W340" s="53">
        <f t="shared" si="40"/>
        <v>-0.38630507660042351</v>
      </c>
      <c r="X340" s="52">
        <f>'Расчет субсидий'!AD340-1</f>
        <v>0</v>
      </c>
      <c r="Y340" s="52">
        <f>X340*'Расчет субсидий'!AE340</f>
        <v>0</v>
      </c>
      <c r="Z340" s="53">
        <f t="shared" si="43"/>
        <v>0</v>
      </c>
      <c r="AA340" s="27" t="s">
        <v>365</v>
      </c>
      <c r="AB340" s="27" t="s">
        <v>365</v>
      </c>
      <c r="AC340" s="27" t="s">
        <v>365</v>
      </c>
      <c r="AD340" s="27" t="s">
        <v>365</v>
      </c>
      <c r="AE340" s="27" t="s">
        <v>365</v>
      </c>
      <c r="AF340" s="27" t="s">
        <v>365</v>
      </c>
      <c r="AG340" s="27" t="s">
        <v>365</v>
      </c>
      <c r="AH340" s="27" t="s">
        <v>365</v>
      </c>
      <c r="AI340" s="27" t="s">
        <v>365</v>
      </c>
      <c r="AJ340" s="52">
        <f t="shared" si="44"/>
        <v>6.1368210142408826</v>
      </c>
      <c r="AK340" s="76"/>
    </row>
    <row r="341" spans="1:37" ht="15" customHeight="1">
      <c r="A341" s="33" t="s">
        <v>321</v>
      </c>
      <c r="B341" s="50">
        <f>'Расчет субсидий'!AV341</f>
        <v>-450.5</v>
      </c>
      <c r="C341" s="52">
        <f>'Расчет субсидий'!D341-1</f>
        <v>1.7355371900826366E-2</v>
      </c>
      <c r="D341" s="52">
        <f>C341*'Расчет субсидий'!E341</f>
        <v>8.6776859504131831E-2</v>
      </c>
      <c r="E341" s="53">
        <f t="shared" si="41"/>
        <v>2.5930390156832703</v>
      </c>
      <c r="F341" s="27" t="s">
        <v>365</v>
      </c>
      <c r="G341" s="27" t="s">
        <v>365</v>
      </c>
      <c r="H341" s="27" t="s">
        <v>365</v>
      </c>
      <c r="I341" s="27" t="s">
        <v>365</v>
      </c>
      <c r="J341" s="27" t="s">
        <v>365</v>
      </c>
      <c r="K341" s="27" t="s">
        <v>365</v>
      </c>
      <c r="L341" s="52">
        <f>'Расчет субсидий'!P341-1</f>
        <v>-0.29086665959478097</v>
      </c>
      <c r="M341" s="52">
        <f>L341*'Расчет субсидий'!Q341</f>
        <v>-5.817333191895619</v>
      </c>
      <c r="N341" s="53">
        <f t="shared" si="42"/>
        <v>-173.83173371348371</v>
      </c>
      <c r="O341" s="27" t="s">
        <v>365</v>
      </c>
      <c r="P341" s="27" t="s">
        <v>365</v>
      </c>
      <c r="Q341" s="27" t="s">
        <v>365</v>
      </c>
      <c r="R341" s="27" t="s">
        <v>365</v>
      </c>
      <c r="S341" s="27" t="s">
        <v>365</v>
      </c>
      <c r="T341" s="27" t="s">
        <v>365</v>
      </c>
      <c r="U341" s="58">
        <f>'Расчет субсидий'!Z341-1</f>
        <v>0.14660094738189744</v>
      </c>
      <c r="V341" s="58">
        <f>U341*'Расчет субсидий'!AA341</f>
        <v>0.7330047369094872</v>
      </c>
      <c r="W341" s="53">
        <f t="shared" si="40"/>
        <v>21.903418634278299</v>
      </c>
      <c r="X341" s="52">
        <f>'Расчет субсидий'!AD341-1</f>
        <v>-0.5039285714285715</v>
      </c>
      <c r="Y341" s="52">
        <f>X341*'Расчет субсидий'!AE341</f>
        <v>-10.078571428571429</v>
      </c>
      <c r="Z341" s="53">
        <f t="shared" si="43"/>
        <v>-301.16472393647791</v>
      </c>
      <c r="AA341" s="27" t="s">
        <v>365</v>
      </c>
      <c r="AB341" s="27" t="s">
        <v>365</v>
      </c>
      <c r="AC341" s="27" t="s">
        <v>365</v>
      </c>
      <c r="AD341" s="27" t="s">
        <v>365</v>
      </c>
      <c r="AE341" s="27" t="s">
        <v>365</v>
      </c>
      <c r="AF341" s="27" t="s">
        <v>365</v>
      </c>
      <c r="AG341" s="27" t="s">
        <v>365</v>
      </c>
      <c r="AH341" s="27" t="s">
        <v>365</v>
      </c>
      <c r="AI341" s="27" t="s">
        <v>365</v>
      </c>
      <c r="AJ341" s="52">
        <f t="shared" si="44"/>
        <v>-15.076123024053429</v>
      </c>
      <c r="AK341" s="76"/>
    </row>
    <row r="342" spans="1:37" ht="15" customHeight="1">
      <c r="A342" s="33" t="s">
        <v>322</v>
      </c>
      <c r="B342" s="50">
        <f>'Расчет субсидий'!AV342</f>
        <v>139.90909090909099</v>
      </c>
      <c r="C342" s="52">
        <f>'Расчет субсидий'!D342-1</f>
        <v>0.13688832991608368</v>
      </c>
      <c r="D342" s="52">
        <f>C342*'Расчет субсидий'!E342</f>
        <v>0.68444164958041842</v>
      </c>
      <c r="E342" s="53">
        <f t="shared" si="41"/>
        <v>41.707188882859811</v>
      </c>
      <c r="F342" s="27" t="s">
        <v>365</v>
      </c>
      <c r="G342" s="27" t="s">
        <v>365</v>
      </c>
      <c r="H342" s="27" t="s">
        <v>365</v>
      </c>
      <c r="I342" s="27" t="s">
        <v>365</v>
      </c>
      <c r="J342" s="27" t="s">
        <v>365</v>
      </c>
      <c r="K342" s="27" t="s">
        <v>365</v>
      </c>
      <c r="L342" s="52">
        <f>'Расчет субсидий'!P342-1</f>
        <v>-4.0203006997852064E-2</v>
      </c>
      <c r="M342" s="52">
        <f>L342*'Расчет субсидий'!Q342</f>
        <v>-0.80406013995704129</v>
      </c>
      <c r="N342" s="53">
        <f t="shared" si="42"/>
        <v>-48.996270391968331</v>
      </c>
      <c r="O342" s="27" t="s">
        <v>365</v>
      </c>
      <c r="P342" s="27" t="s">
        <v>365</v>
      </c>
      <c r="Q342" s="27" t="s">
        <v>365</v>
      </c>
      <c r="R342" s="27" t="s">
        <v>365</v>
      </c>
      <c r="S342" s="27" t="s">
        <v>365</v>
      </c>
      <c r="T342" s="27" t="s">
        <v>365</v>
      </c>
      <c r="U342" s="58">
        <f>'Расчет субсидий'!Z342-1</f>
        <v>9.7076722729129816E-2</v>
      </c>
      <c r="V342" s="58">
        <f>U342*'Расчет субсидий'!AA342</f>
        <v>0.48538361364564908</v>
      </c>
      <c r="W342" s="53">
        <f t="shared" si="40"/>
        <v>29.577373129432228</v>
      </c>
      <c r="X342" s="52">
        <f>'Расчет субсидий'!AD342-1</f>
        <v>9.6511627906976649E-2</v>
      </c>
      <c r="Y342" s="52">
        <f>X342*'Расчет субсидий'!AE342</f>
        <v>1.930232558139533</v>
      </c>
      <c r="Z342" s="53">
        <f t="shared" si="43"/>
        <v>117.62079928876729</v>
      </c>
      <c r="AA342" s="27" t="s">
        <v>365</v>
      </c>
      <c r="AB342" s="27" t="s">
        <v>365</v>
      </c>
      <c r="AC342" s="27" t="s">
        <v>365</v>
      </c>
      <c r="AD342" s="27" t="s">
        <v>365</v>
      </c>
      <c r="AE342" s="27" t="s">
        <v>365</v>
      </c>
      <c r="AF342" s="27" t="s">
        <v>365</v>
      </c>
      <c r="AG342" s="27" t="s">
        <v>365</v>
      </c>
      <c r="AH342" s="27" t="s">
        <v>365</v>
      </c>
      <c r="AI342" s="27" t="s">
        <v>365</v>
      </c>
      <c r="AJ342" s="52">
        <f t="shared" si="44"/>
        <v>2.2959976814085592</v>
      </c>
      <c r="AK342" s="76"/>
    </row>
    <row r="343" spans="1:37" ht="15" customHeight="1">
      <c r="A343" s="32" t="s">
        <v>323</v>
      </c>
      <c r="B343" s="54"/>
      <c r="C343" s="55"/>
      <c r="D343" s="55"/>
      <c r="E343" s="56"/>
      <c r="F343" s="55"/>
      <c r="G343" s="55"/>
      <c r="H343" s="56"/>
      <c r="I343" s="56"/>
      <c r="J343" s="56"/>
      <c r="K343" s="56"/>
      <c r="L343" s="55"/>
      <c r="M343" s="55"/>
      <c r="N343" s="56"/>
      <c r="O343" s="55"/>
      <c r="P343" s="55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27"/>
      <c r="AB343" s="27"/>
      <c r="AC343" s="27"/>
      <c r="AD343" s="27"/>
      <c r="AE343" s="27"/>
      <c r="AF343" s="27"/>
      <c r="AG343" s="27"/>
      <c r="AH343" s="27"/>
      <c r="AI343" s="27"/>
      <c r="AJ343" s="56"/>
      <c r="AK343" s="76"/>
    </row>
    <row r="344" spans="1:37" ht="15" customHeight="1">
      <c r="A344" s="33" t="s">
        <v>324</v>
      </c>
      <c r="B344" s="50">
        <f>'Расчет субсидий'!AV344</f>
        <v>-125.38181818181829</v>
      </c>
      <c r="C344" s="52">
        <f>'Расчет субсидий'!D344-1</f>
        <v>-2.1533923303834857E-2</v>
      </c>
      <c r="D344" s="52">
        <f>C344*'Расчет субсидий'!E344</f>
        <v>-0.10766961651917428</v>
      </c>
      <c r="E344" s="53">
        <f t="shared" si="41"/>
        <v>-2.2465012787954981</v>
      </c>
      <c r="F344" s="27" t="s">
        <v>365</v>
      </c>
      <c r="G344" s="27" t="s">
        <v>365</v>
      </c>
      <c r="H344" s="27" t="s">
        <v>365</v>
      </c>
      <c r="I344" s="27" t="s">
        <v>365</v>
      </c>
      <c r="J344" s="27" t="s">
        <v>365</v>
      </c>
      <c r="K344" s="27" t="s">
        <v>365</v>
      </c>
      <c r="L344" s="52">
        <f>'Расчет субсидий'!P344-1</f>
        <v>-0.3222105263157895</v>
      </c>
      <c r="M344" s="52">
        <f>L344*'Расчет субсидий'!Q344</f>
        <v>-6.4442105263157901</v>
      </c>
      <c r="N344" s="53">
        <f t="shared" si="42"/>
        <v>-134.45694018625687</v>
      </c>
      <c r="O344" s="27" t="s">
        <v>365</v>
      </c>
      <c r="P344" s="27" t="s">
        <v>365</v>
      </c>
      <c r="Q344" s="27" t="s">
        <v>365</v>
      </c>
      <c r="R344" s="27" t="s">
        <v>365</v>
      </c>
      <c r="S344" s="27" t="s">
        <v>365</v>
      </c>
      <c r="T344" s="27" t="s">
        <v>365</v>
      </c>
      <c r="U344" s="58">
        <f>'Расчет субсидий'!Z344-1</f>
        <v>0.10852384984476426</v>
      </c>
      <c r="V344" s="58">
        <f>U344*'Расчет субсидий'!AA344</f>
        <v>0.54261924922382132</v>
      </c>
      <c r="W344" s="53">
        <f t="shared" si="40"/>
        <v>11.321623283234075</v>
      </c>
      <c r="X344" s="52">
        <f>'Расчет субсидий'!AD344-1</f>
        <v>0</v>
      </c>
      <c r="Y344" s="52">
        <f>X344*'Расчет субсидий'!AE344</f>
        <v>0</v>
      </c>
      <c r="Z344" s="53">
        <f t="shared" si="43"/>
        <v>0</v>
      </c>
      <c r="AA344" s="27" t="s">
        <v>365</v>
      </c>
      <c r="AB344" s="27" t="s">
        <v>365</v>
      </c>
      <c r="AC344" s="27" t="s">
        <v>365</v>
      </c>
      <c r="AD344" s="27" t="s">
        <v>365</v>
      </c>
      <c r="AE344" s="27" t="s">
        <v>365</v>
      </c>
      <c r="AF344" s="27" t="s">
        <v>365</v>
      </c>
      <c r="AG344" s="27" t="s">
        <v>365</v>
      </c>
      <c r="AH344" s="27" t="s">
        <v>365</v>
      </c>
      <c r="AI344" s="27" t="s">
        <v>365</v>
      </c>
      <c r="AJ344" s="52">
        <f t="shared" si="44"/>
        <v>-6.0092608936111427</v>
      </c>
      <c r="AK344" s="76"/>
    </row>
    <row r="345" spans="1:37" ht="15" customHeight="1">
      <c r="A345" s="33" t="s">
        <v>325</v>
      </c>
      <c r="B345" s="50">
        <f>'Расчет субсидий'!AV345</f>
        <v>-25.472727272727298</v>
      </c>
      <c r="C345" s="52">
        <f>'Расчет субсидий'!D345-1</f>
        <v>8.7527352297593897E-3</v>
      </c>
      <c r="D345" s="52">
        <f>C345*'Расчет субсидий'!E345</f>
        <v>4.3763676148796948E-2</v>
      </c>
      <c r="E345" s="53">
        <f t="shared" si="41"/>
        <v>0.75254761297697514</v>
      </c>
      <c r="F345" s="27" t="s">
        <v>365</v>
      </c>
      <c r="G345" s="27" t="s">
        <v>365</v>
      </c>
      <c r="H345" s="27" t="s">
        <v>365</v>
      </c>
      <c r="I345" s="27" t="s">
        <v>365</v>
      </c>
      <c r="J345" s="27" t="s">
        <v>365</v>
      </c>
      <c r="K345" s="27" t="s">
        <v>365</v>
      </c>
      <c r="L345" s="52">
        <f>'Расчет субсидий'!P345-1</f>
        <v>-0.14934114202049775</v>
      </c>
      <c r="M345" s="52">
        <f>L345*'Расчет субсидий'!Q345</f>
        <v>-2.986822840409955</v>
      </c>
      <c r="N345" s="53">
        <f t="shared" si="42"/>
        <v>-51.360548215678399</v>
      </c>
      <c r="O345" s="27" t="s">
        <v>365</v>
      </c>
      <c r="P345" s="27" t="s">
        <v>365</v>
      </c>
      <c r="Q345" s="27" t="s">
        <v>365</v>
      </c>
      <c r="R345" s="27" t="s">
        <v>365</v>
      </c>
      <c r="S345" s="27" t="s">
        <v>365</v>
      </c>
      <c r="T345" s="27" t="s">
        <v>365</v>
      </c>
      <c r="U345" s="58">
        <f>'Расчет субсидий'!Z345-1</f>
        <v>-0.26475957829776298</v>
      </c>
      <c r="V345" s="58">
        <f>U345*'Расчет субсидий'!AA345</f>
        <v>-1.3237978914888149</v>
      </c>
      <c r="W345" s="53">
        <f t="shared" si="40"/>
        <v>-22.763648554492974</v>
      </c>
      <c r="X345" s="52">
        <f>'Расчет субсидий'!AD345-1</f>
        <v>0.13927576601671299</v>
      </c>
      <c r="Y345" s="52">
        <f>X345*'Расчет субсидий'!AE345</f>
        <v>2.7855153203342597</v>
      </c>
      <c r="Z345" s="53">
        <f t="shared" si="43"/>
        <v>47.898921884467107</v>
      </c>
      <c r="AA345" s="27" t="s">
        <v>365</v>
      </c>
      <c r="AB345" s="27" t="s">
        <v>365</v>
      </c>
      <c r="AC345" s="27" t="s">
        <v>365</v>
      </c>
      <c r="AD345" s="27" t="s">
        <v>365</v>
      </c>
      <c r="AE345" s="27" t="s">
        <v>365</v>
      </c>
      <c r="AF345" s="27" t="s">
        <v>365</v>
      </c>
      <c r="AG345" s="27" t="s">
        <v>365</v>
      </c>
      <c r="AH345" s="27" t="s">
        <v>365</v>
      </c>
      <c r="AI345" s="27" t="s">
        <v>365</v>
      </c>
      <c r="AJ345" s="52">
        <f t="shared" si="44"/>
        <v>-1.4813417354157137</v>
      </c>
      <c r="AK345" s="76"/>
    </row>
    <row r="346" spans="1:37" ht="15" customHeight="1">
      <c r="A346" s="33" t="s">
        <v>326</v>
      </c>
      <c r="B346" s="50">
        <f>'Расчет субсидий'!AV346</f>
        <v>-264</v>
      </c>
      <c r="C346" s="52">
        <f>'Расчет субсидий'!D346-1</f>
        <v>1.6583747927034764E-4</v>
      </c>
      <c r="D346" s="52">
        <f>C346*'Расчет субсидий'!E346</f>
        <v>8.2918739635173822E-4</v>
      </c>
      <c r="E346" s="53">
        <f t="shared" si="41"/>
        <v>1.9106410016236933E-2</v>
      </c>
      <c r="F346" s="27" t="s">
        <v>365</v>
      </c>
      <c r="G346" s="27" t="s">
        <v>365</v>
      </c>
      <c r="H346" s="27" t="s">
        <v>365</v>
      </c>
      <c r="I346" s="27" t="s">
        <v>365</v>
      </c>
      <c r="J346" s="27" t="s">
        <v>365</v>
      </c>
      <c r="K346" s="27" t="s">
        <v>365</v>
      </c>
      <c r="L346" s="52">
        <f>'Расчет субсидий'!P346-1</f>
        <v>-0.57579026863739347</v>
      </c>
      <c r="M346" s="52">
        <f>L346*'Расчет субсидий'!Q346</f>
        <v>-11.51580537274787</v>
      </c>
      <c r="N346" s="53">
        <f t="shared" si="42"/>
        <v>-265.3509931373473</v>
      </c>
      <c r="O346" s="27" t="s">
        <v>365</v>
      </c>
      <c r="P346" s="27" t="s">
        <v>365</v>
      </c>
      <c r="Q346" s="27" t="s">
        <v>365</v>
      </c>
      <c r="R346" s="27" t="s">
        <v>365</v>
      </c>
      <c r="S346" s="27" t="s">
        <v>365</v>
      </c>
      <c r="T346" s="27" t="s">
        <v>365</v>
      </c>
      <c r="U346" s="58">
        <f>'Расчет субсидий'!Z346-1</f>
        <v>1.1560347409403926E-2</v>
      </c>
      <c r="V346" s="58">
        <f>U346*'Расчет субсидий'!AA346</f>
        <v>5.780173704701963E-2</v>
      </c>
      <c r="W346" s="53">
        <f t="shared" si="40"/>
        <v>1.331886727331048</v>
      </c>
      <c r="X346" s="52">
        <f>'Расчет субсидий'!AD346-1</f>
        <v>0</v>
      </c>
      <c r="Y346" s="52">
        <f>X346*'Расчет субсидий'!AE346</f>
        <v>0</v>
      </c>
      <c r="Z346" s="53">
        <f t="shared" si="43"/>
        <v>0</v>
      </c>
      <c r="AA346" s="27" t="s">
        <v>365</v>
      </c>
      <c r="AB346" s="27" t="s">
        <v>365</v>
      </c>
      <c r="AC346" s="27" t="s">
        <v>365</v>
      </c>
      <c r="AD346" s="27" t="s">
        <v>365</v>
      </c>
      <c r="AE346" s="27" t="s">
        <v>365</v>
      </c>
      <c r="AF346" s="27" t="s">
        <v>365</v>
      </c>
      <c r="AG346" s="27" t="s">
        <v>365</v>
      </c>
      <c r="AH346" s="27" t="s">
        <v>365</v>
      </c>
      <c r="AI346" s="27" t="s">
        <v>365</v>
      </c>
      <c r="AJ346" s="52">
        <f t="shared" si="44"/>
        <v>-11.457174448304498</v>
      </c>
      <c r="AK346" s="76"/>
    </row>
    <row r="347" spans="1:37" ht="15" customHeight="1">
      <c r="A347" s="33" t="s">
        <v>327</v>
      </c>
      <c r="B347" s="50">
        <f>'Расчет субсидий'!AV347</f>
        <v>-275.09090909090901</v>
      </c>
      <c r="C347" s="52">
        <f>'Расчет субсидий'!D347-1</f>
        <v>-6.1420345489443418E-2</v>
      </c>
      <c r="D347" s="52">
        <f>C347*'Расчет субсидий'!E347</f>
        <v>-0.30710172744721709</v>
      </c>
      <c r="E347" s="53">
        <f t="shared" si="41"/>
        <v>-6.4915190887703327</v>
      </c>
      <c r="F347" s="27" t="s">
        <v>365</v>
      </c>
      <c r="G347" s="27" t="s">
        <v>365</v>
      </c>
      <c r="H347" s="27" t="s">
        <v>365</v>
      </c>
      <c r="I347" s="27" t="s">
        <v>365</v>
      </c>
      <c r="J347" s="27" t="s">
        <v>365</v>
      </c>
      <c r="K347" s="27" t="s">
        <v>365</v>
      </c>
      <c r="L347" s="52">
        <f>'Расчет субсидий'!P347-1</f>
        <v>-0.54814487632508846</v>
      </c>
      <c r="M347" s="52">
        <f>L347*'Расчет субсидий'!Q347</f>
        <v>-10.96289752650177</v>
      </c>
      <c r="N347" s="53">
        <f t="shared" si="42"/>
        <v>-231.73382694094713</v>
      </c>
      <c r="O347" s="27" t="s">
        <v>365</v>
      </c>
      <c r="P347" s="27" t="s">
        <v>365</v>
      </c>
      <c r="Q347" s="27" t="s">
        <v>365</v>
      </c>
      <c r="R347" s="27" t="s">
        <v>365</v>
      </c>
      <c r="S347" s="27" t="s">
        <v>365</v>
      </c>
      <c r="T347" s="27" t="s">
        <v>365</v>
      </c>
      <c r="U347" s="58">
        <f>'Расчет субсидий'!Z347-1</f>
        <v>-0.34880828183933876</v>
      </c>
      <c r="V347" s="58">
        <f>U347*'Расчет субсидий'!AA347</f>
        <v>-1.7440414091966938</v>
      </c>
      <c r="W347" s="53">
        <f t="shared" si="40"/>
        <v>-36.86556306119158</v>
      </c>
      <c r="X347" s="52">
        <f>'Расчет субсидий'!AD347-1</f>
        <v>0</v>
      </c>
      <c r="Y347" s="52">
        <f>X347*'Расчет субсидий'!AE347</f>
        <v>0</v>
      </c>
      <c r="Z347" s="53">
        <f t="shared" si="43"/>
        <v>0</v>
      </c>
      <c r="AA347" s="27" t="s">
        <v>365</v>
      </c>
      <c r="AB347" s="27" t="s">
        <v>365</v>
      </c>
      <c r="AC347" s="27" t="s">
        <v>365</v>
      </c>
      <c r="AD347" s="27" t="s">
        <v>365</v>
      </c>
      <c r="AE347" s="27" t="s">
        <v>365</v>
      </c>
      <c r="AF347" s="27" t="s">
        <v>365</v>
      </c>
      <c r="AG347" s="27" t="s">
        <v>365</v>
      </c>
      <c r="AH347" s="27" t="s">
        <v>365</v>
      </c>
      <c r="AI347" s="27" t="s">
        <v>365</v>
      </c>
      <c r="AJ347" s="52">
        <f t="shared" si="44"/>
        <v>-13.01404066314568</v>
      </c>
      <c r="AK347" s="76"/>
    </row>
    <row r="348" spans="1:37" ht="15" customHeight="1">
      <c r="A348" s="33" t="s">
        <v>328</v>
      </c>
      <c r="B348" s="50">
        <f>'Расчет субсидий'!AV348</f>
        <v>-13.036363636363603</v>
      </c>
      <c r="C348" s="52">
        <f>'Расчет субсидий'!D348-1</f>
        <v>6.1475409836075912E-4</v>
      </c>
      <c r="D348" s="52">
        <f>C348*'Расчет субсидий'!E348</f>
        <v>3.0737704918037956E-3</v>
      </c>
      <c r="E348" s="53">
        <f t="shared" si="41"/>
        <v>2.7773387294612165E-2</v>
      </c>
      <c r="F348" s="27" t="s">
        <v>365</v>
      </c>
      <c r="G348" s="27" t="s">
        <v>365</v>
      </c>
      <c r="H348" s="27" t="s">
        <v>365</v>
      </c>
      <c r="I348" s="27" t="s">
        <v>365</v>
      </c>
      <c r="J348" s="27" t="s">
        <v>365</v>
      </c>
      <c r="K348" s="27" t="s">
        <v>365</v>
      </c>
      <c r="L348" s="52">
        <f>'Расчет субсидий'!P348-1</f>
        <v>-2.7836292506770999E-2</v>
      </c>
      <c r="M348" s="52">
        <f>L348*'Расчет субсидий'!Q348</f>
        <v>-0.55672585013541998</v>
      </c>
      <c r="N348" s="53">
        <f t="shared" si="42"/>
        <v>-5.0303569163550312</v>
      </c>
      <c r="O348" s="27" t="s">
        <v>365</v>
      </c>
      <c r="P348" s="27" t="s">
        <v>365</v>
      </c>
      <c r="Q348" s="27" t="s">
        <v>365</v>
      </c>
      <c r="R348" s="27" t="s">
        <v>365</v>
      </c>
      <c r="S348" s="27" t="s">
        <v>365</v>
      </c>
      <c r="T348" s="27" t="s">
        <v>365</v>
      </c>
      <c r="U348" s="58">
        <f>'Расчет субсидий'!Z348-1</f>
        <v>-0.17782487940359593</v>
      </c>
      <c r="V348" s="58">
        <f>U348*'Расчет субсидий'!AA348</f>
        <v>-0.88912439701797963</v>
      </c>
      <c r="W348" s="53">
        <f t="shared" si="40"/>
        <v>-8.0337801073031834</v>
      </c>
      <c r="X348" s="52">
        <f>'Расчет субсидий'!AD348-1</f>
        <v>0</v>
      </c>
      <c r="Y348" s="52">
        <f>X348*'Расчет субсидий'!AE348</f>
        <v>0</v>
      </c>
      <c r="Z348" s="53">
        <f t="shared" si="43"/>
        <v>0</v>
      </c>
      <c r="AA348" s="27" t="s">
        <v>365</v>
      </c>
      <c r="AB348" s="27" t="s">
        <v>365</v>
      </c>
      <c r="AC348" s="27" t="s">
        <v>365</v>
      </c>
      <c r="AD348" s="27" t="s">
        <v>365</v>
      </c>
      <c r="AE348" s="27" t="s">
        <v>365</v>
      </c>
      <c r="AF348" s="27" t="s">
        <v>365</v>
      </c>
      <c r="AG348" s="27" t="s">
        <v>365</v>
      </c>
      <c r="AH348" s="27" t="s">
        <v>365</v>
      </c>
      <c r="AI348" s="27" t="s">
        <v>365</v>
      </c>
      <c r="AJ348" s="52">
        <f t="shared" si="44"/>
        <v>-1.4427764766615958</v>
      </c>
      <c r="AK348" s="76"/>
    </row>
    <row r="349" spans="1:37" ht="15" customHeight="1">
      <c r="A349" s="33" t="s">
        <v>329</v>
      </c>
      <c r="B349" s="50">
        <f>'Расчет субсидий'!AV349</f>
        <v>-61.518181818181915</v>
      </c>
      <c r="C349" s="52">
        <f>'Расчет субсидий'!D349-1</f>
        <v>-4.6692607003890996E-2</v>
      </c>
      <c r="D349" s="52">
        <f>C349*'Расчет субсидий'!E349</f>
        <v>-0.23346303501945498</v>
      </c>
      <c r="E349" s="53">
        <f t="shared" si="41"/>
        <v>-4.4550834264583568</v>
      </c>
      <c r="F349" s="27" t="s">
        <v>365</v>
      </c>
      <c r="G349" s="27" t="s">
        <v>365</v>
      </c>
      <c r="H349" s="27" t="s">
        <v>365</v>
      </c>
      <c r="I349" s="27" t="s">
        <v>365</v>
      </c>
      <c r="J349" s="27" t="s">
        <v>365</v>
      </c>
      <c r="K349" s="27" t="s">
        <v>365</v>
      </c>
      <c r="L349" s="52">
        <f>'Расчет субсидий'!P349-1</f>
        <v>-0.21125414223808314</v>
      </c>
      <c r="M349" s="52">
        <f>L349*'Расчет субсидий'!Q349</f>
        <v>-4.2250828447616628</v>
      </c>
      <c r="N349" s="53">
        <f t="shared" si="42"/>
        <v>-80.625596919626446</v>
      </c>
      <c r="O349" s="27" t="s">
        <v>365</v>
      </c>
      <c r="P349" s="27" t="s">
        <v>365</v>
      </c>
      <c r="Q349" s="27" t="s">
        <v>365</v>
      </c>
      <c r="R349" s="27" t="s">
        <v>365</v>
      </c>
      <c r="S349" s="27" t="s">
        <v>365</v>
      </c>
      <c r="T349" s="27" t="s">
        <v>365</v>
      </c>
      <c r="U349" s="58">
        <f>'Расчет субсидий'!Z349-1</f>
        <v>1.9679883594034164E-2</v>
      </c>
      <c r="V349" s="58">
        <f>U349*'Расчет субсидий'!AA349</f>
        <v>9.8399417970170822E-2</v>
      </c>
      <c r="W349" s="53">
        <f t="shared" si="40"/>
        <v>1.8777174559369783</v>
      </c>
      <c r="X349" s="52">
        <f>'Расчет субсидий'!AD349-1</f>
        <v>5.6818181818181879E-2</v>
      </c>
      <c r="Y349" s="52">
        <f>X349*'Расчет субсидий'!AE349</f>
        <v>1.1363636363636376</v>
      </c>
      <c r="Z349" s="53">
        <f t="shared" si="43"/>
        <v>21.684781071965915</v>
      </c>
      <c r="AA349" s="27" t="s">
        <v>365</v>
      </c>
      <c r="AB349" s="27" t="s">
        <v>365</v>
      </c>
      <c r="AC349" s="27" t="s">
        <v>365</v>
      </c>
      <c r="AD349" s="27" t="s">
        <v>365</v>
      </c>
      <c r="AE349" s="27" t="s">
        <v>365</v>
      </c>
      <c r="AF349" s="27" t="s">
        <v>365</v>
      </c>
      <c r="AG349" s="27" t="s">
        <v>365</v>
      </c>
      <c r="AH349" s="27" t="s">
        <v>365</v>
      </c>
      <c r="AI349" s="27" t="s">
        <v>365</v>
      </c>
      <c r="AJ349" s="52">
        <f t="shared" si="44"/>
        <v>-3.2237828254473095</v>
      </c>
      <c r="AK349" s="76"/>
    </row>
    <row r="350" spans="1:37" ht="15" customHeight="1">
      <c r="A350" s="33" t="s">
        <v>330</v>
      </c>
      <c r="B350" s="50">
        <f>'Расчет субсидий'!AV350</f>
        <v>-213.07272727272721</v>
      </c>
      <c r="C350" s="52">
        <f>'Расчет субсидий'!D350-1</f>
        <v>-1</v>
      </c>
      <c r="D350" s="52">
        <f>C350*'Расчет субсидий'!E350</f>
        <v>0</v>
      </c>
      <c r="E350" s="53">
        <f t="shared" si="41"/>
        <v>0</v>
      </c>
      <c r="F350" s="27" t="s">
        <v>365</v>
      </c>
      <c r="G350" s="27" t="s">
        <v>365</v>
      </c>
      <c r="H350" s="27" t="s">
        <v>365</v>
      </c>
      <c r="I350" s="27" t="s">
        <v>365</v>
      </c>
      <c r="J350" s="27" t="s">
        <v>365</v>
      </c>
      <c r="K350" s="27" t="s">
        <v>365</v>
      </c>
      <c r="L350" s="52">
        <f>'Расчет субсидий'!P350-1</f>
        <v>-0.39720317332257637</v>
      </c>
      <c r="M350" s="52">
        <f>L350*'Расчет субсидий'!Q350</f>
        <v>-7.9440634664515279</v>
      </c>
      <c r="N350" s="53">
        <f t="shared" si="42"/>
        <v>-186.51100547508773</v>
      </c>
      <c r="O350" s="27" t="s">
        <v>365</v>
      </c>
      <c r="P350" s="27" t="s">
        <v>365</v>
      </c>
      <c r="Q350" s="27" t="s">
        <v>365</v>
      </c>
      <c r="R350" s="27" t="s">
        <v>365</v>
      </c>
      <c r="S350" s="27" t="s">
        <v>365</v>
      </c>
      <c r="T350" s="27" t="s">
        <v>365</v>
      </c>
      <c r="U350" s="58">
        <f>'Расчет субсидий'!Z350-1</f>
        <v>-0.22626868929389943</v>
      </c>
      <c r="V350" s="58">
        <f>U350*'Расчет субсидий'!AA350</f>
        <v>-1.1313434464694971</v>
      </c>
      <c r="W350" s="53">
        <f t="shared" si="40"/>
        <v>-26.561721797639482</v>
      </c>
      <c r="X350" s="52">
        <f>'Расчет субсидий'!AD350-1</f>
        <v>0</v>
      </c>
      <c r="Y350" s="52">
        <f>X350*'Расчет субсидий'!AE350</f>
        <v>0</v>
      </c>
      <c r="Z350" s="53">
        <f t="shared" si="43"/>
        <v>0</v>
      </c>
      <c r="AA350" s="27" t="s">
        <v>365</v>
      </c>
      <c r="AB350" s="27" t="s">
        <v>365</v>
      </c>
      <c r="AC350" s="27" t="s">
        <v>365</v>
      </c>
      <c r="AD350" s="27" t="s">
        <v>365</v>
      </c>
      <c r="AE350" s="27" t="s">
        <v>365</v>
      </c>
      <c r="AF350" s="27" t="s">
        <v>365</v>
      </c>
      <c r="AG350" s="27" t="s">
        <v>365</v>
      </c>
      <c r="AH350" s="27" t="s">
        <v>365</v>
      </c>
      <c r="AI350" s="27" t="s">
        <v>365</v>
      </c>
      <c r="AJ350" s="52">
        <f t="shared" si="44"/>
        <v>-9.0754069129210251</v>
      </c>
      <c r="AK350" s="76"/>
    </row>
    <row r="351" spans="1:37" ht="15" customHeight="1">
      <c r="A351" s="33" t="s">
        <v>331</v>
      </c>
      <c r="B351" s="50">
        <f>'Расчет субсидий'!AV351</f>
        <v>-75.699999999999989</v>
      </c>
      <c r="C351" s="52">
        <f>'Расчет субсидий'!D351-1</f>
        <v>-6.2716049382716021E-2</v>
      </c>
      <c r="D351" s="52">
        <f>C351*'Расчет субсидий'!E351</f>
        <v>-0.31358024691358011</v>
      </c>
      <c r="E351" s="53">
        <f t="shared" si="41"/>
        <v>-3.4411982866584352</v>
      </c>
      <c r="F351" s="27" t="s">
        <v>365</v>
      </c>
      <c r="G351" s="27" t="s">
        <v>365</v>
      </c>
      <c r="H351" s="27" t="s">
        <v>365</v>
      </c>
      <c r="I351" s="27" t="s">
        <v>365</v>
      </c>
      <c r="J351" s="27" t="s">
        <v>365</v>
      </c>
      <c r="K351" s="27" t="s">
        <v>365</v>
      </c>
      <c r="L351" s="52">
        <f>'Расчет субсидий'!P351-1</f>
        <v>-0.20046282904252244</v>
      </c>
      <c r="M351" s="52">
        <f>L351*'Расчет субсидий'!Q351</f>
        <v>-4.0092565808504492</v>
      </c>
      <c r="N351" s="53">
        <f t="shared" si="42"/>
        <v>-43.997180985060112</v>
      </c>
      <c r="O351" s="27" t="s">
        <v>365</v>
      </c>
      <c r="P351" s="27" t="s">
        <v>365</v>
      </c>
      <c r="Q351" s="27" t="s">
        <v>365</v>
      </c>
      <c r="R351" s="27" t="s">
        <v>365</v>
      </c>
      <c r="S351" s="27" t="s">
        <v>365</v>
      </c>
      <c r="T351" s="27" t="s">
        <v>365</v>
      </c>
      <c r="U351" s="58">
        <f>'Расчет субсидий'!Z351-1</f>
        <v>-0.5150697674418605</v>
      </c>
      <c r="V351" s="58">
        <f>U351*'Расчет субсидий'!AA351</f>
        <v>-2.5753488372093027</v>
      </c>
      <c r="W351" s="53">
        <f t="shared" si="40"/>
        <v>-28.261620728281436</v>
      </c>
      <c r="X351" s="52">
        <f>'Расчет субсидий'!AD351-1</f>
        <v>0</v>
      </c>
      <c r="Y351" s="52">
        <f>X351*'Расчет субсидий'!AE351</f>
        <v>0</v>
      </c>
      <c r="Z351" s="53">
        <f t="shared" si="43"/>
        <v>0</v>
      </c>
      <c r="AA351" s="27" t="s">
        <v>365</v>
      </c>
      <c r="AB351" s="27" t="s">
        <v>365</v>
      </c>
      <c r="AC351" s="27" t="s">
        <v>365</v>
      </c>
      <c r="AD351" s="27" t="s">
        <v>365</v>
      </c>
      <c r="AE351" s="27" t="s">
        <v>365</v>
      </c>
      <c r="AF351" s="27" t="s">
        <v>365</v>
      </c>
      <c r="AG351" s="27" t="s">
        <v>365</v>
      </c>
      <c r="AH351" s="27" t="s">
        <v>365</v>
      </c>
      <c r="AI351" s="27" t="s">
        <v>365</v>
      </c>
      <c r="AJ351" s="52">
        <f t="shared" si="44"/>
        <v>-6.8981856649733322</v>
      </c>
      <c r="AK351" s="76"/>
    </row>
    <row r="352" spans="1:37" ht="15" customHeight="1">
      <c r="A352" s="33" t="s">
        <v>332</v>
      </c>
      <c r="B352" s="50">
        <f>'Расчет субсидий'!AV352</f>
        <v>-50.463636363636169</v>
      </c>
      <c r="C352" s="52">
        <f>'Расчет субсидий'!D352-1</f>
        <v>0.18740517956002467</v>
      </c>
      <c r="D352" s="52">
        <f>C352*'Расчет субсидий'!E352</f>
        <v>0.93702589780012335</v>
      </c>
      <c r="E352" s="53">
        <f t="shared" si="41"/>
        <v>29.465303326184483</v>
      </c>
      <c r="F352" s="27" t="s">
        <v>365</v>
      </c>
      <c r="G352" s="27" t="s">
        <v>365</v>
      </c>
      <c r="H352" s="27" t="s">
        <v>365</v>
      </c>
      <c r="I352" s="27" t="s">
        <v>365</v>
      </c>
      <c r="J352" s="27" t="s">
        <v>365</v>
      </c>
      <c r="K352" s="27" t="s">
        <v>365</v>
      </c>
      <c r="L352" s="52">
        <f>'Расчет субсидий'!P352-1</f>
        <v>-0.17013475613927087</v>
      </c>
      <c r="M352" s="52">
        <f>L352*'Расчет субсидий'!Q352</f>
        <v>-3.4026951227854174</v>
      </c>
      <c r="N352" s="53">
        <f t="shared" si="42"/>
        <v>-106.99965086854792</v>
      </c>
      <c r="O352" s="27" t="s">
        <v>365</v>
      </c>
      <c r="P352" s="27" t="s">
        <v>365</v>
      </c>
      <c r="Q352" s="27" t="s">
        <v>365</v>
      </c>
      <c r="R352" s="27" t="s">
        <v>365</v>
      </c>
      <c r="S352" s="27" t="s">
        <v>365</v>
      </c>
      <c r="T352" s="27" t="s">
        <v>365</v>
      </c>
      <c r="U352" s="58">
        <f>'Расчет субсидий'!Z352-1</f>
        <v>0.17217509805027653</v>
      </c>
      <c r="V352" s="58">
        <f>U352*'Расчет субсидий'!AA352</f>
        <v>0.86087549025138266</v>
      </c>
      <c r="W352" s="53">
        <f t="shared" si="40"/>
        <v>27.070711178727276</v>
      </c>
      <c r="X352" s="52">
        <f>'Расчет субсидий'!AD352-1</f>
        <v>0</v>
      </c>
      <c r="Y352" s="52">
        <f>X352*'Расчет субсидий'!AE352</f>
        <v>0</v>
      </c>
      <c r="Z352" s="53">
        <f t="shared" si="43"/>
        <v>0</v>
      </c>
      <c r="AA352" s="27" t="s">
        <v>365</v>
      </c>
      <c r="AB352" s="27" t="s">
        <v>365</v>
      </c>
      <c r="AC352" s="27" t="s">
        <v>365</v>
      </c>
      <c r="AD352" s="27" t="s">
        <v>365</v>
      </c>
      <c r="AE352" s="27" t="s">
        <v>365</v>
      </c>
      <c r="AF352" s="27" t="s">
        <v>365</v>
      </c>
      <c r="AG352" s="27" t="s">
        <v>365</v>
      </c>
      <c r="AH352" s="27" t="s">
        <v>365</v>
      </c>
      <c r="AI352" s="27" t="s">
        <v>365</v>
      </c>
      <c r="AJ352" s="52">
        <f t="shared" si="44"/>
        <v>-1.6047937347339114</v>
      </c>
      <c r="AK352" s="76"/>
    </row>
    <row r="353" spans="1:37" ht="15" customHeight="1">
      <c r="A353" s="33" t="s">
        <v>333</v>
      </c>
      <c r="B353" s="50">
        <f>'Расчет субсидий'!AV353</f>
        <v>-77.254545454545507</v>
      </c>
      <c r="C353" s="52">
        <f>'Расчет субсидий'!D353-1</f>
        <v>-0.15500000000000003</v>
      </c>
      <c r="D353" s="52">
        <f>C353*'Расчет субсидий'!E353</f>
        <v>-0.77500000000000013</v>
      </c>
      <c r="E353" s="53">
        <f t="shared" si="41"/>
        <v>-7.9945246351998822</v>
      </c>
      <c r="F353" s="27" t="s">
        <v>365</v>
      </c>
      <c r="G353" s="27" t="s">
        <v>365</v>
      </c>
      <c r="H353" s="27" t="s">
        <v>365</v>
      </c>
      <c r="I353" s="27" t="s">
        <v>365</v>
      </c>
      <c r="J353" s="27" t="s">
        <v>365</v>
      </c>
      <c r="K353" s="27" t="s">
        <v>365</v>
      </c>
      <c r="L353" s="52">
        <f>'Расчет субсидий'!P353-1</f>
        <v>-0.38149847094801226</v>
      </c>
      <c r="M353" s="52">
        <f>L353*'Расчет субсидий'!Q353</f>
        <v>-7.6299694189602452</v>
      </c>
      <c r="N353" s="53">
        <f t="shared" si="42"/>
        <v>-78.707069013805679</v>
      </c>
      <c r="O353" s="27" t="s">
        <v>365</v>
      </c>
      <c r="P353" s="27" t="s">
        <v>365</v>
      </c>
      <c r="Q353" s="27" t="s">
        <v>365</v>
      </c>
      <c r="R353" s="27" t="s">
        <v>365</v>
      </c>
      <c r="S353" s="27" t="s">
        <v>365</v>
      </c>
      <c r="T353" s="27" t="s">
        <v>365</v>
      </c>
      <c r="U353" s="58">
        <f>'Расчет субсидий'!Z353-1</f>
        <v>7.3070175438596507E-2</v>
      </c>
      <c r="V353" s="58">
        <f>U353*'Расчет субсидий'!AA353</f>
        <v>0.36535087719298254</v>
      </c>
      <c r="W353" s="53">
        <f t="shared" si="40"/>
        <v>3.7687826944660454</v>
      </c>
      <c r="X353" s="52">
        <f>'Расчет субсидий'!AD353-1</f>
        <v>2.7522935779816571E-2</v>
      </c>
      <c r="Y353" s="52">
        <f>X353*'Расчет субсидий'!AE353</f>
        <v>0.55045871559633142</v>
      </c>
      <c r="Z353" s="53">
        <f t="shared" si="43"/>
        <v>5.6782654999940076</v>
      </c>
      <c r="AA353" s="27" t="s">
        <v>365</v>
      </c>
      <c r="AB353" s="27" t="s">
        <v>365</v>
      </c>
      <c r="AC353" s="27" t="s">
        <v>365</v>
      </c>
      <c r="AD353" s="27" t="s">
        <v>365</v>
      </c>
      <c r="AE353" s="27" t="s">
        <v>365</v>
      </c>
      <c r="AF353" s="27" t="s">
        <v>365</v>
      </c>
      <c r="AG353" s="27" t="s">
        <v>365</v>
      </c>
      <c r="AH353" s="27" t="s">
        <v>365</v>
      </c>
      <c r="AI353" s="27" t="s">
        <v>365</v>
      </c>
      <c r="AJ353" s="52">
        <f t="shared" si="44"/>
        <v>-7.4891598261709316</v>
      </c>
      <c r="AK353" s="76"/>
    </row>
    <row r="354" spans="1:37" ht="15" customHeight="1">
      <c r="A354" s="33" t="s">
        <v>334</v>
      </c>
      <c r="B354" s="50">
        <f>'Расчет субсидий'!AV354</f>
        <v>-204.0272727272727</v>
      </c>
      <c r="C354" s="52">
        <f>'Расчет субсидий'!D354-1</f>
        <v>-0.21818181818181814</v>
      </c>
      <c r="D354" s="52">
        <f>C354*'Расчет субсидий'!E354</f>
        <v>-1.0909090909090908</v>
      </c>
      <c r="E354" s="53">
        <f t="shared" si="41"/>
        <v>-23.489354310599882</v>
      </c>
      <c r="F354" s="27" t="s">
        <v>365</v>
      </c>
      <c r="G354" s="27" t="s">
        <v>365</v>
      </c>
      <c r="H354" s="27" t="s">
        <v>365</v>
      </c>
      <c r="I354" s="27" t="s">
        <v>365</v>
      </c>
      <c r="J354" s="27" t="s">
        <v>365</v>
      </c>
      <c r="K354" s="27" t="s">
        <v>365</v>
      </c>
      <c r="L354" s="52">
        <f>'Расчет субсидий'!P354-1</f>
        <v>-0.43824306472919416</v>
      </c>
      <c r="M354" s="52">
        <f>L354*'Расчет субсидий'!Q354</f>
        <v>-8.7648612945838842</v>
      </c>
      <c r="N354" s="53">
        <f t="shared" si="42"/>
        <v>-188.72418806243203</v>
      </c>
      <c r="O354" s="27" t="s">
        <v>365</v>
      </c>
      <c r="P354" s="27" t="s">
        <v>365</v>
      </c>
      <c r="Q354" s="27" t="s">
        <v>365</v>
      </c>
      <c r="R354" s="27" t="s">
        <v>365</v>
      </c>
      <c r="S354" s="27" t="s">
        <v>365</v>
      </c>
      <c r="T354" s="27" t="s">
        <v>365</v>
      </c>
      <c r="U354" s="58">
        <f>'Расчет субсидий'!Z354-1</f>
        <v>7.6038496921661647E-2</v>
      </c>
      <c r="V354" s="58">
        <f>U354*'Расчет субсидий'!AA354</f>
        <v>0.38019248460830823</v>
      </c>
      <c r="W354" s="53">
        <f t="shared" si="40"/>
        <v>8.1862696457591912</v>
      </c>
      <c r="X354" s="52">
        <f>'Расчет субсидий'!AD354-1</f>
        <v>0</v>
      </c>
      <c r="Y354" s="52">
        <f>X354*'Расчет субсидий'!AE354</f>
        <v>0</v>
      </c>
      <c r="Z354" s="53">
        <f t="shared" si="43"/>
        <v>0</v>
      </c>
      <c r="AA354" s="27" t="s">
        <v>365</v>
      </c>
      <c r="AB354" s="27" t="s">
        <v>365</v>
      </c>
      <c r="AC354" s="27" t="s">
        <v>365</v>
      </c>
      <c r="AD354" s="27" t="s">
        <v>365</v>
      </c>
      <c r="AE354" s="27" t="s">
        <v>365</v>
      </c>
      <c r="AF354" s="27" t="s">
        <v>365</v>
      </c>
      <c r="AG354" s="27" t="s">
        <v>365</v>
      </c>
      <c r="AH354" s="27" t="s">
        <v>365</v>
      </c>
      <c r="AI354" s="27" t="s">
        <v>365</v>
      </c>
      <c r="AJ354" s="52">
        <f t="shared" si="44"/>
        <v>-9.4755779008846659</v>
      </c>
      <c r="AK354" s="76"/>
    </row>
    <row r="355" spans="1:37" ht="15" customHeight="1">
      <c r="A355" s="32" t="s">
        <v>335</v>
      </c>
      <c r="B355" s="54"/>
      <c r="C355" s="55"/>
      <c r="D355" s="55"/>
      <c r="E355" s="56"/>
      <c r="F355" s="55"/>
      <c r="G355" s="55"/>
      <c r="H355" s="56"/>
      <c r="I355" s="56"/>
      <c r="J355" s="56"/>
      <c r="K355" s="56"/>
      <c r="L355" s="55"/>
      <c r="M355" s="55"/>
      <c r="N355" s="56"/>
      <c r="O355" s="55"/>
      <c r="P355" s="55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27"/>
      <c r="AB355" s="27"/>
      <c r="AC355" s="27"/>
      <c r="AD355" s="27"/>
      <c r="AE355" s="27"/>
      <c r="AF355" s="27"/>
      <c r="AG355" s="27"/>
      <c r="AH355" s="27"/>
      <c r="AI355" s="27"/>
      <c r="AJ355" s="56"/>
      <c r="AK355" s="76"/>
    </row>
    <row r="356" spans="1:37" ht="15" customHeight="1">
      <c r="A356" s="33" t="s">
        <v>336</v>
      </c>
      <c r="B356" s="50">
        <f>'Расчет субсидий'!AV356</f>
        <v>-123.24545454545466</v>
      </c>
      <c r="C356" s="52">
        <f>'Расчет субсидий'!D356-1</f>
        <v>2.418478260869561E-2</v>
      </c>
      <c r="D356" s="52">
        <f>C356*'Расчет субсидий'!E356</f>
        <v>0.12092391304347805</v>
      </c>
      <c r="E356" s="53">
        <f t="shared" si="41"/>
        <v>1.6268775001719809</v>
      </c>
      <c r="F356" s="27" t="s">
        <v>365</v>
      </c>
      <c r="G356" s="27" t="s">
        <v>365</v>
      </c>
      <c r="H356" s="27" t="s">
        <v>365</v>
      </c>
      <c r="I356" s="27" t="s">
        <v>365</v>
      </c>
      <c r="J356" s="27" t="s">
        <v>365</v>
      </c>
      <c r="K356" s="27" t="s">
        <v>365</v>
      </c>
      <c r="L356" s="52">
        <f>'Расчет субсидий'!P356-1</f>
        <v>-0.47924277648621716</v>
      </c>
      <c r="M356" s="52">
        <f>L356*'Расчет субсидий'!Q356</f>
        <v>-9.5848555297243436</v>
      </c>
      <c r="N356" s="53">
        <f t="shared" si="42"/>
        <v>-128.95204439919956</v>
      </c>
      <c r="O356" s="27" t="s">
        <v>365</v>
      </c>
      <c r="P356" s="27" t="s">
        <v>365</v>
      </c>
      <c r="Q356" s="27" t="s">
        <v>365</v>
      </c>
      <c r="R356" s="27" t="s">
        <v>365</v>
      </c>
      <c r="S356" s="27" t="s">
        <v>365</v>
      </c>
      <c r="T356" s="27" t="s">
        <v>365</v>
      </c>
      <c r="U356" s="58">
        <f>'Расчет субсидий'!Z356-1</f>
        <v>2.7314721831693145E-2</v>
      </c>
      <c r="V356" s="58">
        <f>U356*'Расчет субсидий'!AA356</f>
        <v>0.13657360915846573</v>
      </c>
      <c r="W356" s="53">
        <f t="shared" si="40"/>
        <v>1.8374242634482252</v>
      </c>
      <c r="X356" s="52">
        <f>'Расчет субсидий'!AD356-1</f>
        <v>8.3333333333333037E-3</v>
      </c>
      <c r="Y356" s="52">
        <f>X356*'Расчет субсидий'!AE356</f>
        <v>0.16666666666666607</v>
      </c>
      <c r="Z356" s="53">
        <f t="shared" si="43"/>
        <v>2.2422880901246733</v>
      </c>
      <c r="AA356" s="27" t="s">
        <v>365</v>
      </c>
      <c r="AB356" s="27" t="s">
        <v>365</v>
      </c>
      <c r="AC356" s="27" t="s">
        <v>365</v>
      </c>
      <c r="AD356" s="27" t="s">
        <v>365</v>
      </c>
      <c r="AE356" s="27" t="s">
        <v>365</v>
      </c>
      <c r="AF356" s="27" t="s">
        <v>365</v>
      </c>
      <c r="AG356" s="27" t="s">
        <v>365</v>
      </c>
      <c r="AH356" s="27" t="s">
        <v>365</v>
      </c>
      <c r="AI356" s="27" t="s">
        <v>365</v>
      </c>
      <c r="AJ356" s="52">
        <f t="shared" si="44"/>
        <v>-9.1606913408557329</v>
      </c>
      <c r="AK356" s="76"/>
    </row>
    <row r="357" spans="1:37" ht="15" customHeight="1">
      <c r="A357" s="33" t="s">
        <v>51</v>
      </c>
      <c r="B357" s="50">
        <f>'Расчет субсидий'!AV357</f>
        <v>-334.61818181818171</v>
      </c>
      <c r="C357" s="52">
        <f>'Расчет субсидий'!D357-1</f>
        <v>3.6799999999999944E-2</v>
      </c>
      <c r="D357" s="52">
        <f>C357*'Расчет субсидий'!E357</f>
        <v>0.18399999999999972</v>
      </c>
      <c r="E357" s="53">
        <f t="shared" si="41"/>
        <v>8.8130764962651682</v>
      </c>
      <c r="F357" s="27" t="s">
        <v>365</v>
      </c>
      <c r="G357" s="27" t="s">
        <v>365</v>
      </c>
      <c r="H357" s="27" t="s">
        <v>365</v>
      </c>
      <c r="I357" s="27" t="s">
        <v>365</v>
      </c>
      <c r="J357" s="27" t="s">
        <v>365</v>
      </c>
      <c r="K357" s="27" t="s">
        <v>365</v>
      </c>
      <c r="L357" s="52">
        <f>'Расчет субсидий'!P357-1</f>
        <v>-0.36505437893531767</v>
      </c>
      <c r="M357" s="52">
        <f>L357*'Расчет субсидий'!Q357</f>
        <v>-7.3010875787063529</v>
      </c>
      <c r="N357" s="53">
        <f t="shared" si="42"/>
        <v>-349.70132248407953</v>
      </c>
      <c r="O357" s="27" t="s">
        <v>365</v>
      </c>
      <c r="P357" s="27" t="s">
        <v>365</v>
      </c>
      <c r="Q357" s="27" t="s">
        <v>365</v>
      </c>
      <c r="R357" s="27" t="s">
        <v>365</v>
      </c>
      <c r="S357" s="27" t="s">
        <v>365</v>
      </c>
      <c r="T357" s="27" t="s">
        <v>365</v>
      </c>
      <c r="U357" s="58">
        <f>'Расчет субсидий'!Z357-1</f>
        <v>2.6181363742872721E-2</v>
      </c>
      <c r="V357" s="58">
        <f>U357*'Расчет субсидий'!AA357</f>
        <v>0.1309068187143636</v>
      </c>
      <c r="W357" s="53">
        <f t="shared" si="40"/>
        <v>6.2700641696326356</v>
      </c>
      <c r="X357" s="52">
        <f>'Расчет субсидий'!AD357-1</f>
        <v>0</v>
      </c>
      <c r="Y357" s="52">
        <f>X357*'Расчет субсидий'!AE357</f>
        <v>0</v>
      </c>
      <c r="Z357" s="53">
        <f t="shared" si="43"/>
        <v>0</v>
      </c>
      <c r="AA357" s="27" t="s">
        <v>365</v>
      </c>
      <c r="AB357" s="27" t="s">
        <v>365</v>
      </c>
      <c r="AC357" s="27" t="s">
        <v>365</v>
      </c>
      <c r="AD357" s="27" t="s">
        <v>365</v>
      </c>
      <c r="AE357" s="27" t="s">
        <v>365</v>
      </c>
      <c r="AF357" s="27" t="s">
        <v>365</v>
      </c>
      <c r="AG357" s="27" t="s">
        <v>365</v>
      </c>
      <c r="AH357" s="27" t="s">
        <v>365</v>
      </c>
      <c r="AI357" s="27" t="s">
        <v>365</v>
      </c>
      <c r="AJ357" s="52">
        <f t="shared" si="44"/>
        <v>-6.9861807599919903</v>
      </c>
      <c r="AK357" s="76"/>
    </row>
    <row r="358" spans="1:37" ht="15" customHeight="1">
      <c r="A358" s="33" t="s">
        <v>337</v>
      </c>
      <c r="B358" s="50">
        <f>'Расчет субсидий'!AV358</f>
        <v>-124.72727272727275</v>
      </c>
      <c r="C358" s="52">
        <f>'Расчет субсидий'!D358-1</f>
        <v>9.4451003541906609E-4</v>
      </c>
      <c r="D358" s="52">
        <f>C358*'Расчет субсидий'!E358</f>
        <v>4.7225501770953304E-3</v>
      </c>
      <c r="E358" s="53">
        <f t="shared" si="41"/>
        <v>7.1965743965275081E-2</v>
      </c>
      <c r="F358" s="27" t="s">
        <v>365</v>
      </c>
      <c r="G358" s="27" t="s">
        <v>365</v>
      </c>
      <c r="H358" s="27" t="s">
        <v>365</v>
      </c>
      <c r="I358" s="27" t="s">
        <v>365</v>
      </c>
      <c r="J358" s="27" t="s">
        <v>365</v>
      </c>
      <c r="K358" s="27" t="s">
        <v>365</v>
      </c>
      <c r="L358" s="52">
        <f>'Расчет субсидий'!P358-1</f>
        <v>-0.44942847246276418</v>
      </c>
      <c r="M358" s="52">
        <f>L358*'Расчет субсидий'!Q358</f>
        <v>-8.9885694492552837</v>
      </c>
      <c r="N358" s="53">
        <f t="shared" si="42"/>
        <v>-136.97452929913919</v>
      </c>
      <c r="O358" s="27" t="s">
        <v>365</v>
      </c>
      <c r="P358" s="27" t="s">
        <v>365</v>
      </c>
      <c r="Q358" s="27" t="s">
        <v>365</v>
      </c>
      <c r="R358" s="27" t="s">
        <v>365</v>
      </c>
      <c r="S358" s="27" t="s">
        <v>365</v>
      </c>
      <c r="T358" s="27" t="s">
        <v>365</v>
      </c>
      <c r="U358" s="58">
        <f>'Расчет субсидий'!Z358-1</f>
        <v>0.1597938649345052</v>
      </c>
      <c r="V358" s="58">
        <f>U358*'Расчет субсидий'!AA358</f>
        <v>0.79896932467252602</v>
      </c>
      <c r="W358" s="53">
        <f t="shared" si="40"/>
        <v>12.175290827901152</v>
      </c>
      <c r="X358" s="52">
        <f>'Расчет субсидий'!AD358-1</f>
        <v>0</v>
      </c>
      <c r="Y358" s="52">
        <f>X358*'Расчет субсидий'!AE358</f>
        <v>0</v>
      </c>
      <c r="Z358" s="53">
        <f t="shared" si="43"/>
        <v>0</v>
      </c>
      <c r="AA358" s="27" t="s">
        <v>365</v>
      </c>
      <c r="AB358" s="27" t="s">
        <v>365</v>
      </c>
      <c r="AC358" s="27" t="s">
        <v>365</v>
      </c>
      <c r="AD358" s="27" t="s">
        <v>365</v>
      </c>
      <c r="AE358" s="27" t="s">
        <v>365</v>
      </c>
      <c r="AF358" s="27" t="s">
        <v>365</v>
      </c>
      <c r="AG358" s="27" t="s">
        <v>365</v>
      </c>
      <c r="AH358" s="27" t="s">
        <v>365</v>
      </c>
      <c r="AI358" s="27" t="s">
        <v>365</v>
      </c>
      <c r="AJ358" s="52">
        <f t="shared" si="44"/>
        <v>-8.184877574405661</v>
      </c>
      <c r="AK358" s="76"/>
    </row>
    <row r="359" spans="1:37" ht="15" customHeight="1">
      <c r="A359" s="33" t="s">
        <v>338</v>
      </c>
      <c r="B359" s="50">
        <f>'Расчет субсидий'!AV359</f>
        <v>0.41818181818166522</v>
      </c>
      <c r="C359" s="52">
        <f>'Расчет субсидий'!D359-1</f>
        <v>9.7024964861789798E-2</v>
      </c>
      <c r="D359" s="52">
        <f>C359*'Расчет субсидий'!E359</f>
        <v>0.48512482430894899</v>
      </c>
      <c r="E359" s="53">
        <f t="shared" si="41"/>
        <v>12.957777203745282</v>
      </c>
      <c r="F359" s="27" t="s">
        <v>365</v>
      </c>
      <c r="G359" s="27" t="s">
        <v>365</v>
      </c>
      <c r="H359" s="27" t="s">
        <v>365</v>
      </c>
      <c r="I359" s="27" t="s">
        <v>365</v>
      </c>
      <c r="J359" s="27" t="s">
        <v>365</v>
      </c>
      <c r="K359" s="27" t="s">
        <v>365</v>
      </c>
      <c r="L359" s="52">
        <f>'Расчет субсидий'!P359-1</f>
        <v>-3.2998433035302921E-2</v>
      </c>
      <c r="M359" s="52">
        <f>L359*'Расчет субсидий'!Q359</f>
        <v>-0.65996866070605842</v>
      </c>
      <c r="N359" s="53">
        <f t="shared" si="42"/>
        <v>-17.627889644825</v>
      </c>
      <c r="O359" s="27" t="s">
        <v>365</v>
      </c>
      <c r="P359" s="27" t="s">
        <v>365</v>
      </c>
      <c r="Q359" s="27" t="s">
        <v>365</v>
      </c>
      <c r="R359" s="27" t="s">
        <v>365</v>
      </c>
      <c r="S359" s="27" t="s">
        <v>365</v>
      </c>
      <c r="T359" s="27" t="s">
        <v>365</v>
      </c>
      <c r="U359" s="58">
        <f>'Расчет субсидий'!Z359-1</f>
        <v>3.8100020084354203E-2</v>
      </c>
      <c r="V359" s="58">
        <f>U359*'Расчет субсидий'!AA359</f>
        <v>0.19050010042177101</v>
      </c>
      <c r="W359" s="53">
        <f t="shared" si="40"/>
        <v>5.0882942592613816</v>
      </c>
      <c r="X359" s="52">
        <f>'Расчет субсидий'!AD359-1</f>
        <v>0</v>
      </c>
      <c r="Y359" s="52">
        <f>X359*'Расчет субсидий'!AE359</f>
        <v>0</v>
      </c>
      <c r="Z359" s="53">
        <f t="shared" si="43"/>
        <v>0</v>
      </c>
      <c r="AA359" s="27" t="s">
        <v>365</v>
      </c>
      <c r="AB359" s="27" t="s">
        <v>365</v>
      </c>
      <c r="AC359" s="27" t="s">
        <v>365</v>
      </c>
      <c r="AD359" s="27" t="s">
        <v>365</v>
      </c>
      <c r="AE359" s="27" t="s">
        <v>365</v>
      </c>
      <c r="AF359" s="27" t="s">
        <v>365</v>
      </c>
      <c r="AG359" s="27" t="s">
        <v>365</v>
      </c>
      <c r="AH359" s="27" t="s">
        <v>365</v>
      </c>
      <c r="AI359" s="27" t="s">
        <v>365</v>
      </c>
      <c r="AJ359" s="52">
        <f t="shared" si="44"/>
        <v>1.5656264024661581E-2</v>
      </c>
      <c r="AK359" s="76"/>
    </row>
    <row r="360" spans="1:37" ht="15" customHeight="1">
      <c r="A360" s="33" t="s">
        <v>339</v>
      </c>
      <c r="B360" s="50">
        <f>'Расчет субсидий'!AV360</f>
        <v>-75.909090909090878</v>
      </c>
      <c r="C360" s="52">
        <f>'Расчет субсидий'!D360-1</f>
        <v>1.5115055804786115E-2</v>
      </c>
      <c r="D360" s="52">
        <f>C360*'Расчет субсидий'!E360</f>
        <v>7.5575279023930575E-2</v>
      </c>
      <c r="E360" s="53">
        <f t="shared" si="41"/>
        <v>0.81047339657319972</v>
      </c>
      <c r="F360" s="27" t="s">
        <v>365</v>
      </c>
      <c r="G360" s="27" t="s">
        <v>365</v>
      </c>
      <c r="H360" s="27" t="s">
        <v>365</v>
      </c>
      <c r="I360" s="27" t="s">
        <v>365</v>
      </c>
      <c r="J360" s="27" t="s">
        <v>365</v>
      </c>
      <c r="K360" s="27" t="s">
        <v>365</v>
      </c>
      <c r="L360" s="52">
        <f>'Расчет субсидий'!P360-1</f>
        <v>-0.3886733902249806</v>
      </c>
      <c r="M360" s="52">
        <f>L360*'Расчет субсидий'!Q360</f>
        <v>-7.7734678044996119</v>
      </c>
      <c r="N360" s="53">
        <f t="shared" si="42"/>
        <v>-83.363090894712926</v>
      </c>
      <c r="O360" s="27" t="s">
        <v>365</v>
      </c>
      <c r="P360" s="27" t="s">
        <v>365</v>
      </c>
      <c r="Q360" s="27" t="s">
        <v>365</v>
      </c>
      <c r="R360" s="27" t="s">
        <v>365</v>
      </c>
      <c r="S360" s="27" t="s">
        <v>365</v>
      </c>
      <c r="T360" s="27" t="s">
        <v>365</v>
      </c>
      <c r="U360" s="58">
        <f>'Расчет субсидий'!Z360-1</f>
        <v>2.6338557130778373E-2</v>
      </c>
      <c r="V360" s="58">
        <f>U360*'Расчет субсидий'!AA360</f>
        <v>0.13169278565389186</v>
      </c>
      <c r="W360" s="53">
        <f t="shared" si="40"/>
        <v>1.4122805852863529</v>
      </c>
      <c r="X360" s="52">
        <f>'Расчет субсидий'!AD360-1</f>
        <v>2.4390243902439046E-2</v>
      </c>
      <c r="Y360" s="52">
        <f>X360*'Расчет субсидий'!AE360</f>
        <v>0.48780487804878092</v>
      </c>
      <c r="Z360" s="53">
        <f t="shared" si="43"/>
        <v>5.2312460037624771</v>
      </c>
      <c r="AA360" s="27" t="s">
        <v>365</v>
      </c>
      <c r="AB360" s="27" t="s">
        <v>365</v>
      </c>
      <c r="AC360" s="27" t="s">
        <v>365</v>
      </c>
      <c r="AD360" s="27" t="s">
        <v>365</v>
      </c>
      <c r="AE360" s="27" t="s">
        <v>365</v>
      </c>
      <c r="AF360" s="27" t="s">
        <v>365</v>
      </c>
      <c r="AG360" s="27" t="s">
        <v>365</v>
      </c>
      <c r="AH360" s="27" t="s">
        <v>365</v>
      </c>
      <c r="AI360" s="27" t="s">
        <v>365</v>
      </c>
      <c r="AJ360" s="52">
        <f t="shared" si="44"/>
        <v>-7.0783948617730079</v>
      </c>
      <c r="AK360" s="76"/>
    </row>
    <row r="361" spans="1:37" ht="15" customHeight="1">
      <c r="A361" s="33" t="s">
        <v>340</v>
      </c>
      <c r="B361" s="50">
        <f>'Расчет субсидий'!AV361</f>
        <v>47.727272727272748</v>
      </c>
      <c r="C361" s="52">
        <f>'Расчет субсидий'!D361-1</f>
        <v>4.0609137055837463E-2</v>
      </c>
      <c r="D361" s="52">
        <f>C361*'Расчет субсидий'!E361</f>
        <v>0.20304568527918732</v>
      </c>
      <c r="E361" s="53">
        <f t="shared" si="41"/>
        <v>3.5576682432172109</v>
      </c>
      <c r="F361" s="27" t="s">
        <v>365</v>
      </c>
      <c r="G361" s="27" t="s">
        <v>365</v>
      </c>
      <c r="H361" s="27" t="s">
        <v>365</v>
      </c>
      <c r="I361" s="27" t="s">
        <v>365</v>
      </c>
      <c r="J361" s="27" t="s">
        <v>365</v>
      </c>
      <c r="K361" s="27" t="s">
        <v>365</v>
      </c>
      <c r="L361" s="52">
        <f>'Расчет субсидий'!P361-1</f>
        <v>0.10428031892572398</v>
      </c>
      <c r="M361" s="52">
        <f>L361*'Расчет субсидий'!Q361</f>
        <v>2.0856063785144796</v>
      </c>
      <c r="N361" s="53">
        <f t="shared" si="42"/>
        <v>36.542985734909266</v>
      </c>
      <c r="O361" s="27" t="s">
        <v>365</v>
      </c>
      <c r="P361" s="27" t="s">
        <v>365</v>
      </c>
      <c r="Q361" s="27" t="s">
        <v>365</v>
      </c>
      <c r="R361" s="27" t="s">
        <v>365</v>
      </c>
      <c r="S361" s="27" t="s">
        <v>365</v>
      </c>
      <c r="T361" s="27" t="s">
        <v>365</v>
      </c>
      <c r="U361" s="58">
        <f>'Расчет субсидий'!Z361-1</f>
        <v>8.7054324597908073E-2</v>
      </c>
      <c r="V361" s="58">
        <f>U361*'Расчет субсидий'!AA361</f>
        <v>0.43527162298954036</v>
      </c>
      <c r="W361" s="53">
        <f t="shared" si="40"/>
        <v>7.6266187491462674</v>
      </c>
      <c r="X361" s="52">
        <f>'Расчет субсидий'!AD361-1</f>
        <v>0</v>
      </c>
      <c r="Y361" s="52">
        <f>X361*'Расчет субсидий'!AE361</f>
        <v>0</v>
      </c>
      <c r="Z361" s="53">
        <f t="shared" si="43"/>
        <v>0</v>
      </c>
      <c r="AA361" s="27" t="s">
        <v>365</v>
      </c>
      <c r="AB361" s="27" t="s">
        <v>365</v>
      </c>
      <c r="AC361" s="27" t="s">
        <v>365</v>
      </c>
      <c r="AD361" s="27" t="s">
        <v>365</v>
      </c>
      <c r="AE361" s="27" t="s">
        <v>365</v>
      </c>
      <c r="AF361" s="27" t="s">
        <v>365</v>
      </c>
      <c r="AG361" s="27" t="s">
        <v>365</v>
      </c>
      <c r="AH361" s="27" t="s">
        <v>365</v>
      </c>
      <c r="AI361" s="27" t="s">
        <v>365</v>
      </c>
      <c r="AJ361" s="52">
        <f t="shared" si="44"/>
        <v>2.7239236867832073</v>
      </c>
      <c r="AK361" s="76"/>
    </row>
    <row r="362" spans="1:37" ht="15" customHeight="1">
      <c r="A362" s="33" t="s">
        <v>341</v>
      </c>
      <c r="B362" s="50">
        <f>'Расчет субсидий'!AV362</f>
        <v>-15.163636363636215</v>
      </c>
      <c r="C362" s="52">
        <f>'Расчет субсидий'!D362-1</f>
        <v>3.9130434782608692E-2</v>
      </c>
      <c r="D362" s="52">
        <f>C362*'Расчет субсидий'!E362</f>
        <v>0.19565217391304346</v>
      </c>
      <c r="E362" s="53">
        <f t="shared" si="41"/>
        <v>4.4673340750242572</v>
      </c>
      <c r="F362" s="27" t="s">
        <v>365</v>
      </c>
      <c r="G362" s="27" t="s">
        <v>365</v>
      </c>
      <c r="H362" s="27" t="s">
        <v>365</v>
      </c>
      <c r="I362" s="27" t="s">
        <v>365</v>
      </c>
      <c r="J362" s="27" t="s">
        <v>365</v>
      </c>
      <c r="K362" s="27" t="s">
        <v>365</v>
      </c>
      <c r="L362" s="52">
        <f>'Расчет субсидий'!P362-1</f>
        <v>-5.0283718900043572E-2</v>
      </c>
      <c r="M362" s="52">
        <f>L362*'Расчет субсидий'!Q362</f>
        <v>-1.0056743780008714</v>
      </c>
      <c r="N362" s="53">
        <f t="shared" si="42"/>
        <v>-22.962604132468609</v>
      </c>
      <c r="O362" s="27" t="s">
        <v>365</v>
      </c>
      <c r="P362" s="27" t="s">
        <v>365</v>
      </c>
      <c r="Q362" s="27" t="s">
        <v>365</v>
      </c>
      <c r="R362" s="27" t="s">
        <v>365</v>
      </c>
      <c r="S362" s="27" t="s">
        <v>365</v>
      </c>
      <c r="T362" s="27" t="s">
        <v>365</v>
      </c>
      <c r="U362" s="58">
        <f>'Расчет субсидий'!Z362-1</f>
        <v>2.9182566780478147E-2</v>
      </c>
      <c r="V362" s="58">
        <f>U362*'Расчет субсидий'!AA362</f>
        <v>0.14591283390239074</v>
      </c>
      <c r="W362" s="53">
        <f t="shared" si="40"/>
        <v>3.3316336938081359</v>
      </c>
      <c r="X362" s="52">
        <f>'Расчет субсидий'!AD362-1</f>
        <v>0</v>
      </c>
      <c r="Y362" s="52">
        <f>X362*'Расчет субсидий'!AE362</f>
        <v>0</v>
      </c>
      <c r="Z362" s="53">
        <f t="shared" si="43"/>
        <v>0</v>
      </c>
      <c r="AA362" s="27" t="s">
        <v>365</v>
      </c>
      <c r="AB362" s="27" t="s">
        <v>365</v>
      </c>
      <c r="AC362" s="27" t="s">
        <v>365</v>
      </c>
      <c r="AD362" s="27" t="s">
        <v>365</v>
      </c>
      <c r="AE362" s="27" t="s">
        <v>365</v>
      </c>
      <c r="AF362" s="27" t="s">
        <v>365</v>
      </c>
      <c r="AG362" s="27" t="s">
        <v>365</v>
      </c>
      <c r="AH362" s="27" t="s">
        <v>365</v>
      </c>
      <c r="AI362" s="27" t="s">
        <v>365</v>
      </c>
      <c r="AJ362" s="52">
        <f t="shared" si="44"/>
        <v>-0.66410937018543725</v>
      </c>
      <c r="AK362" s="76"/>
    </row>
    <row r="363" spans="1:37" ht="15" customHeight="1">
      <c r="A363" s="33" t="s">
        <v>342</v>
      </c>
      <c r="B363" s="50">
        <f>'Расчет субсидий'!AV363</f>
        <v>24.900000000000091</v>
      </c>
      <c r="C363" s="52">
        <f>'Расчет субсидий'!D363-1</f>
        <v>4.7085201793721776E-3</v>
      </c>
      <c r="D363" s="52">
        <f>C363*'Расчет субсидий'!E363</f>
        <v>2.3542600896860888E-2</v>
      </c>
      <c r="E363" s="53">
        <f t="shared" si="41"/>
        <v>0.50505642469582956</v>
      </c>
      <c r="F363" s="27" t="s">
        <v>365</v>
      </c>
      <c r="G363" s="27" t="s">
        <v>365</v>
      </c>
      <c r="H363" s="27" t="s">
        <v>365</v>
      </c>
      <c r="I363" s="27" t="s">
        <v>365</v>
      </c>
      <c r="J363" s="27" t="s">
        <v>365</v>
      </c>
      <c r="K363" s="27" t="s">
        <v>365</v>
      </c>
      <c r="L363" s="52">
        <f>'Расчет субсидий'!P363-1</f>
        <v>5.047183299971425E-2</v>
      </c>
      <c r="M363" s="52">
        <f>L363*'Расчет субсидий'!Q363</f>
        <v>1.009436659994285</v>
      </c>
      <c r="N363" s="53">
        <f t="shared" si="42"/>
        <v>21.655316364029762</v>
      </c>
      <c r="O363" s="27" t="s">
        <v>365</v>
      </c>
      <c r="P363" s="27" t="s">
        <v>365</v>
      </c>
      <c r="Q363" s="27" t="s">
        <v>365</v>
      </c>
      <c r="R363" s="27" t="s">
        <v>365</v>
      </c>
      <c r="S363" s="27" t="s">
        <v>365</v>
      </c>
      <c r="T363" s="27" t="s">
        <v>365</v>
      </c>
      <c r="U363" s="58">
        <f>'Расчет субсидий'!Z363-1</f>
        <v>2.5540888854174826E-2</v>
      </c>
      <c r="V363" s="58">
        <f>U363*'Расчет субсидий'!AA363</f>
        <v>0.12770444427087413</v>
      </c>
      <c r="W363" s="53">
        <f t="shared" si="40"/>
        <v>2.7396272112744984</v>
      </c>
      <c r="X363" s="52">
        <f>'Расчет субсидий'!AD363-1</f>
        <v>0</v>
      </c>
      <c r="Y363" s="52">
        <f>X363*'Расчет субсидий'!AE363</f>
        <v>0</v>
      </c>
      <c r="Z363" s="53">
        <f t="shared" si="43"/>
        <v>0</v>
      </c>
      <c r="AA363" s="27" t="s">
        <v>365</v>
      </c>
      <c r="AB363" s="27" t="s">
        <v>365</v>
      </c>
      <c r="AC363" s="27" t="s">
        <v>365</v>
      </c>
      <c r="AD363" s="27" t="s">
        <v>365</v>
      </c>
      <c r="AE363" s="27" t="s">
        <v>365</v>
      </c>
      <c r="AF363" s="27" t="s">
        <v>365</v>
      </c>
      <c r="AG363" s="27" t="s">
        <v>365</v>
      </c>
      <c r="AH363" s="27" t="s">
        <v>365</v>
      </c>
      <c r="AI363" s="27" t="s">
        <v>365</v>
      </c>
      <c r="AJ363" s="52">
        <f t="shared" si="44"/>
        <v>1.16068370516202</v>
      </c>
      <c r="AK363" s="76"/>
    </row>
    <row r="364" spans="1:37" ht="15" customHeight="1">
      <c r="A364" s="33" t="s">
        <v>343</v>
      </c>
      <c r="B364" s="50">
        <f>'Расчет субсидий'!AV364</f>
        <v>-67.690909090909145</v>
      </c>
      <c r="C364" s="52">
        <f>'Расчет субсидий'!D364-1</f>
        <v>2.7956989247311714E-2</v>
      </c>
      <c r="D364" s="52">
        <f>C364*'Расчет субсидий'!E364</f>
        <v>0.13978494623655857</v>
      </c>
      <c r="E364" s="53">
        <f t="shared" si="41"/>
        <v>2.0243676315180497</v>
      </c>
      <c r="F364" s="27" t="s">
        <v>365</v>
      </c>
      <c r="G364" s="27" t="s">
        <v>365</v>
      </c>
      <c r="H364" s="27" t="s">
        <v>365</v>
      </c>
      <c r="I364" s="27" t="s">
        <v>365</v>
      </c>
      <c r="J364" s="27" t="s">
        <v>365</v>
      </c>
      <c r="K364" s="27" t="s">
        <v>365</v>
      </c>
      <c r="L364" s="52">
        <f>'Расчет субсидий'!P364-1</f>
        <v>-0.24228645664176673</v>
      </c>
      <c r="M364" s="52">
        <f>L364*'Расчет субсидий'!Q364</f>
        <v>-4.8457291328353342</v>
      </c>
      <c r="N364" s="53">
        <f t="shared" si="42"/>
        <v>-70.175920023713886</v>
      </c>
      <c r="O364" s="27" t="s">
        <v>365</v>
      </c>
      <c r="P364" s="27" t="s">
        <v>365</v>
      </c>
      <c r="Q364" s="27" t="s">
        <v>365</v>
      </c>
      <c r="R364" s="27" t="s">
        <v>365</v>
      </c>
      <c r="S364" s="27" t="s">
        <v>365</v>
      </c>
      <c r="T364" s="27" t="s">
        <v>365</v>
      </c>
      <c r="U364" s="58">
        <f>'Расчет субсидий'!Z364-1</f>
        <v>6.3615914522705541E-3</v>
      </c>
      <c r="V364" s="58">
        <f>U364*'Расчет субсидий'!AA364</f>
        <v>3.1807957261352771E-2</v>
      </c>
      <c r="W364" s="53">
        <f t="shared" si="40"/>
        <v>0.46064330128669895</v>
      </c>
      <c r="X364" s="52">
        <f>'Расчет субсидий'!AD364-1</f>
        <v>0</v>
      </c>
      <c r="Y364" s="52">
        <f>X364*'Расчет субсидий'!AE364</f>
        <v>0</v>
      </c>
      <c r="Z364" s="53">
        <f t="shared" si="43"/>
        <v>0</v>
      </c>
      <c r="AA364" s="27" t="s">
        <v>365</v>
      </c>
      <c r="AB364" s="27" t="s">
        <v>365</v>
      </c>
      <c r="AC364" s="27" t="s">
        <v>365</v>
      </c>
      <c r="AD364" s="27" t="s">
        <v>365</v>
      </c>
      <c r="AE364" s="27" t="s">
        <v>365</v>
      </c>
      <c r="AF364" s="27" t="s">
        <v>365</v>
      </c>
      <c r="AG364" s="27" t="s">
        <v>365</v>
      </c>
      <c r="AH364" s="27" t="s">
        <v>365</v>
      </c>
      <c r="AI364" s="27" t="s">
        <v>365</v>
      </c>
      <c r="AJ364" s="52">
        <f t="shared" si="44"/>
        <v>-4.6741362293374236</v>
      </c>
      <c r="AK364" s="76"/>
    </row>
    <row r="365" spans="1:37" ht="15" customHeight="1">
      <c r="A365" s="33" t="s">
        <v>344</v>
      </c>
      <c r="B365" s="50">
        <f>'Расчет субсидий'!AV365</f>
        <v>-0.34545454545445864</v>
      </c>
      <c r="C365" s="52">
        <f>'Расчет субсидий'!D365-1</f>
        <v>1.9358940793656743E-2</v>
      </c>
      <c r="D365" s="52">
        <f>C365*'Расчет субсидий'!E365</f>
        <v>9.6794703968283713E-2</v>
      </c>
      <c r="E365" s="53">
        <f t="shared" si="41"/>
        <v>3.1203929693365029</v>
      </c>
      <c r="F365" s="27" t="s">
        <v>365</v>
      </c>
      <c r="G365" s="27" t="s">
        <v>365</v>
      </c>
      <c r="H365" s="27" t="s">
        <v>365</v>
      </c>
      <c r="I365" s="27" t="s">
        <v>365</v>
      </c>
      <c r="J365" s="27" t="s">
        <v>365</v>
      </c>
      <c r="K365" s="27" t="s">
        <v>365</v>
      </c>
      <c r="L365" s="52">
        <f>'Расчет субсидий'!P365-1</f>
        <v>-3.9844103420676458E-3</v>
      </c>
      <c r="M365" s="52">
        <f>L365*'Расчет субсидий'!Q365</f>
        <v>-7.9688206841352915E-2</v>
      </c>
      <c r="N365" s="53">
        <f t="shared" si="42"/>
        <v>-2.5689269161695818</v>
      </c>
      <c r="O365" s="27" t="s">
        <v>365</v>
      </c>
      <c r="P365" s="27" t="s">
        <v>365</v>
      </c>
      <c r="Q365" s="27" t="s">
        <v>365</v>
      </c>
      <c r="R365" s="27" t="s">
        <v>365</v>
      </c>
      <c r="S365" s="27" t="s">
        <v>365</v>
      </c>
      <c r="T365" s="27" t="s">
        <v>365</v>
      </c>
      <c r="U365" s="58">
        <f>'Расчет субсидий'!Z365-1</f>
        <v>-5.5645019508598903E-3</v>
      </c>
      <c r="V365" s="58">
        <f>U365*'Расчет субсидий'!AA365</f>
        <v>-2.7822509754299452E-2</v>
      </c>
      <c r="W365" s="53">
        <f t="shared" si="40"/>
        <v>-0.89692059862137996</v>
      </c>
      <c r="X365" s="52">
        <f>'Расчет субсидий'!AD365-1</f>
        <v>0</v>
      </c>
      <c r="Y365" s="52">
        <f>X365*'Расчет субсидий'!AE365</f>
        <v>0</v>
      </c>
      <c r="Z365" s="53">
        <f t="shared" si="43"/>
        <v>0</v>
      </c>
      <c r="AA365" s="27" t="s">
        <v>365</v>
      </c>
      <c r="AB365" s="27" t="s">
        <v>365</v>
      </c>
      <c r="AC365" s="27" t="s">
        <v>365</v>
      </c>
      <c r="AD365" s="27" t="s">
        <v>365</v>
      </c>
      <c r="AE365" s="27" t="s">
        <v>365</v>
      </c>
      <c r="AF365" s="27" t="s">
        <v>365</v>
      </c>
      <c r="AG365" s="27" t="s">
        <v>365</v>
      </c>
      <c r="AH365" s="27" t="s">
        <v>365</v>
      </c>
      <c r="AI365" s="27" t="s">
        <v>365</v>
      </c>
      <c r="AJ365" s="52">
        <f t="shared" si="44"/>
        <v>-1.0716012627368654E-2</v>
      </c>
      <c r="AK365" s="76"/>
    </row>
    <row r="366" spans="1:37" ht="15" customHeight="1">
      <c r="A366" s="32" t="s">
        <v>345</v>
      </c>
      <c r="B366" s="54"/>
      <c r="C366" s="55"/>
      <c r="D366" s="55"/>
      <c r="E366" s="56"/>
      <c r="F366" s="55"/>
      <c r="G366" s="55"/>
      <c r="H366" s="56"/>
      <c r="I366" s="56"/>
      <c r="J366" s="56"/>
      <c r="K366" s="56"/>
      <c r="L366" s="55"/>
      <c r="M366" s="55"/>
      <c r="N366" s="56"/>
      <c r="O366" s="55"/>
      <c r="P366" s="55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27"/>
      <c r="AB366" s="27"/>
      <c r="AC366" s="27"/>
      <c r="AD366" s="27"/>
      <c r="AE366" s="27"/>
      <c r="AF366" s="27"/>
      <c r="AG366" s="27"/>
      <c r="AH366" s="27"/>
      <c r="AI366" s="27"/>
      <c r="AJ366" s="56"/>
      <c r="AK366" s="76"/>
    </row>
    <row r="367" spans="1:37" ht="15" customHeight="1">
      <c r="A367" s="33" t="s">
        <v>346</v>
      </c>
      <c r="B367" s="50">
        <f>'Расчет субсидий'!AV367</f>
        <v>-151.32727272727243</v>
      </c>
      <c r="C367" s="52">
        <f>'Расчет субсидий'!D367-1</f>
        <v>-2.2764227642276369E-2</v>
      </c>
      <c r="D367" s="52">
        <f>C367*'Расчет субсидий'!E367</f>
        <v>-0.11382113821138184</v>
      </c>
      <c r="E367" s="53">
        <f t="shared" si="41"/>
        <v>-3.5582260749075494</v>
      </c>
      <c r="F367" s="27" t="s">
        <v>365</v>
      </c>
      <c r="G367" s="27" t="s">
        <v>365</v>
      </c>
      <c r="H367" s="27" t="s">
        <v>365</v>
      </c>
      <c r="I367" s="27" t="s">
        <v>365</v>
      </c>
      <c r="J367" s="27" t="s">
        <v>365</v>
      </c>
      <c r="K367" s="27" t="s">
        <v>365</v>
      </c>
      <c r="L367" s="52">
        <f>'Расчет субсидий'!P367-1</f>
        <v>-0.26471404775124918</v>
      </c>
      <c r="M367" s="52">
        <f>L367*'Расчет субсидий'!Q367</f>
        <v>-5.2942809550249841</v>
      </c>
      <c r="N367" s="53">
        <f t="shared" si="42"/>
        <v>-165.50746933378113</v>
      </c>
      <c r="O367" s="27" t="s">
        <v>365</v>
      </c>
      <c r="P367" s="27" t="s">
        <v>365</v>
      </c>
      <c r="Q367" s="27" t="s">
        <v>365</v>
      </c>
      <c r="R367" s="27" t="s">
        <v>365</v>
      </c>
      <c r="S367" s="27" t="s">
        <v>365</v>
      </c>
      <c r="T367" s="27" t="s">
        <v>365</v>
      </c>
      <c r="U367" s="58">
        <f>'Расчет субсидий'!Z367-1</f>
        <v>1.5540740740740633E-2</v>
      </c>
      <c r="V367" s="58">
        <f>U367*'Расчет субсидий'!AA367</f>
        <v>7.7703703703703164E-2</v>
      </c>
      <c r="W367" s="53">
        <f t="shared" si="40"/>
        <v>2.4291388135825098</v>
      </c>
      <c r="X367" s="52">
        <f>'Расчет субсидий'!AD367-1</f>
        <v>2.4485798237022571E-2</v>
      </c>
      <c r="Y367" s="52">
        <f>X367*'Расчет субсидий'!AE367</f>
        <v>0.48971596474045143</v>
      </c>
      <c r="Z367" s="53">
        <f t="shared" si="43"/>
        <v>15.309283867833722</v>
      </c>
      <c r="AA367" s="27" t="s">
        <v>365</v>
      </c>
      <c r="AB367" s="27" t="s">
        <v>365</v>
      </c>
      <c r="AC367" s="27" t="s">
        <v>365</v>
      </c>
      <c r="AD367" s="27" t="s">
        <v>365</v>
      </c>
      <c r="AE367" s="27" t="s">
        <v>365</v>
      </c>
      <c r="AF367" s="27" t="s">
        <v>365</v>
      </c>
      <c r="AG367" s="27" t="s">
        <v>365</v>
      </c>
      <c r="AH367" s="27" t="s">
        <v>365</v>
      </c>
      <c r="AI367" s="27" t="s">
        <v>365</v>
      </c>
      <c r="AJ367" s="52">
        <f t="shared" si="44"/>
        <v>-4.8406824247922113</v>
      </c>
      <c r="AK367" s="76"/>
    </row>
    <row r="368" spans="1:37" ht="15" customHeight="1">
      <c r="A368" s="33" t="s">
        <v>347</v>
      </c>
      <c r="B368" s="50">
        <f>'Расчет субсидий'!AV368</f>
        <v>-37.545454545454504</v>
      </c>
      <c r="C368" s="52">
        <f>'Расчет субсидий'!D368-1</f>
        <v>-1</v>
      </c>
      <c r="D368" s="52">
        <f>C368*'Расчет субсидий'!E368</f>
        <v>0</v>
      </c>
      <c r="E368" s="53">
        <f t="shared" si="41"/>
        <v>0</v>
      </c>
      <c r="F368" s="27" t="s">
        <v>365</v>
      </c>
      <c r="G368" s="27" t="s">
        <v>365</v>
      </c>
      <c r="H368" s="27" t="s">
        <v>365</v>
      </c>
      <c r="I368" s="27" t="s">
        <v>365</v>
      </c>
      <c r="J368" s="27" t="s">
        <v>365</v>
      </c>
      <c r="K368" s="27" t="s">
        <v>365</v>
      </c>
      <c r="L368" s="52">
        <f>'Расчет субсидий'!P368-1</f>
        <v>-0.1601850513228279</v>
      </c>
      <c r="M368" s="52">
        <f>L368*'Расчет субсидий'!Q368</f>
        <v>-3.203701026456558</v>
      </c>
      <c r="N368" s="53">
        <f t="shared" si="42"/>
        <v>-89.541675969682359</v>
      </c>
      <c r="O368" s="27" t="s">
        <v>365</v>
      </c>
      <c r="P368" s="27" t="s">
        <v>365</v>
      </c>
      <c r="Q368" s="27" t="s">
        <v>365</v>
      </c>
      <c r="R368" s="27" t="s">
        <v>365</v>
      </c>
      <c r="S368" s="27" t="s">
        <v>365</v>
      </c>
      <c r="T368" s="27" t="s">
        <v>365</v>
      </c>
      <c r="U368" s="58">
        <f>'Расчет субсидий'!Z368-1</f>
        <v>6.8275862068965409E-2</v>
      </c>
      <c r="V368" s="58">
        <f>U368*'Расчет субсидий'!AA368</f>
        <v>0.34137931034482705</v>
      </c>
      <c r="W368" s="53">
        <f t="shared" si="40"/>
        <v>9.5413633598199397</v>
      </c>
      <c r="X368" s="52">
        <f>'Расчет субсидий'!AD368-1</f>
        <v>7.5949367088607556E-2</v>
      </c>
      <c r="Y368" s="52">
        <f>X368*'Расчет субсидий'!AE368</f>
        <v>1.5189873417721511</v>
      </c>
      <c r="Z368" s="53">
        <f t="shared" si="43"/>
        <v>42.454858064407915</v>
      </c>
      <c r="AA368" s="27" t="s">
        <v>365</v>
      </c>
      <c r="AB368" s="27" t="s">
        <v>365</v>
      </c>
      <c r="AC368" s="27" t="s">
        <v>365</v>
      </c>
      <c r="AD368" s="27" t="s">
        <v>365</v>
      </c>
      <c r="AE368" s="27" t="s">
        <v>365</v>
      </c>
      <c r="AF368" s="27" t="s">
        <v>365</v>
      </c>
      <c r="AG368" s="27" t="s">
        <v>365</v>
      </c>
      <c r="AH368" s="27" t="s">
        <v>365</v>
      </c>
      <c r="AI368" s="27" t="s">
        <v>365</v>
      </c>
      <c r="AJ368" s="52">
        <f t="shared" si="44"/>
        <v>-1.3433343743395798</v>
      </c>
      <c r="AK368" s="76"/>
    </row>
    <row r="369" spans="1:37" ht="15" customHeight="1">
      <c r="A369" s="33" t="s">
        <v>348</v>
      </c>
      <c r="B369" s="50">
        <f>'Расчет субсидий'!AV369</f>
        <v>-2.0909090909090917</v>
      </c>
      <c r="C369" s="52">
        <f>'Расчет субсидий'!D369-1</f>
        <v>7.3109243697478954E-2</v>
      </c>
      <c r="D369" s="52">
        <f>C369*'Расчет субсидий'!E369</f>
        <v>0.36554621848739477</v>
      </c>
      <c r="E369" s="53">
        <f t="shared" si="41"/>
        <v>9.4072807483328774E-2</v>
      </c>
      <c r="F369" s="27" t="s">
        <v>365</v>
      </c>
      <c r="G369" s="27" t="s">
        <v>365</v>
      </c>
      <c r="H369" s="27" t="s">
        <v>365</v>
      </c>
      <c r="I369" s="27" t="s">
        <v>365</v>
      </c>
      <c r="J369" s="27" t="s">
        <v>365</v>
      </c>
      <c r="K369" s="27" t="s">
        <v>365</v>
      </c>
      <c r="L369" s="52">
        <f>'Расчет субсидий'!P369-1</f>
        <v>-0.40973037151574565</v>
      </c>
      <c r="M369" s="52">
        <f>L369*'Расчет субсидий'!Q369</f>
        <v>-8.1946074303149139</v>
      </c>
      <c r="N369" s="53">
        <f t="shared" si="42"/>
        <v>-2.1088707479545525</v>
      </c>
      <c r="O369" s="27" t="s">
        <v>365</v>
      </c>
      <c r="P369" s="27" t="s">
        <v>365</v>
      </c>
      <c r="Q369" s="27" t="s">
        <v>365</v>
      </c>
      <c r="R369" s="27" t="s">
        <v>365</v>
      </c>
      <c r="S369" s="27" t="s">
        <v>365</v>
      </c>
      <c r="T369" s="27" t="s">
        <v>365</v>
      </c>
      <c r="U369" s="58">
        <f>'Расчет субсидий'!Z369-1</f>
        <v>-5.9150234741784047E-2</v>
      </c>
      <c r="V369" s="58">
        <f>U369*'Расчет субсидий'!AA369</f>
        <v>-0.29575117370892023</v>
      </c>
      <c r="W369" s="53">
        <f t="shared" si="40"/>
        <v>-7.6111150437867772E-2</v>
      </c>
      <c r="X369" s="52">
        <f>'Расчет субсидий'!AD369-1</f>
        <v>0</v>
      </c>
      <c r="Y369" s="52">
        <f>X369*'Расчет субсидий'!AE369</f>
        <v>0</v>
      </c>
      <c r="Z369" s="53">
        <f t="shared" si="43"/>
        <v>0</v>
      </c>
      <c r="AA369" s="27" t="s">
        <v>365</v>
      </c>
      <c r="AB369" s="27" t="s">
        <v>365</v>
      </c>
      <c r="AC369" s="27" t="s">
        <v>365</v>
      </c>
      <c r="AD369" s="27" t="s">
        <v>365</v>
      </c>
      <c r="AE369" s="27" t="s">
        <v>365</v>
      </c>
      <c r="AF369" s="27" t="s">
        <v>365</v>
      </c>
      <c r="AG369" s="27" t="s">
        <v>365</v>
      </c>
      <c r="AH369" s="27" t="s">
        <v>365</v>
      </c>
      <c r="AI369" s="27" t="s">
        <v>365</v>
      </c>
      <c r="AJ369" s="52">
        <f t="shared" si="44"/>
        <v>-8.1248123855364405</v>
      </c>
      <c r="AK369" s="76"/>
    </row>
    <row r="370" spans="1:37" ht="15" customHeight="1">
      <c r="A370" s="33" t="s">
        <v>349</v>
      </c>
      <c r="B370" s="50">
        <f>'Расчет субсидий'!AV370</f>
        <v>-166.98181818181808</v>
      </c>
      <c r="C370" s="52">
        <f>'Расчет субсидий'!D370-1</f>
        <v>-1</v>
      </c>
      <c r="D370" s="52">
        <f>C370*'Расчет субсидий'!E370</f>
        <v>0</v>
      </c>
      <c r="E370" s="53">
        <f t="shared" si="41"/>
        <v>0</v>
      </c>
      <c r="F370" s="27" t="s">
        <v>365</v>
      </c>
      <c r="G370" s="27" t="s">
        <v>365</v>
      </c>
      <c r="H370" s="27" t="s">
        <v>365</v>
      </c>
      <c r="I370" s="27" t="s">
        <v>365</v>
      </c>
      <c r="J370" s="27" t="s">
        <v>365</v>
      </c>
      <c r="K370" s="27" t="s">
        <v>365</v>
      </c>
      <c r="L370" s="52">
        <f>'Расчет субсидий'!P370-1</f>
        <v>-0.49152542372881358</v>
      </c>
      <c r="M370" s="52">
        <f>L370*'Расчет субсидий'!Q370</f>
        <v>-9.8305084745762716</v>
      </c>
      <c r="N370" s="53">
        <f t="shared" si="42"/>
        <v>-180.74067554663003</v>
      </c>
      <c r="O370" s="27" t="s">
        <v>365</v>
      </c>
      <c r="P370" s="27" t="s">
        <v>365</v>
      </c>
      <c r="Q370" s="27" t="s">
        <v>365</v>
      </c>
      <c r="R370" s="27" t="s">
        <v>365</v>
      </c>
      <c r="S370" s="27" t="s">
        <v>365</v>
      </c>
      <c r="T370" s="27" t="s">
        <v>365</v>
      </c>
      <c r="U370" s="58">
        <f>'Расчет субсидий'!Z370-1</f>
        <v>-8.8426035502958578E-2</v>
      </c>
      <c r="V370" s="58">
        <f>U370*'Расчет субсидий'!AA370</f>
        <v>-0.44213017751479289</v>
      </c>
      <c r="W370" s="53">
        <f t="shared" si="40"/>
        <v>-8.1288681221567796</v>
      </c>
      <c r="X370" s="52">
        <f>'Расчет субсидий'!AD370-1</f>
        <v>5.9523809523809534E-2</v>
      </c>
      <c r="Y370" s="52">
        <f>X370*'Расчет субсидий'!AE370</f>
        <v>1.1904761904761907</v>
      </c>
      <c r="Z370" s="53">
        <f t="shared" si="43"/>
        <v>21.887725486968748</v>
      </c>
      <c r="AA370" s="27" t="s">
        <v>365</v>
      </c>
      <c r="AB370" s="27" t="s">
        <v>365</v>
      </c>
      <c r="AC370" s="27" t="s">
        <v>365</v>
      </c>
      <c r="AD370" s="27" t="s">
        <v>365</v>
      </c>
      <c r="AE370" s="27" t="s">
        <v>365</v>
      </c>
      <c r="AF370" s="27" t="s">
        <v>365</v>
      </c>
      <c r="AG370" s="27" t="s">
        <v>365</v>
      </c>
      <c r="AH370" s="27" t="s">
        <v>365</v>
      </c>
      <c r="AI370" s="27" t="s">
        <v>365</v>
      </c>
      <c r="AJ370" s="52">
        <f t="shared" si="44"/>
        <v>-9.0821624616148746</v>
      </c>
      <c r="AK370" s="76"/>
    </row>
    <row r="371" spans="1:37" ht="15" customHeight="1">
      <c r="A371" s="33" t="s">
        <v>350</v>
      </c>
      <c r="B371" s="50">
        <f>'Расчет субсидий'!AV371</f>
        <v>85.554545454545405</v>
      </c>
      <c r="C371" s="52">
        <f>'Расчет субсидий'!D371-1</f>
        <v>9.7652599849284094E-2</v>
      </c>
      <c r="D371" s="52">
        <f>C371*'Расчет субсидий'!E371</f>
        <v>0.48826299924642047</v>
      </c>
      <c r="E371" s="53">
        <f t="shared" si="41"/>
        <v>20.974678730275034</v>
      </c>
      <c r="F371" s="27" t="s">
        <v>365</v>
      </c>
      <c r="G371" s="27" t="s">
        <v>365</v>
      </c>
      <c r="H371" s="27" t="s">
        <v>365</v>
      </c>
      <c r="I371" s="27" t="s">
        <v>365</v>
      </c>
      <c r="J371" s="27" t="s">
        <v>365</v>
      </c>
      <c r="K371" s="27" t="s">
        <v>365</v>
      </c>
      <c r="L371" s="52">
        <f>'Расчет субсидий'!P371-1</f>
        <v>-7.7457095535116371E-2</v>
      </c>
      <c r="M371" s="52">
        <f>L371*'Расчет субсидий'!Q371</f>
        <v>-1.5491419107023274</v>
      </c>
      <c r="N371" s="53">
        <f t="shared" si="42"/>
        <v>-66.547647343203721</v>
      </c>
      <c r="O371" s="27" t="s">
        <v>365</v>
      </c>
      <c r="P371" s="27" t="s">
        <v>365</v>
      </c>
      <c r="Q371" s="27" t="s">
        <v>365</v>
      </c>
      <c r="R371" s="27" t="s">
        <v>365</v>
      </c>
      <c r="S371" s="27" t="s">
        <v>365</v>
      </c>
      <c r="T371" s="27" t="s">
        <v>365</v>
      </c>
      <c r="U371" s="58">
        <f>'Расчет субсидий'!Z371-1</f>
        <v>0.210495294117647</v>
      </c>
      <c r="V371" s="58">
        <f>U371*'Расчет субсидий'!AA371</f>
        <v>1.052476470588235</v>
      </c>
      <c r="W371" s="53">
        <f t="shared" si="40"/>
        <v>45.212018678115768</v>
      </c>
      <c r="X371" s="52">
        <f>'Расчет субсидий'!AD371-1</f>
        <v>0.10000000000000009</v>
      </c>
      <c r="Y371" s="52">
        <f>X371*'Расчет субсидий'!AE371</f>
        <v>2.0000000000000018</v>
      </c>
      <c r="Z371" s="53">
        <f t="shared" si="43"/>
        <v>85.915495389358313</v>
      </c>
      <c r="AA371" s="27" t="s">
        <v>365</v>
      </c>
      <c r="AB371" s="27" t="s">
        <v>365</v>
      </c>
      <c r="AC371" s="27" t="s">
        <v>365</v>
      </c>
      <c r="AD371" s="27" t="s">
        <v>365</v>
      </c>
      <c r="AE371" s="27" t="s">
        <v>365</v>
      </c>
      <c r="AF371" s="27" t="s">
        <v>365</v>
      </c>
      <c r="AG371" s="27" t="s">
        <v>365</v>
      </c>
      <c r="AH371" s="27" t="s">
        <v>365</v>
      </c>
      <c r="AI371" s="27" t="s">
        <v>365</v>
      </c>
      <c r="AJ371" s="52">
        <f t="shared" si="44"/>
        <v>1.9915975591323298</v>
      </c>
      <c r="AK371" s="76"/>
    </row>
    <row r="372" spans="1:37" ht="15" customHeight="1">
      <c r="A372" s="33" t="s">
        <v>351</v>
      </c>
      <c r="B372" s="50">
        <f>'Расчет субсидий'!AV372</f>
        <v>94.281818181817926</v>
      </c>
      <c r="C372" s="52">
        <f>'Расчет субсидий'!D372-1</f>
        <v>8.3333333333333037E-3</v>
      </c>
      <c r="D372" s="52">
        <f>C372*'Расчет субсидий'!E372</f>
        <v>4.1666666666666519E-2</v>
      </c>
      <c r="E372" s="53">
        <f t="shared" si="41"/>
        <v>1.7781251530945528</v>
      </c>
      <c r="F372" s="27" t="s">
        <v>365</v>
      </c>
      <c r="G372" s="27" t="s">
        <v>365</v>
      </c>
      <c r="H372" s="27" t="s">
        <v>365</v>
      </c>
      <c r="I372" s="27" t="s">
        <v>365</v>
      </c>
      <c r="J372" s="27" t="s">
        <v>365</v>
      </c>
      <c r="K372" s="27" t="s">
        <v>365</v>
      </c>
      <c r="L372" s="52">
        <f>'Расчет субсидий'!P372-1</f>
        <v>0.147606587655841</v>
      </c>
      <c r="M372" s="52">
        <f>L372*'Расчет субсидий'!Q372</f>
        <v>2.9521317531168201</v>
      </c>
      <c r="N372" s="53">
        <f t="shared" si="42"/>
        <v>125.98223341118771</v>
      </c>
      <c r="O372" s="27" t="s">
        <v>365</v>
      </c>
      <c r="P372" s="27" t="s">
        <v>365</v>
      </c>
      <c r="Q372" s="27" t="s">
        <v>365</v>
      </c>
      <c r="R372" s="27" t="s">
        <v>365</v>
      </c>
      <c r="S372" s="27" t="s">
        <v>365</v>
      </c>
      <c r="T372" s="27" t="s">
        <v>365</v>
      </c>
      <c r="U372" s="58">
        <f>'Расчет субсидий'!Z372-1</f>
        <v>-0.15689999999999993</v>
      </c>
      <c r="V372" s="58">
        <f>U372*'Расчет субсидий'!AA372</f>
        <v>-0.78449999999999964</v>
      </c>
      <c r="W372" s="53">
        <f t="shared" si="40"/>
        <v>-33.478540382464338</v>
      </c>
      <c r="X372" s="52">
        <f>'Расчет субсидий'!AD372-1</f>
        <v>0</v>
      </c>
      <c r="Y372" s="52">
        <f>X372*'Расчет субсидий'!AE372</f>
        <v>0</v>
      </c>
      <c r="Z372" s="53">
        <f t="shared" si="43"/>
        <v>0</v>
      </c>
      <c r="AA372" s="27" t="s">
        <v>365</v>
      </c>
      <c r="AB372" s="27" t="s">
        <v>365</v>
      </c>
      <c r="AC372" s="27" t="s">
        <v>365</v>
      </c>
      <c r="AD372" s="27" t="s">
        <v>365</v>
      </c>
      <c r="AE372" s="27" t="s">
        <v>365</v>
      </c>
      <c r="AF372" s="27" t="s">
        <v>365</v>
      </c>
      <c r="AG372" s="27" t="s">
        <v>365</v>
      </c>
      <c r="AH372" s="27" t="s">
        <v>365</v>
      </c>
      <c r="AI372" s="27" t="s">
        <v>365</v>
      </c>
      <c r="AJ372" s="52">
        <f t="shared" si="44"/>
        <v>2.2092984197834871</v>
      </c>
      <c r="AK372" s="76"/>
    </row>
    <row r="373" spans="1:37" ht="15" customHeight="1">
      <c r="A373" s="33" t="s">
        <v>352</v>
      </c>
      <c r="B373" s="50">
        <f>'Расчет субсидий'!AV373</f>
        <v>-150.54545454545462</v>
      </c>
      <c r="C373" s="52">
        <f>'Расчет субсидий'!D373-1</f>
        <v>-1</v>
      </c>
      <c r="D373" s="52">
        <f>C373*'Расчет субсидий'!E373</f>
        <v>0</v>
      </c>
      <c r="E373" s="53">
        <f t="shared" si="41"/>
        <v>0</v>
      </c>
      <c r="F373" s="27" t="s">
        <v>365</v>
      </c>
      <c r="G373" s="27" t="s">
        <v>365</v>
      </c>
      <c r="H373" s="27" t="s">
        <v>365</v>
      </c>
      <c r="I373" s="27" t="s">
        <v>365</v>
      </c>
      <c r="J373" s="27" t="s">
        <v>365</v>
      </c>
      <c r="K373" s="27" t="s">
        <v>365</v>
      </c>
      <c r="L373" s="52">
        <f>'Расчет субсидий'!P373-1</f>
        <v>-0.40610586426531958</v>
      </c>
      <c r="M373" s="52">
        <f>L373*'Расчет субсидий'!Q373</f>
        <v>-8.1221172853063912</v>
      </c>
      <c r="N373" s="53">
        <f t="shared" si="42"/>
        <v>-152.25558582637922</v>
      </c>
      <c r="O373" s="27" t="s">
        <v>365</v>
      </c>
      <c r="P373" s="27" t="s">
        <v>365</v>
      </c>
      <c r="Q373" s="27" t="s">
        <v>365</v>
      </c>
      <c r="R373" s="27" t="s">
        <v>365</v>
      </c>
      <c r="S373" s="27" t="s">
        <v>365</v>
      </c>
      <c r="T373" s="27" t="s">
        <v>365</v>
      </c>
      <c r="U373" s="58">
        <f>'Расчет субсидий'!Z373-1</f>
        <v>1.8245487364620949E-2</v>
      </c>
      <c r="V373" s="58">
        <f>U373*'Расчет субсидий'!AA373</f>
        <v>9.1227436823104746E-2</v>
      </c>
      <c r="W373" s="53">
        <f t="shared" si="40"/>
        <v>1.7101312809245948</v>
      </c>
      <c r="X373" s="52">
        <f>'Расчет субсидий'!AD373-1</f>
        <v>0</v>
      </c>
      <c r="Y373" s="52">
        <f>X373*'Расчет субсидий'!AE373</f>
        <v>0</v>
      </c>
      <c r="Z373" s="53">
        <f t="shared" si="43"/>
        <v>0</v>
      </c>
      <c r="AA373" s="27" t="s">
        <v>365</v>
      </c>
      <c r="AB373" s="27" t="s">
        <v>365</v>
      </c>
      <c r="AC373" s="27" t="s">
        <v>365</v>
      </c>
      <c r="AD373" s="27" t="s">
        <v>365</v>
      </c>
      <c r="AE373" s="27" t="s">
        <v>365</v>
      </c>
      <c r="AF373" s="27" t="s">
        <v>365</v>
      </c>
      <c r="AG373" s="27" t="s">
        <v>365</v>
      </c>
      <c r="AH373" s="27" t="s">
        <v>365</v>
      </c>
      <c r="AI373" s="27" t="s">
        <v>365</v>
      </c>
      <c r="AJ373" s="52">
        <f t="shared" si="44"/>
        <v>-8.0308898484832874</v>
      </c>
      <c r="AK373" s="76"/>
    </row>
    <row r="374" spans="1:37" ht="15" customHeight="1">
      <c r="A374" s="33" t="s">
        <v>353</v>
      </c>
      <c r="B374" s="50">
        <f>'Расчет субсидий'!AV374</f>
        <v>-273.79090909090905</v>
      </c>
      <c r="C374" s="52">
        <f>'Расчет субсидий'!D374-1</f>
        <v>-1</v>
      </c>
      <c r="D374" s="52">
        <f>C374*'Расчет субсидий'!E374</f>
        <v>0</v>
      </c>
      <c r="E374" s="53">
        <f t="shared" si="41"/>
        <v>0</v>
      </c>
      <c r="F374" s="27" t="s">
        <v>365</v>
      </c>
      <c r="G374" s="27" t="s">
        <v>365</v>
      </c>
      <c r="H374" s="27" t="s">
        <v>365</v>
      </c>
      <c r="I374" s="27" t="s">
        <v>365</v>
      </c>
      <c r="J374" s="27" t="s">
        <v>365</v>
      </c>
      <c r="K374" s="27" t="s">
        <v>365</v>
      </c>
      <c r="L374" s="52">
        <f>'Расчет субсидий'!P374-1</f>
        <v>-0.54860423678479509</v>
      </c>
      <c r="M374" s="52">
        <f>L374*'Расчет субсидий'!Q374</f>
        <v>-10.972084735695901</v>
      </c>
      <c r="N374" s="53">
        <f t="shared" si="42"/>
        <v>-266.5096000007029</v>
      </c>
      <c r="O374" s="27" t="s">
        <v>365</v>
      </c>
      <c r="P374" s="27" t="s">
        <v>365</v>
      </c>
      <c r="Q374" s="27" t="s">
        <v>365</v>
      </c>
      <c r="R374" s="27" t="s">
        <v>365</v>
      </c>
      <c r="S374" s="27" t="s">
        <v>365</v>
      </c>
      <c r="T374" s="27" t="s">
        <v>365</v>
      </c>
      <c r="U374" s="58">
        <f>'Расчет субсидий'!Z374-1</f>
        <v>-0.20281081081081087</v>
      </c>
      <c r="V374" s="58">
        <f>U374*'Расчет субсидий'!AA374</f>
        <v>-1.0140540540540544</v>
      </c>
      <c r="W374" s="53">
        <f t="shared" si="40"/>
        <v>-24.631156870836577</v>
      </c>
      <c r="X374" s="52">
        <f>'Расчет субсидий'!AD374-1</f>
        <v>3.5714285714285809E-2</v>
      </c>
      <c r="Y374" s="52">
        <f>X374*'Расчет субсидий'!AE374</f>
        <v>0.71428571428571619</v>
      </c>
      <c r="Z374" s="53">
        <f t="shared" si="43"/>
        <v>17.349847780630434</v>
      </c>
      <c r="AA374" s="27" t="s">
        <v>365</v>
      </c>
      <c r="AB374" s="27" t="s">
        <v>365</v>
      </c>
      <c r="AC374" s="27" t="s">
        <v>365</v>
      </c>
      <c r="AD374" s="27" t="s">
        <v>365</v>
      </c>
      <c r="AE374" s="27" t="s">
        <v>365</v>
      </c>
      <c r="AF374" s="27" t="s">
        <v>365</v>
      </c>
      <c r="AG374" s="27" t="s">
        <v>365</v>
      </c>
      <c r="AH374" s="27" t="s">
        <v>365</v>
      </c>
      <c r="AI374" s="27" t="s">
        <v>365</v>
      </c>
      <c r="AJ374" s="52">
        <f t="shared" si="44"/>
        <v>-11.271853075464239</v>
      </c>
      <c r="AK374" s="76"/>
    </row>
    <row r="375" spans="1:37" ht="15" customHeight="1">
      <c r="A375" s="33" t="s">
        <v>354</v>
      </c>
      <c r="B375" s="50">
        <f>'Расчет субсидий'!AV375</f>
        <v>-584.62727272727261</v>
      </c>
      <c r="C375" s="52">
        <f>'Расчет субсидий'!D375-1</f>
        <v>-1</v>
      </c>
      <c r="D375" s="52">
        <f>C375*'Расчет субсидий'!E375</f>
        <v>0</v>
      </c>
      <c r="E375" s="53">
        <f t="shared" si="41"/>
        <v>0</v>
      </c>
      <c r="F375" s="27" t="s">
        <v>365</v>
      </c>
      <c r="G375" s="27" t="s">
        <v>365</v>
      </c>
      <c r="H375" s="27" t="s">
        <v>365</v>
      </c>
      <c r="I375" s="27" t="s">
        <v>365</v>
      </c>
      <c r="J375" s="27" t="s">
        <v>365</v>
      </c>
      <c r="K375" s="27" t="s">
        <v>365</v>
      </c>
      <c r="L375" s="52">
        <f>'Расчет субсидий'!P375-1</f>
        <v>-0.79280719280719281</v>
      </c>
      <c r="M375" s="52">
        <f>L375*'Расчет субсидий'!Q375</f>
        <v>-15.856143856143856</v>
      </c>
      <c r="N375" s="53">
        <f t="shared" si="42"/>
        <v>-572.87351822797916</v>
      </c>
      <c r="O375" s="27" t="s">
        <v>365</v>
      </c>
      <c r="P375" s="27" t="s">
        <v>365</v>
      </c>
      <c r="Q375" s="27" t="s">
        <v>365</v>
      </c>
      <c r="R375" s="27" t="s">
        <v>365</v>
      </c>
      <c r="S375" s="27" t="s">
        <v>365</v>
      </c>
      <c r="T375" s="27" t="s">
        <v>365</v>
      </c>
      <c r="U375" s="58">
        <f>'Расчет субсидий'!Z375-1</f>
        <v>-0.18877604166666662</v>
      </c>
      <c r="V375" s="58">
        <f>U375*'Расчет субсидий'!AA375</f>
        <v>-0.94388020833333308</v>
      </c>
      <c r="W375" s="53">
        <f t="shared" si="40"/>
        <v>-34.101858600643148</v>
      </c>
      <c r="X375" s="52">
        <f>'Расчет субсидий'!AD375-1</f>
        <v>3.0927835051546282E-2</v>
      </c>
      <c r="Y375" s="52">
        <f>X375*'Расчет субсидий'!AE375</f>
        <v>0.61855670103092564</v>
      </c>
      <c r="Z375" s="53">
        <f t="shared" si="43"/>
        <v>22.348104101349652</v>
      </c>
      <c r="AA375" s="27" t="s">
        <v>365</v>
      </c>
      <c r="AB375" s="27" t="s">
        <v>365</v>
      </c>
      <c r="AC375" s="27" t="s">
        <v>365</v>
      </c>
      <c r="AD375" s="27" t="s">
        <v>365</v>
      </c>
      <c r="AE375" s="27" t="s">
        <v>365</v>
      </c>
      <c r="AF375" s="27" t="s">
        <v>365</v>
      </c>
      <c r="AG375" s="27" t="s">
        <v>365</v>
      </c>
      <c r="AH375" s="27" t="s">
        <v>365</v>
      </c>
      <c r="AI375" s="27" t="s">
        <v>365</v>
      </c>
      <c r="AJ375" s="52">
        <f t="shared" si="44"/>
        <v>-16.181467363446263</v>
      </c>
      <c r="AK375" s="76"/>
    </row>
    <row r="376" spans="1:37" ht="15" customHeight="1">
      <c r="A376" s="33" t="s">
        <v>355</v>
      </c>
      <c r="B376" s="50">
        <f>'Расчет субсидий'!AV376</f>
        <v>-391.13636363636374</v>
      </c>
      <c r="C376" s="52">
        <f>'Расчет субсидий'!D376-1</f>
        <v>-1</v>
      </c>
      <c r="D376" s="52">
        <f>C376*'Расчет субсидий'!E376</f>
        <v>0</v>
      </c>
      <c r="E376" s="53">
        <f t="shared" si="41"/>
        <v>0</v>
      </c>
      <c r="F376" s="27" t="s">
        <v>365</v>
      </c>
      <c r="G376" s="27" t="s">
        <v>365</v>
      </c>
      <c r="H376" s="27" t="s">
        <v>365</v>
      </c>
      <c r="I376" s="27" t="s">
        <v>365</v>
      </c>
      <c r="J376" s="27" t="s">
        <v>365</v>
      </c>
      <c r="K376" s="27" t="s">
        <v>365</v>
      </c>
      <c r="L376" s="52">
        <f>'Расчет субсидий'!P376-1</f>
        <v>-0.56613976705490843</v>
      </c>
      <c r="M376" s="52">
        <f>L376*'Расчет субсидий'!Q376</f>
        <v>-11.322795341098168</v>
      </c>
      <c r="N376" s="53">
        <f t="shared" si="42"/>
        <v>-346.9329550109062</v>
      </c>
      <c r="O376" s="27" t="s">
        <v>365</v>
      </c>
      <c r="P376" s="27" t="s">
        <v>365</v>
      </c>
      <c r="Q376" s="27" t="s">
        <v>365</v>
      </c>
      <c r="R376" s="27" t="s">
        <v>365</v>
      </c>
      <c r="S376" s="27" t="s">
        <v>365</v>
      </c>
      <c r="T376" s="27" t="s">
        <v>365</v>
      </c>
      <c r="U376" s="58">
        <f>'Расчет субсидий'!Z376-1</f>
        <v>-0.28853191489361696</v>
      </c>
      <c r="V376" s="58">
        <f>U376*'Расчет субсидий'!AA376</f>
        <v>-1.4426595744680848</v>
      </c>
      <c r="W376" s="53">
        <f t="shared" si="40"/>
        <v>-44.203408625457541</v>
      </c>
      <c r="X376" s="52">
        <f>'Расчет субсидий'!AD376-1</f>
        <v>0</v>
      </c>
      <c r="Y376" s="52">
        <f>X376*'Расчет субсидий'!AE376</f>
        <v>0</v>
      </c>
      <c r="Z376" s="53">
        <f t="shared" si="43"/>
        <v>0</v>
      </c>
      <c r="AA376" s="27" t="s">
        <v>365</v>
      </c>
      <c r="AB376" s="27" t="s">
        <v>365</v>
      </c>
      <c r="AC376" s="27" t="s">
        <v>365</v>
      </c>
      <c r="AD376" s="27" t="s">
        <v>365</v>
      </c>
      <c r="AE376" s="27" t="s">
        <v>365</v>
      </c>
      <c r="AF376" s="27" t="s">
        <v>365</v>
      </c>
      <c r="AG376" s="27" t="s">
        <v>365</v>
      </c>
      <c r="AH376" s="27" t="s">
        <v>365</v>
      </c>
      <c r="AI376" s="27" t="s">
        <v>365</v>
      </c>
      <c r="AJ376" s="52">
        <f t="shared" si="44"/>
        <v>-12.765454915566252</v>
      </c>
      <c r="AK376" s="76"/>
    </row>
    <row r="377" spans="1:37" ht="15" customHeight="1">
      <c r="A377" s="33" t="s">
        <v>356</v>
      </c>
      <c r="B377" s="50">
        <f>'Расчет субсидий'!AV377</f>
        <v>-174.15454545454554</v>
      </c>
      <c r="C377" s="52">
        <f>'Расчет субсидий'!D377-1</f>
        <v>-4.774774774774726E-3</v>
      </c>
      <c r="D377" s="52">
        <f>C377*'Расчет субсидий'!E377</f>
        <v>-2.387387387387363E-2</v>
      </c>
      <c r="E377" s="53">
        <f t="shared" si="41"/>
        <v>-0.54704040101066687</v>
      </c>
      <c r="F377" s="27" t="s">
        <v>365</v>
      </c>
      <c r="G377" s="27" t="s">
        <v>365</v>
      </c>
      <c r="H377" s="27" t="s">
        <v>365</v>
      </c>
      <c r="I377" s="27" t="s">
        <v>365</v>
      </c>
      <c r="J377" s="27" t="s">
        <v>365</v>
      </c>
      <c r="K377" s="27" t="s">
        <v>365</v>
      </c>
      <c r="L377" s="52">
        <f>'Расчет субсидий'!P377-1</f>
        <v>-0.33961092715231789</v>
      </c>
      <c r="M377" s="52">
        <f>L377*'Расчет субсидий'!Q377</f>
        <v>-6.7922185430463582</v>
      </c>
      <c r="N377" s="53">
        <f t="shared" si="42"/>
        <v>-155.63531813772181</v>
      </c>
      <c r="O377" s="27" t="s">
        <v>365</v>
      </c>
      <c r="P377" s="27" t="s">
        <v>365</v>
      </c>
      <c r="Q377" s="27" t="s">
        <v>365</v>
      </c>
      <c r="R377" s="27" t="s">
        <v>365</v>
      </c>
      <c r="S377" s="27" t="s">
        <v>365</v>
      </c>
      <c r="T377" s="27" t="s">
        <v>365</v>
      </c>
      <c r="U377" s="58">
        <f>'Расчет субсидий'!Z377-1</f>
        <v>-0.15686802030456848</v>
      </c>
      <c r="V377" s="58">
        <f>U377*'Расчет субсидий'!AA377</f>
        <v>-0.78434010152284239</v>
      </c>
      <c r="W377" s="53">
        <f t="shared" ref="W377:W378" si="45">$B377*V377/$AJ377</f>
        <v>-17.972186915813058</v>
      </c>
      <c r="X377" s="52">
        <f>'Расчет субсидий'!AD377-1</f>
        <v>0</v>
      </c>
      <c r="Y377" s="52">
        <f>X377*'Расчет субсидий'!AE377</f>
        <v>0</v>
      </c>
      <c r="Z377" s="53">
        <f t="shared" si="43"/>
        <v>0</v>
      </c>
      <c r="AA377" s="27" t="s">
        <v>365</v>
      </c>
      <c r="AB377" s="27" t="s">
        <v>365</v>
      </c>
      <c r="AC377" s="27" t="s">
        <v>365</v>
      </c>
      <c r="AD377" s="27" t="s">
        <v>365</v>
      </c>
      <c r="AE377" s="27" t="s">
        <v>365</v>
      </c>
      <c r="AF377" s="27" t="s">
        <v>365</v>
      </c>
      <c r="AG377" s="27" t="s">
        <v>365</v>
      </c>
      <c r="AH377" s="27" t="s">
        <v>365</v>
      </c>
      <c r="AI377" s="27" t="s">
        <v>365</v>
      </c>
      <c r="AJ377" s="52">
        <f t="shared" si="44"/>
        <v>-7.6004325184430748</v>
      </c>
      <c r="AK377" s="76"/>
    </row>
    <row r="378" spans="1:37" ht="15" customHeight="1">
      <c r="A378" s="33" t="s">
        <v>357</v>
      </c>
      <c r="B378" s="50">
        <f>'Расчет субсидий'!AV378</f>
        <v>-41.736363636363762</v>
      </c>
      <c r="C378" s="52">
        <f>'Расчет субсидий'!D378-1</f>
        <v>5.1574657280475389E-3</v>
      </c>
      <c r="D378" s="52">
        <f>C378*'Расчет субсидий'!E378</f>
        <v>2.5787328640237694E-2</v>
      </c>
      <c r="E378" s="53">
        <f t="shared" ref="E378" si="46">$B378*D378/$AJ378</f>
        <v>0.43669010864537222</v>
      </c>
      <c r="F378" s="27" t="s">
        <v>365</v>
      </c>
      <c r="G378" s="27" t="s">
        <v>365</v>
      </c>
      <c r="H378" s="27" t="s">
        <v>365</v>
      </c>
      <c r="I378" s="27" t="s">
        <v>365</v>
      </c>
      <c r="J378" s="27" t="s">
        <v>365</v>
      </c>
      <c r="K378" s="27" t="s">
        <v>365</v>
      </c>
      <c r="L378" s="52">
        <f>'Расчет субсидий'!P378-1</f>
        <v>-0.28243668558990498</v>
      </c>
      <c r="M378" s="52">
        <f>L378*'Расчет субсидий'!Q378</f>
        <v>-5.6487337117980996</v>
      </c>
      <c r="N378" s="53">
        <f t="shared" ref="N378" si="47">$B378*M378/$AJ378</f>
        <v>-95.657296369382749</v>
      </c>
      <c r="O378" s="27" t="s">
        <v>365</v>
      </c>
      <c r="P378" s="27" t="s">
        <v>365</v>
      </c>
      <c r="Q378" s="27" t="s">
        <v>365</v>
      </c>
      <c r="R378" s="27" t="s">
        <v>365</v>
      </c>
      <c r="S378" s="27" t="s">
        <v>365</v>
      </c>
      <c r="T378" s="27" t="s">
        <v>365</v>
      </c>
      <c r="U378" s="58">
        <f>'Расчет субсидий'!Z378-1</f>
        <v>6.0239384553901543E-2</v>
      </c>
      <c r="V378" s="58">
        <f>U378*'Расчет субсидий'!AA378</f>
        <v>0.30119692276950771</v>
      </c>
      <c r="W378" s="53">
        <f t="shared" si="45"/>
        <v>5.1005561205216701</v>
      </c>
      <c r="X378" s="52">
        <f>'Расчет субсидий'!AD378-1</f>
        <v>0.14285714285714279</v>
      </c>
      <c r="Y378" s="52">
        <f>X378*'Расчет субсидий'!AE378</f>
        <v>2.8571428571428559</v>
      </c>
      <c r="Z378" s="53">
        <f t="shared" ref="Z378" si="48">$B378*Y378/$AJ378</f>
        <v>48.383686503851933</v>
      </c>
      <c r="AA378" s="27" t="s">
        <v>365</v>
      </c>
      <c r="AB378" s="27" t="s">
        <v>365</v>
      </c>
      <c r="AC378" s="27" t="s">
        <v>365</v>
      </c>
      <c r="AD378" s="27" t="s">
        <v>365</v>
      </c>
      <c r="AE378" s="27" t="s">
        <v>365</v>
      </c>
      <c r="AF378" s="27" t="s">
        <v>365</v>
      </c>
      <c r="AG378" s="27" t="s">
        <v>365</v>
      </c>
      <c r="AH378" s="27" t="s">
        <v>365</v>
      </c>
      <c r="AI378" s="27" t="s">
        <v>365</v>
      </c>
      <c r="AJ378" s="52">
        <f t="shared" ref="AJ378" si="49">D378+M378+V378+Y378</f>
        <v>-2.4646066032454979</v>
      </c>
      <c r="AK378" s="76"/>
    </row>
    <row r="379" spans="1:37" s="48" customFormat="1" ht="15" customHeight="1">
      <c r="A379" s="47" t="s">
        <v>367</v>
      </c>
      <c r="B379" s="51">
        <f>SUM(B6:B378)-B6-B17-B27-B55</f>
        <v>-14379.872727272712</v>
      </c>
      <c r="C379" s="51"/>
      <c r="D379" s="51"/>
      <c r="E379" s="51">
        <f>E6+E27+E55</f>
        <v>3986.0739121094884</v>
      </c>
      <c r="F379" s="51"/>
      <c r="G379" s="51"/>
      <c r="H379" s="51">
        <f>H6+H27</f>
        <v>3572.8570896922192</v>
      </c>
      <c r="I379" s="51"/>
      <c r="J379" s="51"/>
      <c r="K379" s="51">
        <f>K6+K27</f>
        <v>34941.274880098448</v>
      </c>
      <c r="L379" s="51"/>
      <c r="M379" s="51"/>
      <c r="N379" s="51">
        <f>N6+N27+N55</f>
        <v>-55954.009666440805</v>
      </c>
      <c r="O379" s="51"/>
      <c r="P379" s="51"/>
      <c r="Q379" s="51">
        <f>Q17</f>
        <v>2032.4155983976598</v>
      </c>
      <c r="R379" s="51"/>
      <c r="S379" s="51"/>
      <c r="T379" s="51">
        <f>T6+T27</f>
        <v>-29770.329392423642</v>
      </c>
      <c r="U379" s="51"/>
      <c r="V379" s="51"/>
      <c r="W379" s="51">
        <f>W6+W27+W55</f>
        <v>-14414.207185579002</v>
      </c>
      <c r="X379" s="51"/>
      <c r="Y379" s="51"/>
      <c r="Z379" s="51">
        <f>Z27+Z55</f>
        <v>3989.5540208822376</v>
      </c>
      <c r="AA379" s="51"/>
      <c r="AB379" s="51"/>
      <c r="AC379" s="51">
        <f>AC27</f>
        <v>5256.8787544276702</v>
      </c>
      <c r="AD379" s="51"/>
      <c r="AE379" s="51"/>
      <c r="AF379" s="51">
        <f>AF27</f>
        <v>607.90005321693457</v>
      </c>
      <c r="AG379" s="51"/>
      <c r="AH379" s="51"/>
      <c r="AI379" s="51">
        <f>AI6+AI17+AI27</f>
        <v>31371.71920834608</v>
      </c>
      <c r="AJ379" s="51"/>
      <c r="AK379" s="76"/>
    </row>
  </sheetData>
  <mergeCells count="15">
    <mergeCell ref="A1:AJ1"/>
    <mergeCell ref="A3:A4"/>
    <mergeCell ref="B3:B4"/>
    <mergeCell ref="AJ3:AJ4"/>
    <mergeCell ref="C3:E3"/>
    <mergeCell ref="L3:N3"/>
    <mergeCell ref="I3:K3"/>
    <mergeCell ref="F3:H3"/>
    <mergeCell ref="O3:Q3"/>
    <mergeCell ref="U3:W3"/>
    <mergeCell ref="X3:Z3"/>
    <mergeCell ref="AA3:AC3"/>
    <mergeCell ref="AD3:AF3"/>
    <mergeCell ref="AG3:AI3"/>
    <mergeCell ref="R3:T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42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kuderovaog</cp:lastModifiedBy>
  <cp:lastPrinted>2017-08-04T08:12:17Z</cp:lastPrinted>
  <dcterms:created xsi:type="dcterms:W3CDTF">2010-02-05T14:48:49Z</dcterms:created>
  <dcterms:modified xsi:type="dcterms:W3CDTF">2017-11-27T10:22:12Z</dcterms:modified>
</cp:coreProperties>
</file>