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субсидий'!$A$1:$AD$380</definedName>
  </definedNames>
  <calcPr calcId="125725"/>
</workbook>
</file>

<file path=xl/calcChain.xml><?xml version="1.0" encoding="utf-8"?>
<calcChain xmlns="http://schemas.openxmlformats.org/spreadsheetml/2006/main">
  <c r="AC39" i="7"/>
  <c r="AC66"/>
  <c r="AC70"/>
  <c r="AC103"/>
  <c r="AC203"/>
  <c r="AC293"/>
  <c r="AC299"/>
  <c r="AC323"/>
  <c r="AC369"/>
  <c r="AD378"/>
  <c r="AD377"/>
  <c r="AD376"/>
  <c r="AD375"/>
  <c r="AD374"/>
  <c r="AD373"/>
  <c r="AD372"/>
  <c r="AD371"/>
  <c r="AD370"/>
  <c r="AD369"/>
  <c r="AD368"/>
  <c r="AD367"/>
  <c r="AD365"/>
  <c r="AD364"/>
  <c r="AD363"/>
  <c r="AD362"/>
  <c r="AD361"/>
  <c r="AD360"/>
  <c r="AD359"/>
  <c r="AD358"/>
  <c r="AD357"/>
  <c r="AD356"/>
  <c r="AD354"/>
  <c r="AD353"/>
  <c r="AD352"/>
  <c r="AD351"/>
  <c r="AD350"/>
  <c r="AD349"/>
  <c r="AD348"/>
  <c r="AD347"/>
  <c r="AD346"/>
  <c r="AD345"/>
  <c r="AD344"/>
  <c r="AD342"/>
  <c r="AD341"/>
  <c r="AD340"/>
  <c r="AD339"/>
  <c r="AD338"/>
  <c r="AD337"/>
  <c r="AD336"/>
  <c r="AD335"/>
  <c r="AD334"/>
  <c r="AD333"/>
  <c r="AD332"/>
  <c r="AD330"/>
  <c r="AD329"/>
  <c r="AD328"/>
  <c r="AD327"/>
  <c r="AD326"/>
  <c r="AD325"/>
  <c r="AD324"/>
  <c r="AD323"/>
  <c r="AD322"/>
  <c r="AD321"/>
  <c r="AD320"/>
  <c r="AD319"/>
  <c r="AD318"/>
  <c r="AD317"/>
  <c r="AD316"/>
  <c r="AD314"/>
  <c r="AD313"/>
  <c r="AD312"/>
  <c r="AD311"/>
  <c r="AD310"/>
  <c r="AD309"/>
  <c r="AD308"/>
  <c r="AD307"/>
  <c r="AD306"/>
  <c r="AD305"/>
  <c r="AD304"/>
  <c r="AD303"/>
  <c r="AD302"/>
  <c r="AD301"/>
  <c r="AD300"/>
  <c r="AD299"/>
  <c r="AD298"/>
  <c r="AD297"/>
  <c r="AD296"/>
  <c r="AD295"/>
  <c r="AD294"/>
  <c r="AD293"/>
  <c r="AD292"/>
  <c r="AD291"/>
  <c r="AD289"/>
  <c r="AD288"/>
  <c r="AD287"/>
  <c r="AD286"/>
  <c r="AD285"/>
  <c r="AD284"/>
  <c r="AD283"/>
  <c r="AD282"/>
  <c r="AD281"/>
  <c r="AD280"/>
  <c r="AD279"/>
  <c r="AD278"/>
  <c r="AD277"/>
  <c r="AD276"/>
  <c r="AD275"/>
  <c r="AD274"/>
  <c r="AD273"/>
  <c r="AD271"/>
  <c r="AD270"/>
  <c r="AD269"/>
  <c r="AD268"/>
  <c r="AD267"/>
  <c r="AD266"/>
  <c r="AD265"/>
  <c r="AD263"/>
  <c r="AD262"/>
  <c r="AD261"/>
  <c r="AD260"/>
  <c r="AD259"/>
  <c r="AD258"/>
  <c r="AD257"/>
  <c r="AD256"/>
  <c r="AD255"/>
  <c r="AD254"/>
  <c r="AD253"/>
  <c r="AD252"/>
  <c r="AD251"/>
  <c r="AD250"/>
  <c r="AD249"/>
  <c r="AD247"/>
  <c r="AD246"/>
  <c r="AD245"/>
  <c r="AD244"/>
  <c r="AD243"/>
  <c r="AD242"/>
  <c r="AD241"/>
  <c r="AD240"/>
  <c r="AD238"/>
  <c r="AD237"/>
  <c r="AD236"/>
  <c r="AD235"/>
  <c r="AD234"/>
  <c r="AD233"/>
  <c r="AD232"/>
  <c r="AD231"/>
  <c r="AD230"/>
  <c r="AD228"/>
  <c r="AD227"/>
  <c r="AD226"/>
  <c r="AD225"/>
  <c r="AD224"/>
  <c r="AD223"/>
  <c r="AD222"/>
  <c r="AD221"/>
  <c r="AD220"/>
  <c r="AD219"/>
  <c r="AD218"/>
  <c r="AD217"/>
  <c r="AD216"/>
  <c r="AD214"/>
  <c r="AD213"/>
  <c r="AD212"/>
  <c r="AD211"/>
  <c r="AD210"/>
  <c r="AD209"/>
  <c r="AD208"/>
  <c r="AD207"/>
  <c r="AD206"/>
  <c r="AD205"/>
  <c r="AD204"/>
  <c r="AD203"/>
  <c r="AD201"/>
  <c r="AD200"/>
  <c r="AD199"/>
  <c r="AD198"/>
  <c r="AD197"/>
  <c r="AD196"/>
  <c r="AD195"/>
  <c r="AD194"/>
  <c r="AD193"/>
  <c r="AD192"/>
  <c r="AD191"/>
  <c r="AD190"/>
  <c r="AD189"/>
  <c r="AD187"/>
  <c r="AD186"/>
  <c r="AD185"/>
  <c r="AD184"/>
  <c r="AD183"/>
  <c r="AD182"/>
  <c r="AD180"/>
  <c r="AD179"/>
  <c r="AD178"/>
  <c r="AD177"/>
  <c r="AD176"/>
  <c r="AD175"/>
  <c r="AD174"/>
  <c r="AD173"/>
  <c r="AD172"/>
  <c r="AD171"/>
  <c r="AD170"/>
  <c r="AD169"/>
  <c r="AD168"/>
  <c r="AD166"/>
  <c r="AD165"/>
  <c r="AD164"/>
  <c r="AD163"/>
  <c r="AD162"/>
  <c r="AD161"/>
  <c r="AD160"/>
  <c r="AD159"/>
  <c r="AD158"/>
  <c r="AD157"/>
  <c r="AD156"/>
  <c r="AD155"/>
  <c r="AD153"/>
  <c r="AD152"/>
  <c r="AD151"/>
  <c r="AD150"/>
  <c r="AD149"/>
  <c r="AD148"/>
  <c r="AD146"/>
  <c r="AD145"/>
  <c r="AD144"/>
  <c r="AD143"/>
  <c r="AD142"/>
  <c r="AD141"/>
  <c r="AD140"/>
  <c r="AD139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D118"/>
  <c r="AD117"/>
  <c r="AD116"/>
  <c r="AD115"/>
  <c r="AD113"/>
  <c r="AD112"/>
  <c r="AD111"/>
  <c r="AD110"/>
  <c r="AD109"/>
  <c r="AD108"/>
  <c r="AD107"/>
  <c r="AD106"/>
  <c r="AD105"/>
  <c r="AD104"/>
  <c r="AD103"/>
  <c r="AD102"/>
  <c r="AD101"/>
  <c r="AD99"/>
  <c r="AD98"/>
  <c r="AD97"/>
  <c r="AD96"/>
  <c r="AD95"/>
  <c r="AD94"/>
  <c r="AD93"/>
  <c r="AD92"/>
  <c r="AD91"/>
  <c r="AD89"/>
  <c r="AD88"/>
  <c r="AD87"/>
  <c r="AD86"/>
  <c r="AD85"/>
  <c r="AD84"/>
  <c r="AD83"/>
  <c r="AD82"/>
  <c r="AD80"/>
  <c r="AD79"/>
  <c r="AD78"/>
  <c r="AD77"/>
  <c r="AD76"/>
  <c r="AD74"/>
  <c r="AD73"/>
  <c r="AD72"/>
  <c r="AD71"/>
  <c r="AD70"/>
  <c r="AD69"/>
  <c r="AD68"/>
  <c r="AD67"/>
  <c r="AD66"/>
  <c r="AD65"/>
  <c r="AD64"/>
  <c r="AD63"/>
  <c r="AD61"/>
  <c r="AD60"/>
  <c r="AD59"/>
  <c r="AD58"/>
  <c r="AD57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6"/>
  <c r="AD25"/>
  <c r="AD24"/>
  <c r="AD23"/>
  <c r="AD22"/>
  <c r="AD21"/>
  <c r="AD20"/>
  <c r="AD19"/>
  <c r="AD18"/>
  <c r="AD8"/>
  <c r="AD9"/>
  <c r="AD10"/>
  <c r="AD11"/>
  <c r="AD12"/>
  <c r="AD13"/>
  <c r="AD14"/>
  <c r="AD15"/>
  <c r="AD16"/>
  <c r="AD7"/>
  <c r="AB378"/>
  <c r="AB377"/>
  <c r="AB376"/>
  <c r="AB375"/>
  <c r="AB374"/>
  <c r="AB373"/>
  <c r="AB372"/>
  <c r="AB371"/>
  <c r="AB370"/>
  <c r="AB369"/>
  <c r="AB368"/>
  <c r="AB367"/>
  <c r="AB365"/>
  <c r="AB364"/>
  <c r="AB363"/>
  <c r="AB362"/>
  <c r="AB361"/>
  <c r="AB360"/>
  <c r="AB359"/>
  <c r="AB358"/>
  <c r="AB357"/>
  <c r="AB356"/>
  <c r="AB354"/>
  <c r="AB353"/>
  <c r="AB352"/>
  <c r="AB351"/>
  <c r="AB350"/>
  <c r="AB349"/>
  <c r="AB348"/>
  <c r="AB347"/>
  <c r="AB346"/>
  <c r="AB345"/>
  <c r="AB344"/>
  <c r="AB342"/>
  <c r="AB341"/>
  <c r="AB340"/>
  <c r="AB339"/>
  <c r="AB338"/>
  <c r="AB337"/>
  <c r="AB336"/>
  <c r="AB335"/>
  <c r="AB334"/>
  <c r="AB333"/>
  <c r="AB332"/>
  <c r="AB330"/>
  <c r="AB329"/>
  <c r="AB328"/>
  <c r="AB327"/>
  <c r="AB326"/>
  <c r="AB325"/>
  <c r="AB324"/>
  <c r="AB323"/>
  <c r="AB322"/>
  <c r="AB321"/>
  <c r="AB320"/>
  <c r="AB319"/>
  <c r="AB318"/>
  <c r="AB317"/>
  <c r="AB316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B295"/>
  <c r="AB294"/>
  <c r="AB293"/>
  <c r="AB292"/>
  <c r="AB291"/>
  <c r="AB289"/>
  <c r="AB288"/>
  <c r="AB287"/>
  <c r="AB286"/>
  <c r="AB285"/>
  <c r="AB284"/>
  <c r="AB283"/>
  <c r="AB282"/>
  <c r="AB281"/>
  <c r="AB280"/>
  <c r="AB279"/>
  <c r="AB278"/>
  <c r="AB277"/>
  <c r="AB276"/>
  <c r="AB275"/>
  <c r="AB274"/>
  <c r="AB273"/>
  <c r="AB271"/>
  <c r="AB270"/>
  <c r="AB269"/>
  <c r="AB268"/>
  <c r="AB267"/>
  <c r="AB266"/>
  <c r="AB265"/>
  <c r="AB263"/>
  <c r="AB262"/>
  <c r="AB261"/>
  <c r="AB260"/>
  <c r="AB259"/>
  <c r="AB258"/>
  <c r="AB257"/>
  <c r="AB256"/>
  <c r="AB255"/>
  <c r="AB254"/>
  <c r="AB253"/>
  <c r="AB252"/>
  <c r="AB251"/>
  <c r="AB250"/>
  <c r="AB249"/>
  <c r="AB247"/>
  <c r="AB246"/>
  <c r="AB245"/>
  <c r="AB244"/>
  <c r="AB243"/>
  <c r="AB242"/>
  <c r="AB241"/>
  <c r="AB240"/>
  <c r="AB238"/>
  <c r="AB237"/>
  <c r="AB236"/>
  <c r="AB235"/>
  <c r="AB234"/>
  <c r="AB233"/>
  <c r="AB232"/>
  <c r="AB231"/>
  <c r="AB230"/>
  <c r="AB228"/>
  <c r="AB227"/>
  <c r="AB226"/>
  <c r="AB225"/>
  <c r="AB224"/>
  <c r="AB223"/>
  <c r="AB222"/>
  <c r="AB221"/>
  <c r="AB220"/>
  <c r="AB219"/>
  <c r="AB218"/>
  <c r="AB217"/>
  <c r="AB216"/>
  <c r="AB214"/>
  <c r="AB213"/>
  <c r="AB212"/>
  <c r="AB211"/>
  <c r="AB210"/>
  <c r="AB209"/>
  <c r="AB208"/>
  <c r="AB207"/>
  <c r="AB206"/>
  <c r="AB205"/>
  <c r="AB204"/>
  <c r="AB203"/>
  <c r="AB201"/>
  <c r="AB200"/>
  <c r="AB199"/>
  <c r="AB198"/>
  <c r="AB197"/>
  <c r="AB196"/>
  <c r="AB195"/>
  <c r="AB194"/>
  <c r="AB193"/>
  <c r="AB192"/>
  <c r="AB191"/>
  <c r="AB190"/>
  <c r="AB189"/>
  <c r="AB187"/>
  <c r="AB186"/>
  <c r="AB185"/>
  <c r="AB184"/>
  <c r="AB183"/>
  <c r="AB182"/>
  <c r="AB180"/>
  <c r="AB179"/>
  <c r="AB178"/>
  <c r="AB177"/>
  <c r="AB176"/>
  <c r="AB175"/>
  <c r="AB174"/>
  <c r="AB173"/>
  <c r="AB172"/>
  <c r="AB171"/>
  <c r="AB170"/>
  <c r="AB169"/>
  <c r="AB168"/>
  <c r="AB166"/>
  <c r="AB165"/>
  <c r="AB164"/>
  <c r="AB163"/>
  <c r="AB162"/>
  <c r="AB161"/>
  <c r="AB160"/>
  <c r="AB159"/>
  <c r="AB158"/>
  <c r="AB157"/>
  <c r="AB156"/>
  <c r="AB155"/>
  <c r="AB153"/>
  <c r="AB152"/>
  <c r="AB151"/>
  <c r="AB150"/>
  <c r="AB149"/>
  <c r="AB148"/>
  <c r="AB146"/>
  <c r="AB145"/>
  <c r="AB144"/>
  <c r="AB143"/>
  <c r="AB142"/>
  <c r="AB141"/>
  <c r="AB140"/>
  <c r="AB139"/>
  <c r="AB137"/>
  <c r="AB136"/>
  <c r="AB135"/>
  <c r="AB134"/>
  <c r="AB133"/>
  <c r="AB132"/>
  <c r="AB131"/>
  <c r="AB129"/>
  <c r="AB128"/>
  <c r="AB127"/>
  <c r="AB126"/>
  <c r="AB125"/>
  <c r="AB124"/>
  <c r="AB123"/>
  <c r="AB122"/>
  <c r="AB121"/>
  <c r="AB120"/>
  <c r="AB119"/>
  <c r="AB118"/>
  <c r="AB117"/>
  <c r="AB116"/>
  <c r="AB115"/>
  <c r="AB113"/>
  <c r="AB112"/>
  <c r="AB111"/>
  <c r="AB110"/>
  <c r="AB109"/>
  <c r="AB108"/>
  <c r="AB107"/>
  <c r="AB106"/>
  <c r="AB105"/>
  <c r="AB104"/>
  <c r="AB103"/>
  <c r="AB102"/>
  <c r="AB101"/>
  <c r="AB99"/>
  <c r="AB98"/>
  <c r="AB97"/>
  <c r="AB96"/>
  <c r="AB95"/>
  <c r="AB94"/>
  <c r="AB93"/>
  <c r="AB92"/>
  <c r="AB91"/>
  <c r="AB89"/>
  <c r="AB88"/>
  <c r="AB87"/>
  <c r="AB86"/>
  <c r="AB85"/>
  <c r="AB84"/>
  <c r="AB83"/>
  <c r="AB82"/>
  <c r="AB80"/>
  <c r="AB79"/>
  <c r="AB78"/>
  <c r="AB77"/>
  <c r="AB76"/>
  <c r="AB74"/>
  <c r="AB73"/>
  <c r="AB72"/>
  <c r="AB71"/>
  <c r="AB70"/>
  <c r="AB69"/>
  <c r="AB68"/>
  <c r="AB67"/>
  <c r="AB66"/>
  <c r="AB65"/>
  <c r="AB64"/>
  <c r="AB63"/>
  <c r="AB61"/>
  <c r="AB60"/>
  <c r="AB59"/>
  <c r="AB58"/>
  <c r="AB57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6"/>
  <c r="AB25"/>
  <c r="AB24"/>
  <c r="AB23"/>
  <c r="AB22"/>
  <c r="AB21"/>
  <c r="AB20"/>
  <c r="AB19"/>
  <c r="AB18"/>
  <c r="AB8"/>
  <c r="AB9"/>
  <c r="AB10"/>
  <c r="AB11"/>
  <c r="AB12"/>
  <c r="AB13"/>
  <c r="AB14"/>
  <c r="AB15"/>
  <c r="AB16"/>
  <c r="AB7"/>
  <c r="E54" i="8" l="1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Q26"/>
  <c r="Q25"/>
  <c r="Q24"/>
  <c r="Q23"/>
  <c r="Q22"/>
  <c r="Q21"/>
  <c r="Q20"/>
  <c r="Q19"/>
  <c r="Q18"/>
  <c r="N378"/>
  <c r="N377"/>
  <c r="N376"/>
  <c r="N375"/>
  <c r="N374"/>
  <c r="N373"/>
  <c r="N372"/>
  <c r="N371"/>
  <c r="N370"/>
  <c r="N369"/>
  <c r="N368"/>
  <c r="N367"/>
  <c r="N365"/>
  <c r="N364"/>
  <c r="N363"/>
  <c r="N362"/>
  <c r="N361"/>
  <c r="N360"/>
  <c r="N359"/>
  <c r="N358"/>
  <c r="N357"/>
  <c r="N356"/>
  <c r="N354"/>
  <c r="N353"/>
  <c r="N352"/>
  <c r="N351"/>
  <c r="N350"/>
  <c r="N349"/>
  <c r="N348"/>
  <c r="N347"/>
  <c r="N346"/>
  <c r="N345"/>
  <c r="N344"/>
  <c r="N342"/>
  <c r="N341"/>
  <c r="N340"/>
  <c r="N339"/>
  <c r="N338"/>
  <c r="N337"/>
  <c r="N336"/>
  <c r="N335"/>
  <c r="N334"/>
  <c r="N333"/>
  <c r="N332"/>
  <c r="N330"/>
  <c r="N329"/>
  <c r="N327"/>
  <c r="N326"/>
  <c r="N325"/>
  <c r="N324"/>
  <c r="N323"/>
  <c r="N322"/>
  <c r="N321"/>
  <c r="N320"/>
  <c r="N319"/>
  <c r="N318"/>
  <c r="N317"/>
  <c r="N316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1"/>
  <c r="N270"/>
  <c r="N269"/>
  <c r="N268"/>
  <c r="N267"/>
  <c r="N266"/>
  <c r="N265"/>
  <c r="N263"/>
  <c r="N262"/>
  <c r="N261"/>
  <c r="N260"/>
  <c r="N259"/>
  <c r="N258"/>
  <c r="N257"/>
  <c r="N256"/>
  <c r="N255"/>
  <c r="N254"/>
  <c r="N253"/>
  <c r="N252"/>
  <c r="N251"/>
  <c r="N250"/>
  <c r="N249"/>
  <c r="N247"/>
  <c r="N246"/>
  <c r="N245"/>
  <c r="N244"/>
  <c r="N243"/>
  <c r="N242"/>
  <c r="N241"/>
  <c r="N240"/>
  <c r="N238"/>
  <c r="N237"/>
  <c r="N236"/>
  <c r="N235"/>
  <c r="N234"/>
  <c r="N233"/>
  <c r="N232"/>
  <c r="N231"/>
  <c r="N230"/>
  <c r="N228"/>
  <c r="N227"/>
  <c r="N226"/>
  <c r="N225"/>
  <c r="N224"/>
  <c r="N223"/>
  <c r="N222"/>
  <c r="N221"/>
  <c r="N220"/>
  <c r="N219"/>
  <c r="N218"/>
  <c r="N217"/>
  <c r="N216"/>
  <c r="N214"/>
  <c r="N213"/>
  <c r="N212"/>
  <c r="N211"/>
  <c r="N210"/>
  <c r="N209"/>
  <c r="N208"/>
  <c r="N207"/>
  <c r="N206"/>
  <c r="N205"/>
  <c r="N204"/>
  <c r="N203"/>
  <c r="N201"/>
  <c r="N200"/>
  <c r="N199"/>
  <c r="N198"/>
  <c r="N197"/>
  <c r="N196"/>
  <c r="N195"/>
  <c r="N194"/>
  <c r="N193"/>
  <c r="N192"/>
  <c r="N191"/>
  <c r="N190"/>
  <c r="N189"/>
  <c r="N187"/>
  <c r="N186"/>
  <c r="N185"/>
  <c r="N184"/>
  <c r="N183"/>
  <c r="N182"/>
  <c r="N180"/>
  <c r="N179"/>
  <c r="N178"/>
  <c r="N177"/>
  <c r="N176"/>
  <c r="N175"/>
  <c r="N174"/>
  <c r="N173"/>
  <c r="N172"/>
  <c r="N171"/>
  <c r="N170"/>
  <c r="N169"/>
  <c r="N168"/>
  <c r="N166"/>
  <c r="N165"/>
  <c r="N164"/>
  <c r="N163"/>
  <c r="N162"/>
  <c r="N161"/>
  <c r="N160"/>
  <c r="N159"/>
  <c r="N158"/>
  <c r="N157"/>
  <c r="N156"/>
  <c r="N155"/>
  <c r="N153"/>
  <c r="N152"/>
  <c r="N151"/>
  <c r="N150"/>
  <c r="N149"/>
  <c r="N148"/>
  <c r="N146"/>
  <c r="N145"/>
  <c r="N144"/>
  <c r="N143"/>
  <c r="N142"/>
  <c r="N141"/>
  <c r="N140"/>
  <c r="N139"/>
  <c r="N137"/>
  <c r="N136"/>
  <c r="N135"/>
  <c r="N134"/>
  <c r="N133"/>
  <c r="N132"/>
  <c r="N131"/>
  <c r="N129"/>
  <c r="N128"/>
  <c r="N127"/>
  <c r="N126"/>
  <c r="N125"/>
  <c r="N124"/>
  <c r="N123"/>
  <c r="N122"/>
  <c r="N121"/>
  <c r="N120"/>
  <c r="N119"/>
  <c r="N118"/>
  <c r="N117"/>
  <c r="N116"/>
  <c r="N115"/>
  <c r="N113"/>
  <c r="N112"/>
  <c r="N111"/>
  <c r="N110"/>
  <c r="N109"/>
  <c r="N108"/>
  <c r="N107"/>
  <c r="N106"/>
  <c r="N105"/>
  <c r="N104"/>
  <c r="N103"/>
  <c r="N102"/>
  <c r="N101"/>
  <c r="N99"/>
  <c r="N98"/>
  <c r="N97"/>
  <c r="N96"/>
  <c r="N95"/>
  <c r="N94"/>
  <c r="N93"/>
  <c r="N92"/>
  <c r="N91"/>
  <c r="N89"/>
  <c r="N88"/>
  <c r="N87"/>
  <c r="N86"/>
  <c r="N85"/>
  <c r="N84"/>
  <c r="N83"/>
  <c r="N82"/>
  <c r="N80"/>
  <c r="N79"/>
  <c r="N78"/>
  <c r="N77"/>
  <c r="N76"/>
  <c r="N74"/>
  <c r="N73"/>
  <c r="N72"/>
  <c r="N71"/>
  <c r="N70"/>
  <c r="N69"/>
  <c r="N67"/>
  <c r="N66"/>
  <c r="N65"/>
  <c r="N64"/>
  <c r="N63"/>
  <c r="N61"/>
  <c r="N60"/>
  <c r="N59"/>
  <c r="N58"/>
  <c r="N57"/>
  <c r="E378"/>
  <c r="E377"/>
  <c r="E376"/>
  <c r="E375"/>
  <c r="E374"/>
  <c r="E373"/>
  <c r="E372"/>
  <c r="E371"/>
  <c r="E370"/>
  <c r="E369"/>
  <c r="E368"/>
  <c r="E367"/>
  <c r="E365"/>
  <c r="E364"/>
  <c r="E363"/>
  <c r="E362"/>
  <c r="E361"/>
  <c r="E360"/>
  <c r="E359"/>
  <c r="E358"/>
  <c r="E357"/>
  <c r="E356"/>
  <c r="E354"/>
  <c r="E353"/>
  <c r="E352"/>
  <c r="E351"/>
  <c r="E350"/>
  <c r="E349"/>
  <c r="E348"/>
  <c r="E347"/>
  <c r="E346"/>
  <c r="E345"/>
  <c r="E344"/>
  <c r="E342"/>
  <c r="E341"/>
  <c r="E340"/>
  <c r="E339"/>
  <c r="E338"/>
  <c r="E337"/>
  <c r="E336"/>
  <c r="E335"/>
  <c r="E334"/>
  <c r="E333"/>
  <c r="E332"/>
  <c r="E330"/>
  <c r="E329"/>
  <c r="E327"/>
  <c r="E326"/>
  <c r="E325"/>
  <c r="E324"/>
  <c r="E323"/>
  <c r="E322"/>
  <c r="E321"/>
  <c r="E320"/>
  <c r="E319"/>
  <c r="E318"/>
  <c r="E317"/>
  <c r="E316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1"/>
  <c r="E270"/>
  <c r="E269"/>
  <c r="E268"/>
  <c r="E267"/>
  <c r="E266"/>
  <c r="E265"/>
  <c r="E263"/>
  <c r="E262"/>
  <c r="E261"/>
  <c r="E260"/>
  <c r="E259"/>
  <c r="E258"/>
  <c r="E257"/>
  <c r="E256"/>
  <c r="E255"/>
  <c r="E254"/>
  <c r="E253"/>
  <c r="E252"/>
  <c r="E251"/>
  <c r="E250"/>
  <c r="E249"/>
  <c r="E247"/>
  <c r="E246"/>
  <c r="E245"/>
  <c r="E244"/>
  <c r="E243"/>
  <c r="E242"/>
  <c r="E241"/>
  <c r="E240"/>
  <c r="E238"/>
  <c r="E237"/>
  <c r="E236"/>
  <c r="E235"/>
  <c r="E234"/>
  <c r="E233"/>
  <c r="E232"/>
  <c r="E231"/>
  <c r="E230"/>
  <c r="E228"/>
  <c r="E227"/>
  <c r="E226"/>
  <c r="E225"/>
  <c r="E224"/>
  <c r="E223"/>
  <c r="E222"/>
  <c r="E221"/>
  <c r="E220"/>
  <c r="E219"/>
  <c r="E218"/>
  <c r="E217"/>
  <c r="E216"/>
  <c r="E214"/>
  <c r="E213"/>
  <c r="E212"/>
  <c r="E211"/>
  <c r="E210"/>
  <c r="E209"/>
  <c r="E208"/>
  <c r="E207"/>
  <c r="E206"/>
  <c r="E205"/>
  <c r="E204"/>
  <c r="E203"/>
  <c r="E201"/>
  <c r="E200"/>
  <c r="E199"/>
  <c r="E198"/>
  <c r="E197"/>
  <c r="E196"/>
  <c r="E195"/>
  <c r="E194"/>
  <c r="E193"/>
  <c r="E192"/>
  <c r="E191"/>
  <c r="E190"/>
  <c r="E189"/>
  <c r="E187"/>
  <c r="E186"/>
  <c r="E185"/>
  <c r="E184"/>
  <c r="E183"/>
  <c r="E182"/>
  <c r="E180"/>
  <c r="E179"/>
  <c r="E178"/>
  <c r="E177"/>
  <c r="E176"/>
  <c r="E175"/>
  <c r="E174"/>
  <c r="E173"/>
  <c r="E172"/>
  <c r="E171"/>
  <c r="E170"/>
  <c r="E169"/>
  <c r="E168"/>
  <c r="E166"/>
  <c r="E165"/>
  <c r="E164"/>
  <c r="E163"/>
  <c r="E162"/>
  <c r="E161"/>
  <c r="E160"/>
  <c r="E159"/>
  <c r="E158"/>
  <c r="E157"/>
  <c r="E156"/>
  <c r="E155"/>
  <c r="E153"/>
  <c r="E152"/>
  <c r="E151"/>
  <c r="E150"/>
  <c r="E149"/>
  <c r="E148"/>
  <c r="E146"/>
  <c r="E145"/>
  <c r="E144"/>
  <c r="E143"/>
  <c r="E142"/>
  <c r="E141"/>
  <c r="E140"/>
  <c r="E139"/>
  <c r="E137"/>
  <c r="E136"/>
  <c r="E135"/>
  <c r="E134"/>
  <c r="E133"/>
  <c r="E132"/>
  <c r="E131"/>
  <c r="E129"/>
  <c r="E128"/>
  <c r="E127"/>
  <c r="E126"/>
  <c r="E125"/>
  <c r="E124"/>
  <c r="E123"/>
  <c r="E122"/>
  <c r="E121"/>
  <c r="E120"/>
  <c r="E119"/>
  <c r="E118"/>
  <c r="E117"/>
  <c r="E116"/>
  <c r="E115"/>
  <c r="E113"/>
  <c r="E112"/>
  <c r="E111"/>
  <c r="E110"/>
  <c r="E109"/>
  <c r="E108"/>
  <c r="E107"/>
  <c r="E106"/>
  <c r="E105"/>
  <c r="E104"/>
  <c r="E103"/>
  <c r="E102"/>
  <c r="E101"/>
  <c r="E99"/>
  <c r="E98"/>
  <c r="E97"/>
  <c r="E96"/>
  <c r="E95"/>
  <c r="E94"/>
  <c r="E93"/>
  <c r="E92"/>
  <c r="E91"/>
  <c r="E89"/>
  <c r="E88"/>
  <c r="E87"/>
  <c r="E86"/>
  <c r="E85"/>
  <c r="E84"/>
  <c r="E83"/>
  <c r="E82"/>
  <c r="E80"/>
  <c r="E79"/>
  <c r="E78"/>
  <c r="E77"/>
  <c r="E76"/>
  <c r="E74"/>
  <c r="E73"/>
  <c r="E72"/>
  <c r="E71"/>
  <c r="E70"/>
  <c r="E69"/>
  <c r="E67"/>
  <c r="E66"/>
  <c r="E65"/>
  <c r="E64"/>
  <c r="E63"/>
  <c r="E61"/>
  <c r="E60"/>
  <c r="E59"/>
  <c r="E58"/>
  <c r="E57"/>
  <c r="Y378" i="7" l="1"/>
  <c r="Z378"/>
  <c r="Z377" l="1"/>
  <c r="Z372"/>
  <c r="Z371"/>
  <c r="Z369"/>
  <c r="Z367"/>
  <c r="Z365"/>
  <c r="Z364"/>
  <c r="Z363"/>
  <c r="Z362"/>
  <c r="Z361"/>
  <c r="Z360"/>
  <c r="Z359"/>
  <c r="Z358"/>
  <c r="Z357"/>
  <c r="Z356"/>
  <c r="Z354"/>
  <c r="Z353"/>
  <c r="Z352"/>
  <c r="Z351"/>
  <c r="Z349"/>
  <c r="Z348"/>
  <c r="Z347"/>
  <c r="Z346"/>
  <c r="Z345"/>
  <c r="Z344"/>
  <c r="Z342"/>
  <c r="Z341"/>
  <c r="Z340"/>
  <c r="Z339"/>
  <c r="Z338"/>
  <c r="Z337"/>
  <c r="Z335"/>
  <c r="Z334"/>
  <c r="Z333"/>
  <c r="Z332"/>
  <c r="Z329"/>
  <c r="Z327"/>
  <c r="Z326"/>
  <c r="Z323"/>
  <c r="Z322"/>
  <c r="Z321"/>
  <c r="Z320"/>
  <c r="Z319"/>
  <c r="Z318"/>
  <c r="Z317"/>
  <c r="Z316"/>
  <c r="Z314"/>
  <c r="Z313"/>
  <c r="Z312"/>
  <c r="Z311"/>
  <c r="Z310"/>
  <c r="Z309"/>
  <c r="Z307"/>
  <c r="Z306"/>
  <c r="Z305"/>
  <c r="Z300"/>
  <c r="Z298"/>
  <c r="Z297"/>
  <c r="Z296"/>
  <c r="Z295"/>
  <c r="Z294"/>
  <c r="Z292"/>
  <c r="Z291"/>
  <c r="Z288"/>
  <c r="Z287"/>
  <c r="Z286"/>
  <c r="Z285"/>
  <c r="Z278"/>
  <c r="Z277"/>
  <c r="Z273"/>
  <c r="Z271"/>
  <c r="Z270"/>
  <c r="Z269"/>
  <c r="Z263"/>
  <c r="Z259"/>
  <c r="Z257"/>
  <c r="Z251"/>
  <c r="Z249"/>
  <c r="Z247"/>
  <c r="Z246"/>
  <c r="Z243"/>
  <c r="Z238"/>
  <c r="Z235"/>
  <c r="Z234"/>
  <c r="Z227"/>
  <c r="Z226"/>
  <c r="Z224"/>
  <c r="Z223"/>
  <c r="Z222"/>
  <c r="Z221"/>
  <c r="Z220"/>
  <c r="Z219"/>
  <c r="Z218"/>
  <c r="Z209"/>
  <c r="Z208"/>
  <c r="Z196"/>
  <c r="Z193"/>
  <c r="Z192"/>
  <c r="Z183"/>
  <c r="Z180"/>
  <c r="Z179"/>
  <c r="Z178"/>
  <c r="Z177"/>
  <c r="Z174"/>
  <c r="Z172"/>
  <c r="Z166"/>
  <c r="Z165"/>
  <c r="Z164"/>
  <c r="Z163"/>
  <c r="Z162"/>
  <c r="Z161"/>
  <c r="Z160"/>
  <c r="Z159"/>
  <c r="Z158"/>
  <c r="Z157"/>
  <c r="Z156"/>
  <c r="Z155"/>
  <c r="Z152"/>
  <c r="Z151"/>
  <c r="Z144"/>
  <c r="Z141"/>
  <c r="Z139"/>
  <c r="Z137"/>
  <c r="Z136"/>
  <c r="Z135"/>
  <c r="Z134"/>
  <c r="Z133"/>
  <c r="Z132"/>
  <c r="Z131"/>
  <c r="Z129"/>
  <c r="Z127"/>
  <c r="Z126"/>
  <c r="Z125"/>
  <c r="Z124"/>
  <c r="Z123"/>
  <c r="Z122"/>
  <c r="Z121"/>
  <c r="Z120"/>
  <c r="Z119"/>
  <c r="Z118"/>
  <c r="Z117"/>
  <c r="Z116"/>
  <c r="Z115"/>
  <c r="Z109"/>
  <c r="Z108"/>
  <c r="Z107"/>
  <c r="Z105"/>
  <c r="Z102"/>
  <c r="Z99"/>
  <c r="Z98"/>
  <c r="Z97"/>
  <c r="Z96"/>
  <c r="Z95"/>
  <c r="Z94"/>
  <c r="Z93"/>
  <c r="Z92"/>
  <c r="Z91"/>
  <c r="Z89"/>
  <c r="Z88"/>
  <c r="Z87"/>
  <c r="Z86"/>
  <c r="Z85"/>
  <c r="Z84"/>
  <c r="Z83"/>
  <c r="Z82"/>
  <c r="Z79"/>
  <c r="Z77"/>
  <c r="Z74"/>
  <c r="Z70"/>
  <c r="Z64"/>
  <c r="Z63"/>
  <c r="Z61"/>
  <c r="Z59"/>
  <c r="Z58"/>
  <c r="Z57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6"/>
  <c r="Z25"/>
  <c r="Z24"/>
  <c r="Z23"/>
  <c r="Z22"/>
  <c r="Z21"/>
  <c r="Z20"/>
  <c r="Z19"/>
  <c r="Z18"/>
  <c r="Y377"/>
  <c r="Y372"/>
  <c r="Y371"/>
  <c r="Y369"/>
  <c r="Y367"/>
  <c r="Y365"/>
  <c r="Y364"/>
  <c r="Y363"/>
  <c r="Y362"/>
  <c r="Y361"/>
  <c r="Y360"/>
  <c r="Y359"/>
  <c r="Y358"/>
  <c r="Y357"/>
  <c r="Y356"/>
  <c r="Y354"/>
  <c r="Y353"/>
  <c r="Y352"/>
  <c r="Y351"/>
  <c r="Y349"/>
  <c r="Y348"/>
  <c r="Y347"/>
  <c r="Y346"/>
  <c r="Y345"/>
  <c r="Y344"/>
  <c r="Y342"/>
  <c r="Y341"/>
  <c r="Y340"/>
  <c r="Y339"/>
  <c r="Y338"/>
  <c r="Y337"/>
  <c r="Y335"/>
  <c r="Y334"/>
  <c r="Y333"/>
  <c r="Y332"/>
  <c r="Y329"/>
  <c r="Y327"/>
  <c r="Y326"/>
  <c r="Y323"/>
  <c r="Y322"/>
  <c r="Y321"/>
  <c r="Y320"/>
  <c r="Y319"/>
  <c r="Y318"/>
  <c r="Y317"/>
  <c r="Y316"/>
  <c r="Y314"/>
  <c r="Y313"/>
  <c r="Y312"/>
  <c r="Y311"/>
  <c r="Y310"/>
  <c r="Y309"/>
  <c r="Y307"/>
  <c r="Y306"/>
  <c r="Y305"/>
  <c r="Y300"/>
  <c r="Y298"/>
  <c r="Y297"/>
  <c r="Y296"/>
  <c r="Y295"/>
  <c r="Y294"/>
  <c r="Y292"/>
  <c r="Y291"/>
  <c r="Y288"/>
  <c r="Y287"/>
  <c r="Y286"/>
  <c r="Y285"/>
  <c r="Y278"/>
  <c r="Y277"/>
  <c r="Y273"/>
  <c r="Y271"/>
  <c r="Y270"/>
  <c r="Y269"/>
  <c r="Y263"/>
  <c r="Y259"/>
  <c r="Y257"/>
  <c r="Y251"/>
  <c r="Y249"/>
  <c r="Y247"/>
  <c r="Y246"/>
  <c r="Y243"/>
  <c r="Y238"/>
  <c r="Y235"/>
  <c r="Y234"/>
  <c r="Y227"/>
  <c r="Y226"/>
  <c r="Y224"/>
  <c r="Y223"/>
  <c r="Y222"/>
  <c r="Y221"/>
  <c r="Y220"/>
  <c r="Y219"/>
  <c r="Y218"/>
  <c r="Y209"/>
  <c r="Y208"/>
  <c r="Y196"/>
  <c r="Y193"/>
  <c r="Y192"/>
  <c r="Y183"/>
  <c r="Y180"/>
  <c r="Y179"/>
  <c r="Y178"/>
  <c r="Y177"/>
  <c r="Y174"/>
  <c r="Y172"/>
  <c r="Y166"/>
  <c r="Y165"/>
  <c r="Y164"/>
  <c r="Y163"/>
  <c r="Y162"/>
  <c r="Y161"/>
  <c r="Y160"/>
  <c r="Y159"/>
  <c r="Y158"/>
  <c r="Y157"/>
  <c r="Y156"/>
  <c r="Y155"/>
  <c r="Y152"/>
  <c r="Y151"/>
  <c r="Y144"/>
  <c r="Y141"/>
  <c r="Y139"/>
  <c r="Y137"/>
  <c r="Y136"/>
  <c r="Y135"/>
  <c r="Y134"/>
  <c r="Y133"/>
  <c r="Y132"/>
  <c r="Y131"/>
  <c r="Y129"/>
  <c r="Y127"/>
  <c r="Y126"/>
  <c r="Y125"/>
  <c r="Y124"/>
  <c r="Y123"/>
  <c r="Y122"/>
  <c r="Y121"/>
  <c r="Y120"/>
  <c r="Y119"/>
  <c r="Y118"/>
  <c r="Y117"/>
  <c r="Y116"/>
  <c r="Y115"/>
  <c r="Y109"/>
  <c r="Y108"/>
  <c r="Y107"/>
  <c r="Y105"/>
  <c r="Y102"/>
  <c r="Y99"/>
  <c r="Y98"/>
  <c r="Y97"/>
  <c r="Y96"/>
  <c r="Y95"/>
  <c r="Y94"/>
  <c r="Y93"/>
  <c r="Y92"/>
  <c r="Y91"/>
  <c r="Y89"/>
  <c r="Y88"/>
  <c r="Y87"/>
  <c r="Y86"/>
  <c r="Y85"/>
  <c r="Y84"/>
  <c r="Y83"/>
  <c r="Y82"/>
  <c r="Y79"/>
  <c r="Y77"/>
  <c r="Y74"/>
  <c r="Y70"/>
  <c r="Y64"/>
  <c r="Y63"/>
  <c r="Y61"/>
  <c r="Y59"/>
  <c r="Y58"/>
  <c r="Y57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6"/>
  <c r="Y25"/>
  <c r="Y24"/>
  <c r="Y23"/>
  <c r="Y22"/>
  <c r="Y21"/>
  <c r="Y20"/>
  <c r="Y19"/>
  <c r="Y18"/>
  <c r="X26"/>
  <c r="X25"/>
  <c r="X24"/>
  <c r="X23"/>
  <c r="X22"/>
  <c r="X21"/>
  <c r="X20"/>
  <c r="X19"/>
  <c r="X18"/>
  <c r="X8"/>
  <c r="Y8" s="1"/>
  <c r="X9"/>
  <c r="Y9" s="1"/>
  <c r="X10"/>
  <c r="Y10" s="1"/>
  <c r="X11"/>
  <c r="Y11" s="1"/>
  <c r="X12"/>
  <c r="Y12" s="1"/>
  <c r="X13"/>
  <c r="Y13" s="1"/>
  <c r="X14"/>
  <c r="Y14" s="1"/>
  <c r="X15"/>
  <c r="Y15" s="1"/>
  <c r="X16"/>
  <c r="Y16" s="1"/>
  <c r="V58"/>
  <c r="V59"/>
  <c r="V61"/>
  <c r="V63"/>
  <c r="V64"/>
  <c r="V70"/>
  <c r="V74"/>
  <c r="V77"/>
  <c r="V79"/>
  <c r="V82"/>
  <c r="V83"/>
  <c r="V84"/>
  <c r="V85"/>
  <c r="V86"/>
  <c r="V87"/>
  <c r="V88"/>
  <c r="V89"/>
  <c r="V91"/>
  <c r="V92"/>
  <c r="V93"/>
  <c r="V94"/>
  <c r="V95"/>
  <c r="V96"/>
  <c r="V97"/>
  <c r="V98"/>
  <c r="V99"/>
  <c r="V102"/>
  <c r="V105"/>
  <c r="V107"/>
  <c r="V108"/>
  <c r="V109"/>
  <c r="V115"/>
  <c r="V116"/>
  <c r="V117"/>
  <c r="V118"/>
  <c r="V119"/>
  <c r="V120"/>
  <c r="V121"/>
  <c r="V122"/>
  <c r="V123"/>
  <c r="V124"/>
  <c r="V125"/>
  <c r="V126"/>
  <c r="V127"/>
  <c r="V129"/>
  <c r="V131"/>
  <c r="V132"/>
  <c r="V133"/>
  <c r="V134"/>
  <c r="V135"/>
  <c r="V136"/>
  <c r="V137"/>
  <c r="V139"/>
  <c r="V141"/>
  <c r="V144"/>
  <c r="V151"/>
  <c r="V152"/>
  <c r="V155"/>
  <c r="V156"/>
  <c r="V157"/>
  <c r="V158"/>
  <c r="V159"/>
  <c r="V160"/>
  <c r="V161"/>
  <c r="V162"/>
  <c r="V163"/>
  <c r="V164"/>
  <c r="V165"/>
  <c r="V166"/>
  <c r="V172"/>
  <c r="V174"/>
  <c r="V177"/>
  <c r="V178"/>
  <c r="V179"/>
  <c r="V180"/>
  <c r="V183"/>
  <c r="V192"/>
  <c r="V193"/>
  <c r="V196"/>
  <c r="V208"/>
  <c r="V209"/>
  <c r="V218"/>
  <c r="V219"/>
  <c r="V220"/>
  <c r="V221"/>
  <c r="V222"/>
  <c r="V223"/>
  <c r="V224"/>
  <c r="V226"/>
  <c r="V227"/>
  <c r="V234"/>
  <c r="V235"/>
  <c r="V238"/>
  <c r="V243"/>
  <c r="V246"/>
  <c r="V247"/>
  <c r="V249"/>
  <c r="V251"/>
  <c r="V257"/>
  <c r="V259"/>
  <c r="V263"/>
  <c r="V269"/>
  <c r="V270"/>
  <c r="V271"/>
  <c r="V273"/>
  <c r="V277"/>
  <c r="V278"/>
  <c r="V285"/>
  <c r="V286"/>
  <c r="V287"/>
  <c r="V288"/>
  <c r="V291"/>
  <c r="V292"/>
  <c r="V294"/>
  <c r="V295"/>
  <c r="V296"/>
  <c r="V297"/>
  <c r="V298"/>
  <c r="V300"/>
  <c r="V305"/>
  <c r="V306"/>
  <c r="V307"/>
  <c r="V309"/>
  <c r="V310"/>
  <c r="V311"/>
  <c r="V312"/>
  <c r="V313"/>
  <c r="V314"/>
  <c r="V316"/>
  <c r="V317"/>
  <c r="V318"/>
  <c r="V319"/>
  <c r="V320"/>
  <c r="V321"/>
  <c r="V322"/>
  <c r="V323"/>
  <c r="V326"/>
  <c r="V327"/>
  <c r="V329"/>
  <c r="V332"/>
  <c r="V333"/>
  <c r="V334"/>
  <c r="V335"/>
  <c r="V337"/>
  <c r="V338"/>
  <c r="V339"/>
  <c r="V340"/>
  <c r="V341"/>
  <c r="V342"/>
  <c r="V344"/>
  <c r="V345"/>
  <c r="V346"/>
  <c r="V347"/>
  <c r="V348"/>
  <c r="V349"/>
  <c r="V351"/>
  <c r="V352"/>
  <c r="V353"/>
  <c r="V354"/>
  <c r="V356"/>
  <c r="V357"/>
  <c r="V358"/>
  <c r="V359"/>
  <c r="V360"/>
  <c r="V361"/>
  <c r="V362"/>
  <c r="V363"/>
  <c r="V364"/>
  <c r="V365"/>
  <c r="V367"/>
  <c r="V369"/>
  <c r="V371"/>
  <c r="V372"/>
  <c r="V377"/>
  <c r="V378"/>
  <c r="V57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28"/>
  <c r="V19"/>
  <c r="V20"/>
  <c r="V21"/>
  <c r="V22"/>
  <c r="V23"/>
  <c r="V24"/>
  <c r="V25"/>
  <c r="V26"/>
  <c r="V8"/>
  <c r="V9"/>
  <c r="V10"/>
  <c r="V11"/>
  <c r="V12"/>
  <c r="V13"/>
  <c r="V14"/>
  <c r="V15"/>
  <c r="V16"/>
  <c r="V7"/>
  <c r="T19"/>
  <c r="T20"/>
  <c r="T21"/>
  <c r="T22"/>
  <c r="T23"/>
  <c r="T24"/>
  <c r="T25"/>
  <c r="T26"/>
  <c r="T18"/>
  <c r="P378"/>
  <c r="P377"/>
  <c r="P376"/>
  <c r="P375"/>
  <c r="P374"/>
  <c r="P373"/>
  <c r="P372"/>
  <c r="P371"/>
  <c r="P370"/>
  <c r="P369"/>
  <c r="P368"/>
  <c r="P367"/>
  <c r="P365"/>
  <c r="P364"/>
  <c r="P363"/>
  <c r="P362"/>
  <c r="P361"/>
  <c r="P360"/>
  <c r="P359"/>
  <c r="P358"/>
  <c r="P357"/>
  <c r="P356"/>
  <c r="P354"/>
  <c r="P353"/>
  <c r="P352"/>
  <c r="P351"/>
  <c r="P350"/>
  <c r="P349"/>
  <c r="P348"/>
  <c r="P347"/>
  <c r="P346"/>
  <c r="P345"/>
  <c r="P344"/>
  <c r="P342"/>
  <c r="P341"/>
  <c r="P340"/>
  <c r="P339"/>
  <c r="P338"/>
  <c r="P337"/>
  <c r="P336"/>
  <c r="P335"/>
  <c r="P334"/>
  <c r="P333"/>
  <c r="P332"/>
  <c r="P330"/>
  <c r="P329"/>
  <c r="P328"/>
  <c r="P327"/>
  <c r="P326"/>
  <c r="P325"/>
  <c r="P324"/>
  <c r="P323"/>
  <c r="P322"/>
  <c r="P321"/>
  <c r="P320"/>
  <c r="P319"/>
  <c r="P318"/>
  <c r="P317"/>
  <c r="P316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1"/>
  <c r="P270"/>
  <c r="P269"/>
  <c r="P268"/>
  <c r="P267"/>
  <c r="P266"/>
  <c r="P265"/>
  <c r="P263"/>
  <c r="P262"/>
  <c r="P261"/>
  <c r="P260"/>
  <c r="P259"/>
  <c r="P258"/>
  <c r="P257"/>
  <c r="P256"/>
  <c r="P255"/>
  <c r="P254"/>
  <c r="P253"/>
  <c r="P252"/>
  <c r="P251"/>
  <c r="P250"/>
  <c r="P249"/>
  <c r="P247"/>
  <c r="P246"/>
  <c r="P245"/>
  <c r="P244"/>
  <c r="P243"/>
  <c r="P242"/>
  <c r="P241"/>
  <c r="P240"/>
  <c r="P238"/>
  <c r="P237"/>
  <c r="P236"/>
  <c r="P235"/>
  <c r="P234"/>
  <c r="P233"/>
  <c r="P232"/>
  <c r="P231"/>
  <c r="P230"/>
  <c r="P228"/>
  <c r="P227"/>
  <c r="P226"/>
  <c r="P225"/>
  <c r="P224"/>
  <c r="P223"/>
  <c r="P222"/>
  <c r="P221"/>
  <c r="P220"/>
  <c r="P219"/>
  <c r="P218"/>
  <c r="P217"/>
  <c r="P216"/>
  <c r="P214"/>
  <c r="P213"/>
  <c r="P212"/>
  <c r="P211"/>
  <c r="P210"/>
  <c r="P209"/>
  <c r="P208"/>
  <c r="P207"/>
  <c r="P206"/>
  <c r="P205"/>
  <c r="P204"/>
  <c r="P203"/>
  <c r="P201"/>
  <c r="P200"/>
  <c r="P199"/>
  <c r="P198"/>
  <c r="P197"/>
  <c r="P196"/>
  <c r="P195"/>
  <c r="P194"/>
  <c r="P193"/>
  <c r="P192"/>
  <c r="P191"/>
  <c r="P190"/>
  <c r="P189"/>
  <c r="P187"/>
  <c r="P186"/>
  <c r="P185"/>
  <c r="P184"/>
  <c r="P183"/>
  <c r="P182"/>
  <c r="P180"/>
  <c r="P179"/>
  <c r="P178"/>
  <c r="P177"/>
  <c r="P176"/>
  <c r="P175"/>
  <c r="P174"/>
  <c r="P173"/>
  <c r="P172"/>
  <c r="P171"/>
  <c r="P170"/>
  <c r="P169"/>
  <c r="P168"/>
  <c r="P166"/>
  <c r="P165"/>
  <c r="P164"/>
  <c r="P163"/>
  <c r="P162"/>
  <c r="P161"/>
  <c r="P160"/>
  <c r="P159"/>
  <c r="P158"/>
  <c r="P157"/>
  <c r="P156"/>
  <c r="P155"/>
  <c r="P153"/>
  <c r="P152"/>
  <c r="P151"/>
  <c r="P150"/>
  <c r="P149"/>
  <c r="P148"/>
  <c r="P146"/>
  <c r="P145"/>
  <c r="P144"/>
  <c r="P143"/>
  <c r="P142"/>
  <c r="P141"/>
  <c r="P140"/>
  <c r="P139"/>
  <c r="P137"/>
  <c r="P136"/>
  <c r="P135"/>
  <c r="P134"/>
  <c r="P133"/>
  <c r="P132"/>
  <c r="P131"/>
  <c r="P129"/>
  <c r="P128"/>
  <c r="P127"/>
  <c r="P126"/>
  <c r="P125"/>
  <c r="P124"/>
  <c r="P123"/>
  <c r="P122"/>
  <c r="P121"/>
  <c r="P120"/>
  <c r="P119"/>
  <c r="P118"/>
  <c r="P117"/>
  <c r="P116"/>
  <c r="P115"/>
  <c r="P113"/>
  <c r="P112"/>
  <c r="P111"/>
  <c r="P110"/>
  <c r="P109"/>
  <c r="P108"/>
  <c r="P107"/>
  <c r="P106"/>
  <c r="P105"/>
  <c r="P104"/>
  <c r="P103"/>
  <c r="P102"/>
  <c r="P101"/>
  <c r="P99"/>
  <c r="P98"/>
  <c r="P97"/>
  <c r="P96"/>
  <c r="P95"/>
  <c r="P94"/>
  <c r="P93"/>
  <c r="P92"/>
  <c r="P91"/>
  <c r="P89"/>
  <c r="P88"/>
  <c r="P87"/>
  <c r="P86"/>
  <c r="P85"/>
  <c r="P84"/>
  <c r="P83"/>
  <c r="P82"/>
  <c r="P80"/>
  <c r="P79"/>
  <c r="P78"/>
  <c r="P77"/>
  <c r="P76"/>
  <c r="P74"/>
  <c r="P73"/>
  <c r="P72"/>
  <c r="P71"/>
  <c r="P70"/>
  <c r="P69"/>
  <c r="P68"/>
  <c r="P67"/>
  <c r="P66"/>
  <c r="P65"/>
  <c r="P64"/>
  <c r="P63"/>
  <c r="P61"/>
  <c r="P60"/>
  <c r="P59"/>
  <c r="P58"/>
  <c r="P57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8"/>
  <c r="P9"/>
  <c r="P10"/>
  <c r="P11"/>
  <c r="P12"/>
  <c r="P13"/>
  <c r="P14"/>
  <c r="P15"/>
  <c r="P16"/>
  <c r="P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28"/>
  <c r="L8"/>
  <c r="L9"/>
  <c r="L10"/>
  <c r="L11"/>
  <c r="L12"/>
  <c r="L13"/>
  <c r="L14"/>
  <c r="L15"/>
  <c r="L16"/>
  <c r="L7"/>
  <c r="D378"/>
  <c r="D377"/>
  <c r="D376"/>
  <c r="V376" s="1"/>
  <c r="Y376" s="1"/>
  <c r="D375"/>
  <c r="V375" s="1"/>
  <c r="Y375" s="1"/>
  <c r="D374"/>
  <c r="V374" s="1"/>
  <c r="Y374" s="1"/>
  <c r="D373"/>
  <c r="V373" s="1"/>
  <c r="Y373" s="1"/>
  <c r="D372"/>
  <c r="D371"/>
  <c r="D370"/>
  <c r="V370" s="1"/>
  <c r="Y370" s="1"/>
  <c r="D369"/>
  <c r="D368"/>
  <c r="V368" s="1"/>
  <c r="Y368" s="1"/>
  <c r="D367"/>
  <c r="D365"/>
  <c r="D364"/>
  <c r="D363"/>
  <c r="D362"/>
  <c r="D361"/>
  <c r="D360"/>
  <c r="D359"/>
  <c r="D358"/>
  <c r="D357"/>
  <c r="D356"/>
  <c r="D354"/>
  <c r="D353"/>
  <c r="D352"/>
  <c r="D351"/>
  <c r="D350"/>
  <c r="V350" s="1"/>
  <c r="Y350" s="1"/>
  <c r="D349"/>
  <c r="D348"/>
  <c r="D347"/>
  <c r="D346"/>
  <c r="D345"/>
  <c r="D344"/>
  <c r="D342"/>
  <c r="D341"/>
  <c r="D340"/>
  <c r="D339"/>
  <c r="D338"/>
  <c r="D337"/>
  <c r="D336"/>
  <c r="V336" s="1"/>
  <c r="Y336" s="1"/>
  <c r="D335"/>
  <c r="D334"/>
  <c r="D333"/>
  <c r="D332"/>
  <c r="D330"/>
  <c r="V330" s="1"/>
  <c r="Y330" s="1"/>
  <c r="D329"/>
  <c r="D328"/>
  <c r="V328" s="1"/>
  <c r="Y328" s="1"/>
  <c r="D327"/>
  <c r="D326"/>
  <c r="D325"/>
  <c r="V325" s="1"/>
  <c r="Y325" s="1"/>
  <c r="D324"/>
  <c r="V324" s="1"/>
  <c r="Y324" s="1"/>
  <c r="D323"/>
  <c r="D322"/>
  <c r="D321"/>
  <c r="D320"/>
  <c r="D319"/>
  <c r="D318"/>
  <c r="D317"/>
  <c r="D316"/>
  <c r="D314"/>
  <c r="D313"/>
  <c r="D312"/>
  <c r="D311"/>
  <c r="D310"/>
  <c r="D309"/>
  <c r="D308"/>
  <c r="V308" s="1"/>
  <c r="Y308" s="1"/>
  <c r="D307"/>
  <c r="D306"/>
  <c r="D305"/>
  <c r="D304"/>
  <c r="V304" s="1"/>
  <c r="Y304" s="1"/>
  <c r="D303"/>
  <c r="V303" s="1"/>
  <c r="Y303" s="1"/>
  <c r="D302"/>
  <c r="V302" s="1"/>
  <c r="Y302" s="1"/>
  <c r="D301"/>
  <c r="V301" s="1"/>
  <c r="Y301" s="1"/>
  <c r="D300"/>
  <c r="D299"/>
  <c r="V299" s="1"/>
  <c r="Y299" s="1"/>
  <c r="D298"/>
  <c r="D297"/>
  <c r="D296"/>
  <c r="D295"/>
  <c r="D294"/>
  <c r="D293"/>
  <c r="V293" s="1"/>
  <c r="Y293" s="1"/>
  <c r="D292"/>
  <c r="D291"/>
  <c r="D289"/>
  <c r="V289" s="1"/>
  <c r="Y289" s="1"/>
  <c r="D288"/>
  <c r="D287"/>
  <c r="D286"/>
  <c r="D285"/>
  <c r="D284"/>
  <c r="V284" s="1"/>
  <c r="Y284" s="1"/>
  <c r="D283"/>
  <c r="V283" s="1"/>
  <c r="Y283" s="1"/>
  <c r="D282"/>
  <c r="V282" s="1"/>
  <c r="Y282" s="1"/>
  <c r="D281"/>
  <c r="V281" s="1"/>
  <c r="Y281" s="1"/>
  <c r="D280"/>
  <c r="V280" s="1"/>
  <c r="Y280" s="1"/>
  <c r="D279"/>
  <c r="V279" s="1"/>
  <c r="Y279" s="1"/>
  <c r="D278"/>
  <c r="D277"/>
  <c r="D276"/>
  <c r="V276" s="1"/>
  <c r="Y276" s="1"/>
  <c r="D275"/>
  <c r="V275" s="1"/>
  <c r="Y275" s="1"/>
  <c r="D274"/>
  <c r="V274" s="1"/>
  <c r="Y274" s="1"/>
  <c r="D273"/>
  <c r="D271"/>
  <c r="D270"/>
  <c r="D269"/>
  <c r="D268"/>
  <c r="V268" s="1"/>
  <c r="Y268" s="1"/>
  <c r="D267"/>
  <c r="V267" s="1"/>
  <c r="Y267" s="1"/>
  <c r="D266"/>
  <c r="V266" s="1"/>
  <c r="Y266" s="1"/>
  <c r="D265"/>
  <c r="V265" s="1"/>
  <c r="Y265" s="1"/>
  <c r="D263"/>
  <c r="D262"/>
  <c r="V262" s="1"/>
  <c r="Y262" s="1"/>
  <c r="D261"/>
  <c r="V261" s="1"/>
  <c r="Y261" s="1"/>
  <c r="D260"/>
  <c r="V260" s="1"/>
  <c r="Y260" s="1"/>
  <c r="D259"/>
  <c r="D258"/>
  <c r="V258" s="1"/>
  <c r="Y258" s="1"/>
  <c r="D257"/>
  <c r="D256"/>
  <c r="V256" s="1"/>
  <c r="Y256" s="1"/>
  <c r="D255"/>
  <c r="V255" s="1"/>
  <c r="Y255" s="1"/>
  <c r="D254"/>
  <c r="V254" s="1"/>
  <c r="Y254" s="1"/>
  <c r="D253"/>
  <c r="V253" s="1"/>
  <c r="Y253" s="1"/>
  <c r="D252"/>
  <c r="V252" s="1"/>
  <c r="Y252" s="1"/>
  <c r="D251"/>
  <c r="D250"/>
  <c r="V250" s="1"/>
  <c r="Y250" s="1"/>
  <c r="D249"/>
  <c r="D247"/>
  <c r="D246"/>
  <c r="D245"/>
  <c r="V245" s="1"/>
  <c r="Y245" s="1"/>
  <c r="D244"/>
  <c r="V244" s="1"/>
  <c r="Y244" s="1"/>
  <c r="D243"/>
  <c r="D242"/>
  <c r="V242" s="1"/>
  <c r="Y242" s="1"/>
  <c r="D241"/>
  <c r="V241" s="1"/>
  <c r="Y241" s="1"/>
  <c r="D240"/>
  <c r="V240" s="1"/>
  <c r="Y240" s="1"/>
  <c r="D238"/>
  <c r="D237"/>
  <c r="V237" s="1"/>
  <c r="Y237" s="1"/>
  <c r="D236"/>
  <c r="V236" s="1"/>
  <c r="Y236" s="1"/>
  <c r="D235"/>
  <c r="D234"/>
  <c r="D233"/>
  <c r="V233" s="1"/>
  <c r="Y233" s="1"/>
  <c r="D232"/>
  <c r="V232" s="1"/>
  <c r="Y232" s="1"/>
  <c r="D231"/>
  <c r="V231" s="1"/>
  <c r="Y231" s="1"/>
  <c r="D230"/>
  <c r="V230" s="1"/>
  <c r="Y230" s="1"/>
  <c r="D228"/>
  <c r="V228" s="1"/>
  <c r="Y228" s="1"/>
  <c r="D227"/>
  <c r="D226"/>
  <c r="D225"/>
  <c r="V225" s="1"/>
  <c r="Y225" s="1"/>
  <c r="D224"/>
  <c r="D223"/>
  <c r="D222"/>
  <c r="D221"/>
  <c r="D220"/>
  <c r="D219"/>
  <c r="D218"/>
  <c r="D217"/>
  <c r="V217" s="1"/>
  <c r="Y217" s="1"/>
  <c r="D216"/>
  <c r="V216" s="1"/>
  <c r="Y216" s="1"/>
  <c r="D214"/>
  <c r="V214" s="1"/>
  <c r="Y214" s="1"/>
  <c r="D213"/>
  <c r="V213" s="1"/>
  <c r="Y213" s="1"/>
  <c r="D212"/>
  <c r="V212" s="1"/>
  <c r="Y212" s="1"/>
  <c r="D211"/>
  <c r="V211" s="1"/>
  <c r="Y211" s="1"/>
  <c r="D210"/>
  <c r="V210" s="1"/>
  <c r="Y210" s="1"/>
  <c r="D209"/>
  <c r="D208"/>
  <c r="D207"/>
  <c r="V207" s="1"/>
  <c r="Y207" s="1"/>
  <c r="D206"/>
  <c r="V206" s="1"/>
  <c r="Y206" s="1"/>
  <c r="D205"/>
  <c r="V205" s="1"/>
  <c r="Y205" s="1"/>
  <c r="D204"/>
  <c r="V204" s="1"/>
  <c r="Y204" s="1"/>
  <c r="D203"/>
  <c r="V203" s="1"/>
  <c r="Y203" s="1"/>
  <c r="D201"/>
  <c r="V201" s="1"/>
  <c r="Y201" s="1"/>
  <c r="D200"/>
  <c r="V200" s="1"/>
  <c r="Y200" s="1"/>
  <c r="D199"/>
  <c r="V199" s="1"/>
  <c r="Y199" s="1"/>
  <c r="D198"/>
  <c r="V198" s="1"/>
  <c r="Y198" s="1"/>
  <c r="D197"/>
  <c r="V197" s="1"/>
  <c r="Y197" s="1"/>
  <c r="D196"/>
  <c r="D195"/>
  <c r="V195" s="1"/>
  <c r="Y195" s="1"/>
  <c r="D194"/>
  <c r="V194" s="1"/>
  <c r="Y194" s="1"/>
  <c r="D193"/>
  <c r="D192"/>
  <c r="D191"/>
  <c r="V191" s="1"/>
  <c r="Y191" s="1"/>
  <c r="D190"/>
  <c r="V190" s="1"/>
  <c r="Y190" s="1"/>
  <c r="D189"/>
  <c r="V189" s="1"/>
  <c r="Y189" s="1"/>
  <c r="D187"/>
  <c r="V187" s="1"/>
  <c r="Y187" s="1"/>
  <c r="D186"/>
  <c r="V186" s="1"/>
  <c r="Y186" s="1"/>
  <c r="D185"/>
  <c r="V185" s="1"/>
  <c r="Y185" s="1"/>
  <c r="D184"/>
  <c r="V184" s="1"/>
  <c r="Y184" s="1"/>
  <c r="D183"/>
  <c r="D182"/>
  <c r="V182" s="1"/>
  <c r="Y182" s="1"/>
  <c r="D180"/>
  <c r="D179"/>
  <c r="D178"/>
  <c r="D177"/>
  <c r="D176"/>
  <c r="V176" s="1"/>
  <c r="Y176" s="1"/>
  <c r="D175"/>
  <c r="V175" s="1"/>
  <c r="Y175" s="1"/>
  <c r="D174"/>
  <c r="D173"/>
  <c r="V173" s="1"/>
  <c r="Y173" s="1"/>
  <c r="D172"/>
  <c r="D171"/>
  <c r="V171" s="1"/>
  <c r="Y171" s="1"/>
  <c r="D170"/>
  <c r="V170" s="1"/>
  <c r="Y170" s="1"/>
  <c r="D169"/>
  <c r="V169" s="1"/>
  <c r="Y169" s="1"/>
  <c r="D168"/>
  <c r="V168" s="1"/>
  <c r="Y168" s="1"/>
  <c r="D166"/>
  <c r="D165"/>
  <c r="D164"/>
  <c r="D163"/>
  <c r="D162"/>
  <c r="D161"/>
  <c r="D160"/>
  <c r="D159"/>
  <c r="D158"/>
  <c r="D157"/>
  <c r="D156"/>
  <c r="D155"/>
  <c r="D153"/>
  <c r="V153" s="1"/>
  <c r="Y153" s="1"/>
  <c r="D152"/>
  <c r="D151"/>
  <c r="D150"/>
  <c r="V150" s="1"/>
  <c r="Y150" s="1"/>
  <c r="D149"/>
  <c r="V149" s="1"/>
  <c r="Y149" s="1"/>
  <c r="D148"/>
  <c r="V148" s="1"/>
  <c r="Y148" s="1"/>
  <c r="D146"/>
  <c r="V146" s="1"/>
  <c r="Y146" s="1"/>
  <c r="D145"/>
  <c r="V145" s="1"/>
  <c r="Y145" s="1"/>
  <c r="D144"/>
  <c r="D143"/>
  <c r="V143" s="1"/>
  <c r="Y143" s="1"/>
  <c r="D142"/>
  <c r="V142" s="1"/>
  <c r="Y142" s="1"/>
  <c r="D141"/>
  <c r="D140"/>
  <c r="V140" s="1"/>
  <c r="Y140" s="1"/>
  <c r="D139"/>
  <c r="D137"/>
  <c r="D136"/>
  <c r="D135"/>
  <c r="D134"/>
  <c r="D133"/>
  <c r="D132"/>
  <c r="D131"/>
  <c r="D129"/>
  <c r="D128"/>
  <c r="V128" s="1"/>
  <c r="Y128" s="1"/>
  <c r="D127"/>
  <c r="D126"/>
  <c r="D125"/>
  <c r="D124"/>
  <c r="D123"/>
  <c r="D122"/>
  <c r="D121"/>
  <c r="D120"/>
  <c r="D119"/>
  <c r="D118"/>
  <c r="D117"/>
  <c r="D116"/>
  <c r="D115"/>
  <c r="D113"/>
  <c r="V113" s="1"/>
  <c r="Y113" s="1"/>
  <c r="D112"/>
  <c r="V112" s="1"/>
  <c r="Y112" s="1"/>
  <c r="D111"/>
  <c r="V111" s="1"/>
  <c r="Y111" s="1"/>
  <c r="D110"/>
  <c r="V110" s="1"/>
  <c r="Y110" s="1"/>
  <c r="D109"/>
  <c r="D108"/>
  <c r="D107"/>
  <c r="D106"/>
  <c r="V106" s="1"/>
  <c r="Y106" s="1"/>
  <c r="D105"/>
  <c r="D104"/>
  <c r="V104" s="1"/>
  <c r="Y104" s="1"/>
  <c r="D103"/>
  <c r="V103" s="1"/>
  <c r="Y103" s="1"/>
  <c r="D102"/>
  <c r="D101"/>
  <c r="V101" s="1"/>
  <c r="Y101" s="1"/>
  <c r="D99"/>
  <c r="D98"/>
  <c r="D97"/>
  <c r="D96"/>
  <c r="D95"/>
  <c r="D94"/>
  <c r="D93"/>
  <c r="D92"/>
  <c r="D91"/>
  <c r="D89"/>
  <c r="D88"/>
  <c r="D87"/>
  <c r="D86"/>
  <c r="D85"/>
  <c r="D84"/>
  <c r="D83"/>
  <c r="D82"/>
  <c r="D80"/>
  <c r="V80" s="1"/>
  <c r="Y80" s="1"/>
  <c r="D79"/>
  <c r="D78"/>
  <c r="V78" s="1"/>
  <c r="Y78" s="1"/>
  <c r="D77"/>
  <c r="D76"/>
  <c r="V76" s="1"/>
  <c r="Y76" s="1"/>
  <c r="D74"/>
  <c r="D73"/>
  <c r="V73" s="1"/>
  <c r="Y73" s="1"/>
  <c r="D72"/>
  <c r="V72" s="1"/>
  <c r="Y72" s="1"/>
  <c r="D71"/>
  <c r="V71" s="1"/>
  <c r="Y71" s="1"/>
  <c r="D70"/>
  <c r="D69"/>
  <c r="V69" s="1"/>
  <c r="Y69" s="1"/>
  <c r="D68"/>
  <c r="V68" s="1"/>
  <c r="Y68" s="1"/>
  <c r="D67"/>
  <c r="V67" s="1"/>
  <c r="Y67" s="1"/>
  <c r="D66"/>
  <c r="V66" s="1"/>
  <c r="Y66" s="1"/>
  <c r="D65"/>
  <c r="V65" s="1"/>
  <c r="Y65" s="1"/>
  <c r="D64"/>
  <c r="D63"/>
  <c r="D61"/>
  <c r="D60"/>
  <c r="V60" s="1"/>
  <c r="Y60" s="1"/>
  <c r="D59"/>
  <c r="D58"/>
  <c r="D57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8"/>
  <c r="D9"/>
  <c r="D10"/>
  <c r="D11"/>
  <c r="D12"/>
  <c r="D13"/>
  <c r="D14"/>
  <c r="D15"/>
  <c r="D16"/>
  <c r="D7"/>
  <c r="X58"/>
  <c r="X59"/>
  <c r="X60"/>
  <c r="X61"/>
  <c r="X63"/>
  <c r="X64"/>
  <c r="X65"/>
  <c r="X66"/>
  <c r="X67"/>
  <c r="X68"/>
  <c r="X69"/>
  <c r="X70"/>
  <c r="X71"/>
  <c r="X72"/>
  <c r="X73"/>
  <c r="X74"/>
  <c r="X76"/>
  <c r="X77"/>
  <c r="X78"/>
  <c r="X79"/>
  <c r="X80"/>
  <c r="X82"/>
  <c r="X83"/>
  <c r="X84"/>
  <c r="X85"/>
  <c r="X86"/>
  <c r="X87"/>
  <c r="X88"/>
  <c r="X89"/>
  <c r="X91"/>
  <c r="X92"/>
  <c r="X93"/>
  <c r="X94"/>
  <c r="X95"/>
  <c r="X96"/>
  <c r="X97"/>
  <c r="X98"/>
  <c r="X99"/>
  <c r="X101"/>
  <c r="X102"/>
  <c r="X103"/>
  <c r="X104"/>
  <c r="X105"/>
  <c r="X106"/>
  <c r="X107"/>
  <c r="X108"/>
  <c r="X109"/>
  <c r="X110"/>
  <c r="X111"/>
  <c r="X112"/>
  <c r="X113"/>
  <c r="X115"/>
  <c r="X116"/>
  <c r="X117"/>
  <c r="X118"/>
  <c r="X119"/>
  <c r="X120"/>
  <c r="X121"/>
  <c r="X122"/>
  <c r="X123"/>
  <c r="X124"/>
  <c r="X125"/>
  <c r="X126"/>
  <c r="X127"/>
  <c r="X128"/>
  <c r="X129"/>
  <c r="X131"/>
  <c r="X132"/>
  <c r="X133"/>
  <c r="X134"/>
  <c r="X135"/>
  <c r="X136"/>
  <c r="X137"/>
  <c r="X139"/>
  <c r="X140"/>
  <c r="X141"/>
  <c r="X142"/>
  <c r="X143"/>
  <c r="X144"/>
  <c r="X145"/>
  <c r="X146"/>
  <c r="X148"/>
  <c r="X149"/>
  <c r="X150"/>
  <c r="X151"/>
  <c r="X152"/>
  <c r="X153"/>
  <c r="X155"/>
  <c r="X156"/>
  <c r="X157"/>
  <c r="X158"/>
  <c r="X159"/>
  <c r="X160"/>
  <c r="X161"/>
  <c r="X162"/>
  <c r="X163"/>
  <c r="X164"/>
  <c r="X165"/>
  <c r="X166"/>
  <c r="X168"/>
  <c r="X169"/>
  <c r="X170"/>
  <c r="X171"/>
  <c r="X172"/>
  <c r="X173"/>
  <c r="X174"/>
  <c r="X175"/>
  <c r="X176"/>
  <c r="X177"/>
  <c r="X178"/>
  <c r="X179"/>
  <c r="X180"/>
  <c r="X182"/>
  <c r="X183"/>
  <c r="X184"/>
  <c r="X185"/>
  <c r="X186"/>
  <c r="X187"/>
  <c r="X189"/>
  <c r="X190"/>
  <c r="X191"/>
  <c r="X192"/>
  <c r="X193"/>
  <c r="X194"/>
  <c r="X195"/>
  <c r="X196"/>
  <c r="X197"/>
  <c r="X198"/>
  <c r="X199"/>
  <c r="X200"/>
  <c r="X201"/>
  <c r="X203"/>
  <c r="X204"/>
  <c r="X205"/>
  <c r="X206"/>
  <c r="X207"/>
  <c r="X208"/>
  <c r="X209"/>
  <c r="X210"/>
  <c r="X211"/>
  <c r="X212"/>
  <c r="X213"/>
  <c r="X214"/>
  <c r="X216"/>
  <c r="X217"/>
  <c r="X218"/>
  <c r="X219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8"/>
  <c r="X240"/>
  <c r="X241"/>
  <c r="X242"/>
  <c r="X243"/>
  <c r="X244"/>
  <c r="X245"/>
  <c r="X246"/>
  <c r="X247"/>
  <c r="X249"/>
  <c r="X250"/>
  <c r="X251"/>
  <c r="X252"/>
  <c r="X253"/>
  <c r="X254"/>
  <c r="X255"/>
  <c r="X256"/>
  <c r="X257"/>
  <c r="X258"/>
  <c r="X259"/>
  <c r="X260"/>
  <c r="X261"/>
  <c r="X262"/>
  <c r="X263"/>
  <c r="X265"/>
  <c r="X266"/>
  <c r="X267"/>
  <c r="X268"/>
  <c r="X269"/>
  <c r="X270"/>
  <c r="X271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6"/>
  <c r="X317"/>
  <c r="X318"/>
  <c r="X319"/>
  <c r="X320"/>
  <c r="X321"/>
  <c r="X322"/>
  <c r="X323"/>
  <c r="X324"/>
  <c r="X325"/>
  <c r="X326"/>
  <c r="X327"/>
  <c r="X328"/>
  <c r="X329"/>
  <c r="X330"/>
  <c r="X332"/>
  <c r="X333"/>
  <c r="X334"/>
  <c r="X335"/>
  <c r="X336"/>
  <c r="X337"/>
  <c r="X338"/>
  <c r="X339"/>
  <c r="X340"/>
  <c r="X341"/>
  <c r="X342"/>
  <c r="X344"/>
  <c r="X345"/>
  <c r="X346"/>
  <c r="X347"/>
  <c r="X348"/>
  <c r="X349"/>
  <c r="X350"/>
  <c r="X351"/>
  <c r="X352"/>
  <c r="X353"/>
  <c r="X354"/>
  <c r="X356"/>
  <c r="X357"/>
  <c r="X358"/>
  <c r="X359"/>
  <c r="X360"/>
  <c r="X361"/>
  <c r="X362"/>
  <c r="X363"/>
  <c r="X364"/>
  <c r="X365"/>
  <c r="X367"/>
  <c r="X368"/>
  <c r="X369"/>
  <c r="X370"/>
  <c r="X371"/>
  <c r="X372"/>
  <c r="X373"/>
  <c r="X374"/>
  <c r="X375"/>
  <c r="X376"/>
  <c r="X377"/>
  <c r="X378"/>
  <c r="X57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28"/>
  <c r="X7"/>
  <c r="Y7" s="1"/>
  <c r="AC17"/>
  <c r="Z7" l="1"/>
  <c r="Z15"/>
  <c r="Z13"/>
  <c r="Z11"/>
  <c r="Z9"/>
  <c r="Z16"/>
  <c r="Z14"/>
  <c r="Z12"/>
  <c r="Z10"/>
  <c r="Z8"/>
  <c r="Z376"/>
  <c r="Z375"/>
  <c r="Z374"/>
  <c r="Z373"/>
  <c r="Z370"/>
  <c r="Z368"/>
  <c r="Z350"/>
  <c r="Z336"/>
  <c r="Z330"/>
  <c r="Z328"/>
  <c r="Z325"/>
  <c r="Z324"/>
  <c r="Z308"/>
  <c r="Z304"/>
  <c r="Z303"/>
  <c r="Z302"/>
  <c r="Z301"/>
  <c r="Z299"/>
  <c r="Z293"/>
  <c r="Z289"/>
  <c r="Z284"/>
  <c r="Z283"/>
  <c r="Z282"/>
  <c r="Z281"/>
  <c r="Z280"/>
  <c r="Z279"/>
  <c r="Z276"/>
  <c r="Z275"/>
  <c r="Z274"/>
  <c r="Z268"/>
  <c r="Z267"/>
  <c r="Z266"/>
  <c r="Z265"/>
  <c r="Z262"/>
  <c r="Z261"/>
  <c r="Z260"/>
  <c r="Z258"/>
  <c r="Z256"/>
  <c r="Z255"/>
  <c r="Z254"/>
  <c r="Z253"/>
  <c r="Z252"/>
  <c r="Z250"/>
  <c r="Z245"/>
  <c r="Z244"/>
  <c r="Z242"/>
  <c r="Z241"/>
  <c r="Z240"/>
  <c r="Z237"/>
  <c r="Z236"/>
  <c r="Z233"/>
  <c r="Z232"/>
  <c r="Z231"/>
  <c r="Z230"/>
  <c r="Z228"/>
  <c r="Z225"/>
  <c r="Z217"/>
  <c r="Z216"/>
  <c r="Z214"/>
  <c r="Z213"/>
  <c r="Z212"/>
  <c r="Z211"/>
  <c r="Z210"/>
  <c r="Z207"/>
  <c r="Z206"/>
  <c r="Z205"/>
  <c r="Z204"/>
  <c r="Z203"/>
  <c r="Z201"/>
  <c r="Z200"/>
  <c r="Z199"/>
  <c r="Z198"/>
  <c r="Z197"/>
  <c r="Z195"/>
  <c r="Z194"/>
  <c r="Z191"/>
  <c r="Z190"/>
  <c r="Z189"/>
  <c r="Z187"/>
  <c r="Z186"/>
  <c r="Z185"/>
  <c r="Z184"/>
  <c r="Z182"/>
  <c r="Z176"/>
  <c r="Z175"/>
  <c r="Z173"/>
  <c r="Z171"/>
  <c r="Z170"/>
  <c r="Z169"/>
  <c r="Z168"/>
  <c r="Z153"/>
  <c r="Z150"/>
  <c r="Z149"/>
  <c r="Z148"/>
  <c r="Z146"/>
  <c r="Z145"/>
  <c r="Z143"/>
  <c r="Z142"/>
  <c r="Z140"/>
  <c r="Z128"/>
  <c r="Z113"/>
  <c r="Z112"/>
  <c r="Z111"/>
  <c r="Z110"/>
  <c r="Z106"/>
  <c r="Z104"/>
  <c r="Z103"/>
  <c r="Z101"/>
  <c r="Z80"/>
  <c r="Z78"/>
  <c r="Z76"/>
  <c r="Z73"/>
  <c r="Z72"/>
  <c r="Z71"/>
  <c r="Z69"/>
  <c r="Z68"/>
  <c r="Z67"/>
  <c r="Z66"/>
  <c r="Z65"/>
  <c r="Z60"/>
  <c r="AA55"/>
  <c r="AA27"/>
  <c r="AA17"/>
  <c r="AA6"/>
  <c r="AA379" l="1"/>
  <c r="X17"/>
  <c r="S17"/>
  <c r="R17"/>
  <c r="O20" i="8"/>
  <c r="P20" s="1"/>
  <c r="R20" s="1"/>
  <c r="O22"/>
  <c r="P22" s="1"/>
  <c r="R22" s="1"/>
  <c r="O24"/>
  <c r="P24" s="1"/>
  <c r="R24" s="1"/>
  <c r="O26"/>
  <c r="P26" s="1"/>
  <c r="R26" s="1"/>
  <c r="O18"/>
  <c r="P18" s="1"/>
  <c r="R18" s="1"/>
  <c r="L8"/>
  <c r="L9"/>
  <c r="L10"/>
  <c r="L11"/>
  <c r="L12"/>
  <c r="L13"/>
  <c r="L14"/>
  <c r="L15"/>
  <c r="L16"/>
  <c r="I54"/>
  <c r="J54" s="1"/>
  <c r="K27" i="7"/>
  <c r="J27"/>
  <c r="I16" i="8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B55"/>
  <c r="C27"/>
  <c r="D27" s="1"/>
  <c r="B27"/>
  <c r="L6" l="1"/>
  <c r="O25" i="8"/>
  <c r="P25" s="1"/>
  <c r="R25" s="1"/>
  <c r="O23"/>
  <c r="P23" s="1"/>
  <c r="R23" s="1"/>
  <c r="O21"/>
  <c r="P21" s="1"/>
  <c r="R21" s="1"/>
  <c r="O19"/>
  <c r="P19" s="1"/>
  <c r="R19" s="1"/>
  <c r="V18" i="7"/>
  <c r="T17"/>
  <c r="D55"/>
  <c r="B21" i="8" l="1"/>
  <c r="B25"/>
  <c r="AC6" i="7"/>
  <c r="AB27"/>
  <c r="AB6"/>
  <c r="AB55"/>
  <c r="AC27"/>
  <c r="B19" i="8"/>
  <c r="B23"/>
  <c r="Y17" i="7"/>
  <c r="C6"/>
  <c r="C379" s="1"/>
  <c r="B6"/>
  <c r="B379" s="1"/>
  <c r="X27"/>
  <c r="X6"/>
  <c r="W17"/>
  <c r="S379"/>
  <c r="R379"/>
  <c r="D379" l="1"/>
  <c r="B26" i="8"/>
  <c r="D6" i="7"/>
  <c r="AC55"/>
  <c r="AC379" s="1"/>
  <c r="AD55"/>
  <c r="AD27"/>
  <c r="B22" i="8"/>
  <c r="B20"/>
  <c r="B24"/>
  <c r="B18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7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W6"/>
  <c r="W27"/>
  <c r="W55"/>
  <c r="W379" s="1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N16" l="1"/>
  <c r="K16"/>
  <c r="E16"/>
  <c r="Z17" i="7"/>
  <c r="AD6"/>
  <c r="AD17"/>
  <c r="AD379" s="1"/>
  <c r="AB17"/>
  <c r="AB379" s="1"/>
  <c r="Q17" i="8"/>
  <c r="Q379" s="1"/>
  <c r="B17"/>
  <c r="Z55" i="7"/>
  <c r="Y6"/>
  <c r="L379"/>
  <c r="L27"/>
  <c r="P6"/>
  <c r="N379"/>
  <c r="P27"/>
  <c r="O379"/>
  <c r="P379" s="1"/>
  <c r="Z27" l="1"/>
  <c r="Z379" s="1"/>
  <c r="B7" i="8"/>
  <c r="B57"/>
  <c r="O55" i="7"/>
  <c r="N55"/>
  <c r="N7" i="8" l="1"/>
  <c r="K7"/>
  <c r="E7"/>
  <c r="P55" i="7"/>
  <c r="X55" l="1"/>
  <c r="X379" s="1"/>
  <c r="I7" i="8" l="1"/>
  <c r="J7" s="1"/>
  <c r="I28" l="1"/>
  <c r="J28" s="1"/>
  <c r="L7" l="1"/>
  <c r="M7" s="1"/>
  <c r="M9"/>
  <c r="R9" s="1"/>
  <c r="M11"/>
  <c r="R11" s="1"/>
  <c r="M13"/>
  <c r="R13" s="1"/>
  <c r="M15"/>
  <c r="R15" s="1"/>
  <c r="L28"/>
  <c r="M28" s="1"/>
  <c r="L30"/>
  <c r="M30" s="1"/>
  <c r="R30" s="1"/>
  <c r="L32"/>
  <c r="M32" s="1"/>
  <c r="R32" s="1"/>
  <c r="L34"/>
  <c r="M34" s="1"/>
  <c r="R34" s="1"/>
  <c r="L36"/>
  <c r="M36" s="1"/>
  <c r="R36" s="1"/>
  <c r="L38"/>
  <c r="M38" s="1"/>
  <c r="R38" s="1"/>
  <c r="L40"/>
  <c r="M40" s="1"/>
  <c r="R40" s="1"/>
  <c r="L42"/>
  <c r="M42" s="1"/>
  <c r="R42" s="1"/>
  <c r="L44"/>
  <c r="M44" s="1"/>
  <c r="R44" s="1"/>
  <c r="L46"/>
  <c r="M46" s="1"/>
  <c r="R46" s="1"/>
  <c r="L48"/>
  <c r="M48" s="1"/>
  <c r="R48" s="1"/>
  <c r="L50"/>
  <c r="M50" s="1"/>
  <c r="R50" s="1"/>
  <c r="L52"/>
  <c r="M52" s="1"/>
  <c r="R52" s="1"/>
  <c r="L54"/>
  <c r="M54" s="1"/>
  <c r="R54" s="1"/>
  <c r="L58"/>
  <c r="M58" s="1"/>
  <c r="R58" s="1"/>
  <c r="L60"/>
  <c r="M60" s="1"/>
  <c r="R60" s="1"/>
  <c r="L63"/>
  <c r="M63" s="1"/>
  <c r="R63" s="1"/>
  <c r="L65"/>
  <c r="M65" s="1"/>
  <c r="R65" s="1"/>
  <c r="L67"/>
  <c r="M67" s="1"/>
  <c r="R67" s="1"/>
  <c r="L68"/>
  <c r="M68" s="1"/>
  <c r="R68" s="1"/>
  <c r="L70"/>
  <c r="M70" s="1"/>
  <c r="R70" s="1"/>
  <c r="L72"/>
  <c r="M72" s="1"/>
  <c r="R72" s="1"/>
  <c r="L74"/>
  <c r="M74" s="1"/>
  <c r="R74" s="1"/>
  <c r="L77"/>
  <c r="M77" s="1"/>
  <c r="R77" s="1"/>
  <c r="L79"/>
  <c r="M79" s="1"/>
  <c r="R79" s="1"/>
  <c r="L82"/>
  <c r="M82" s="1"/>
  <c r="R82" s="1"/>
  <c r="L84"/>
  <c r="M84" s="1"/>
  <c r="R84" s="1"/>
  <c r="L86"/>
  <c r="M86" s="1"/>
  <c r="R86" s="1"/>
  <c r="L88"/>
  <c r="M88" s="1"/>
  <c r="R88" s="1"/>
  <c r="L91"/>
  <c r="M91" s="1"/>
  <c r="R91" s="1"/>
  <c r="L93"/>
  <c r="M93" s="1"/>
  <c r="R93" s="1"/>
  <c r="L95"/>
  <c r="M95" s="1"/>
  <c r="R95" s="1"/>
  <c r="L97"/>
  <c r="M97" s="1"/>
  <c r="R97" s="1"/>
  <c r="L99"/>
  <c r="M99" s="1"/>
  <c r="R99" s="1"/>
  <c r="L102"/>
  <c r="M102" s="1"/>
  <c r="R102" s="1"/>
  <c r="L104"/>
  <c r="M104" s="1"/>
  <c r="R104" s="1"/>
  <c r="L106"/>
  <c r="M106" s="1"/>
  <c r="R106" s="1"/>
  <c r="L108"/>
  <c r="M108" s="1"/>
  <c r="R108" s="1"/>
  <c r="L110"/>
  <c r="M110" s="1"/>
  <c r="R110" s="1"/>
  <c r="L112"/>
  <c r="M112" s="1"/>
  <c r="R112" s="1"/>
  <c r="L115"/>
  <c r="M115" s="1"/>
  <c r="R115" s="1"/>
  <c r="L117"/>
  <c r="M117" s="1"/>
  <c r="R117" s="1"/>
  <c r="L119"/>
  <c r="M119" s="1"/>
  <c r="R119" s="1"/>
  <c r="L121"/>
  <c r="M121" s="1"/>
  <c r="R121" s="1"/>
  <c r="L123"/>
  <c r="M123" s="1"/>
  <c r="R123" s="1"/>
  <c r="L125"/>
  <c r="M125" s="1"/>
  <c r="R125" s="1"/>
  <c r="L127"/>
  <c r="M127" s="1"/>
  <c r="R127" s="1"/>
  <c r="L129"/>
  <c r="M129" s="1"/>
  <c r="R129" s="1"/>
  <c r="L132"/>
  <c r="M132" s="1"/>
  <c r="R132" s="1"/>
  <c r="L134"/>
  <c r="M134" s="1"/>
  <c r="R134" s="1"/>
  <c r="L136"/>
  <c r="M136" s="1"/>
  <c r="R136" s="1"/>
  <c r="L139"/>
  <c r="M139" s="1"/>
  <c r="R139" s="1"/>
  <c r="L141"/>
  <c r="M141" s="1"/>
  <c r="R141" s="1"/>
  <c r="L144"/>
  <c r="M144" s="1"/>
  <c r="R144" s="1"/>
  <c r="L146"/>
  <c r="M146" s="1"/>
  <c r="R146" s="1"/>
  <c r="L149"/>
  <c r="M149" s="1"/>
  <c r="R149" s="1"/>
  <c r="L151"/>
  <c r="M151" s="1"/>
  <c r="R151" s="1"/>
  <c r="L153"/>
  <c r="M153" s="1"/>
  <c r="R153" s="1"/>
  <c r="L156"/>
  <c r="M156" s="1"/>
  <c r="R156" s="1"/>
  <c r="L158"/>
  <c r="M158" s="1"/>
  <c r="R158" s="1"/>
  <c r="L160"/>
  <c r="M160" s="1"/>
  <c r="R160" s="1"/>
  <c r="L162"/>
  <c r="M162" s="1"/>
  <c r="R162" s="1"/>
  <c r="L164"/>
  <c r="M164" s="1"/>
  <c r="R164" s="1"/>
  <c r="L166"/>
  <c r="M166" s="1"/>
  <c r="R166" s="1"/>
  <c r="L169"/>
  <c r="M169" s="1"/>
  <c r="R169" s="1"/>
  <c r="L171"/>
  <c r="M171" s="1"/>
  <c r="R171" s="1"/>
  <c r="L173"/>
  <c r="M173" s="1"/>
  <c r="R173" s="1"/>
  <c r="L175"/>
  <c r="M175" s="1"/>
  <c r="R175" s="1"/>
  <c r="L177"/>
  <c r="M177" s="1"/>
  <c r="R177" s="1"/>
  <c r="L179"/>
  <c r="M179" s="1"/>
  <c r="R179" s="1"/>
  <c r="L182"/>
  <c r="M182" s="1"/>
  <c r="R182" s="1"/>
  <c r="L184"/>
  <c r="M184" s="1"/>
  <c r="R184" s="1"/>
  <c r="L186"/>
  <c r="M186" s="1"/>
  <c r="R186" s="1"/>
  <c r="L187"/>
  <c r="M187" s="1"/>
  <c r="R187" s="1"/>
  <c r="L190"/>
  <c r="M190" s="1"/>
  <c r="R190" s="1"/>
  <c r="L192"/>
  <c r="M192" s="1"/>
  <c r="R192" s="1"/>
  <c r="L194"/>
  <c r="M194" s="1"/>
  <c r="R194" s="1"/>
  <c r="L196"/>
  <c r="M196" s="1"/>
  <c r="R196" s="1"/>
  <c r="L198"/>
  <c r="M198" s="1"/>
  <c r="R198" s="1"/>
  <c r="L200"/>
  <c r="M200" s="1"/>
  <c r="R200" s="1"/>
  <c r="L203"/>
  <c r="M203" s="1"/>
  <c r="R203" s="1"/>
  <c r="L205"/>
  <c r="M205" s="1"/>
  <c r="R205" s="1"/>
  <c r="L207"/>
  <c r="M207" s="1"/>
  <c r="R207" s="1"/>
  <c r="L209"/>
  <c r="M209" s="1"/>
  <c r="R209" s="1"/>
  <c r="L211"/>
  <c r="M211" s="1"/>
  <c r="R211" s="1"/>
  <c r="L213"/>
  <c r="M213" s="1"/>
  <c r="R213" s="1"/>
  <c r="L216"/>
  <c r="M216" s="1"/>
  <c r="R216" s="1"/>
  <c r="L218"/>
  <c r="M218" s="1"/>
  <c r="R218" s="1"/>
  <c r="L220"/>
  <c r="M220" s="1"/>
  <c r="R220" s="1"/>
  <c r="L222"/>
  <c r="M222" s="1"/>
  <c r="R222" s="1"/>
  <c r="L224"/>
  <c r="M224" s="1"/>
  <c r="R224" s="1"/>
  <c r="L226"/>
  <c r="M226" s="1"/>
  <c r="R226" s="1"/>
  <c r="L228"/>
  <c r="M228" s="1"/>
  <c r="R228" s="1"/>
  <c r="L231"/>
  <c r="M231" s="1"/>
  <c r="R231" s="1"/>
  <c r="L233"/>
  <c r="M233" s="1"/>
  <c r="R233" s="1"/>
  <c r="L235"/>
  <c r="M235" s="1"/>
  <c r="R235" s="1"/>
  <c r="L237"/>
  <c r="M237" s="1"/>
  <c r="R237" s="1"/>
  <c r="L240"/>
  <c r="M240" s="1"/>
  <c r="R240" s="1"/>
  <c r="L242"/>
  <c r="M242" s="1"/>
  <c r="R242" s="1"/>
  <c r="L244"/>
  <c r="M244" s="1"/>
  <c r="R244" s="1"/>
  <c r="L246"/>
  <c r="M246" s="1"/>
  <c r="R246" s="1"/>
  <c r="L249"/>
  <c r="M249" s="1"/>
  <c r="R249" s="1"/>
  <c r="L251"/>
  <c r="M251" s="1"/>
  <c r="R251" s="1"/>
  <c r="L253"/>
  <c r="M253" s="1"/>
  <c r="R253" s="1"/>
  <c r="L255"/>
  <c r="M255" s="1"/>
  <c r="R255" s="1"/>
  <c r="L257"/>
  <c r="M257" s="1"/>
  <c r="R257" s="1"/>
  <c r="L259"/>
  <c r="M259" s="1"/>
  <c r="R259" s="1"/>
  <c r="L261"/>
  <c r="M261" s="1"/>
  <c r="R261" s="1"/>
  <c r="L263"/>
  <c r="M263" s="1"/>
  <c r="R263" s="1"/>
  <c r="L266"/>
  <c r="M266" s="1"/>
  <c r="R266" s="1"/>
  <c r="L268"/>
  <c r="M268" s="1"/>
  <c r="R268" s="1"/>
  <c r="L270"/>
  <c r="M270" s="1"/>
  <c r="R270" s="1"/>
  <c r="L273"/>
  <c r="M273" s="1"/>
  <c r="R273" s="1"/>
  <c r="L275"/>
  <c r="M275" s="1"/>
  <c r="R275" s="1"/>
  <c r="L277"/>
  <c r="M277" s="1"/>
  <c r="R277" s="1"/>
  <c r="L279"/>
  <c r="M279" s="1"/>
  <c r="R279" s="1"/>
  <c r="L281"/>
  <c r="M281" s="1"/>
  <c r="R281" s="1"/>
  <c r="L283"/>
  <c r="M283" s="1"/>
  <c r="R283" s="1"/>
  <c r="L285"/>
  <c r="M285" s="1"/>
  <c r="R285" s="1"/>
  <c r="L287"/>
  <c r="M287" s="1"/>
  <c r="R287" s="1"/>
  <c r="L289"/>
  <c r="M289" s="1"/>
  <c r="R289" s="1"/>
  <c r="L292"/>
  <c r="M292" s="1"/>
  <c r="R292" s="1"/>
  <c r="L294"/>
  <c r="M294" s="1"/>
  <c r="R294" s="1"/>
  <c r="L296"/>
  <c r="M296" s="1"/>
  <c r="R296" s="1"/>
  <c r="L298"/>
  <c r="M298" s="1"/>
  <c r="R298" s="1"/>
  <c r="L300"/>
  <c r="M300" s="1"/>
  <c r="R300" s="1"/>
  <c r="L302"/>
  <c r="M302" s="1"/>
  <c r="R302" s="1"/>
  <c r="L304"/>
  <c r="M304" s="1"/>
  <c r="R304" s="1"/>
  <c r="L306"/>
  <c r="M306" s="1"/>
  <c r="R306" s="1"/>
  <c r="L308"/>
  <c r="M308" s="1"/>
  <c r="R308" s="1"/>
  <c r="L310"/>
  <c r="M310" s="1"/>
  <c r="R310" s="1"/>
  <c r="L312"/>
  <c r="M312" s="1"/>
  <c r="R312" s="1"/>
  <c r="L314"/>
  <c r="M314" s="1"/>
  <c r="R314" s="1"/>
  <c r="L317"/>
  <c r="M317" s="1"/>
  <c r="R317" s="1"/>
  <c r="L319"/>
  <c r="M319" s="1"/>
  <c r="R319" s="1"/>
  <c r="L321"/>
  <c r="M321" s="1"/>
  <c r="R321" s="1"/>
  <c r="L323"/>
  <c r="M323" s="1"/>
  <c r="R323" s="1"/>
  <c r="L325"/>
  <c r="M325" s="1"/>
  <c r="R325" s="1"/>
  <c r="L327"/>
  <c r="M327" s="1"/>
  <c r="R327" s="1"/>
  <c r="L329"/>
  <c r="M329" s="1"/>
  <c r="R329" s="1"/>
  <c r="L332"/>
  <c r="M332" s="1"/>
  <c r="R332" s="1"/>
  <c r="L334"/>
  <c r="M334" s="1"/>
  <c r="R334" s="1"/>
  <c r="L336"/>
  <c r="M336" s="1"/>
  <c r="R336" s="1"/>
  <c r="L338"/>
  <c r="M338" s="1"/>
  <c r="R338" s="1"/>
  <c r="L340"/>
  <c r="M340" s="1"/>
  <c r="R340" s="1"/>
  <c r="L342"/>
  <c r="M342" s="1"/>
  <c r="R342" s="1"/>
  <c r="L345"/>
  <c r="M345" s="1"/>
  <c r="R345" s="1"/>
  <c r="L347"/>
  <c r="M347" s="1"/>
  <c r="R347" s="1"/>
  <c r="L349"/>
  <c r="M349" s="1"/>
  <c r="R349" s="1"/>
  <c r="L351"/>
  <c r="M351" s="1"/>
  <c r="R351" s="1"/>
  <c r="L353"/>
  <c r="M353" s="1"/>
  <c r="R353" s="1"/>
  <c r="L356"/>
  <c r="M356" s="1"/>
  <c r="R356" s="1"/>
  <c r="L358"/>
  <c r="M358" s="1"/>
  <c r="R358" s="1"/>
  <c r="L360"/>
  <c r="M360" s="1"/>
  <c r="R360" s="1"/>
  <c r="L361"/>
  <c r="M361" s="1"/>
  <c r="R361" s="1"/>
  <c r="L363"/>
  <c r="M363" s="1"/>
  <c r="R363" s="1"/>
  <c r="L365"/>
  <c r="M365" s="1"/>
  <c r="R365" s="1"/>
  <c r="L368"/>
  <c r="M368" s="1"/>
  <c r="R368" s="1"/>
  <c r="L370"/>
  <c r="M370" s="1"/>
  <c r="R370" s="1"/>
  <c r="L372"/>
  <c r="M372" s="1"/>
  <c r="R372" s="1"/>
  <c r="L374"/>
  <c r="M374" s="1"/>
  <c r="R374" s="1"/>
  <c r="L376"/>
  <c r="M376" s="1"/>
  <c r="R376" s="1"/>
  <c r="L378"/>
  <c r="M378" s="1"/>
  <c r="R378" s="1"/>
  <c r="M8"/>
  <c r="R8" s="1"/>
  <c r="M10"/>
  <c r="R10" s="1"/>
  <c r="M12"/>
  <c r="R12" s="1"/>
  <c r="M14"/>
  <c r="R14" s="1"/>
  <c r="M16"/>
  <c r="L29"/>
  <c r="M29" s="1"/>
  <c r="R29" s="1"/>
  <c r="L31"/>
  <c r="M31" s="1"/>
  <c r="R31" s="1"/>
  <c r="L33"/>
  <c r="M33" s="1"/>
  <c r="R33" s="1"/>
  <c r="L35"/>
  <c r="M35" s="1"/>
  <c r="R35" s="1"/>
  <c r="L37"/>
  <c r="M37" s="1"/>
  <c r="R37" s="1"/>
  <c r="L39"/>
  <c r="M39" s="1"/>
  <c r="R39" s="1"/>
  <c r="L41"/>
  <c r="M41" s="1"/>
  <c r="R41" s="1"/>
  <c r="L43"/>
  <c r="M43" s="1"/>
  <c r="R43" s="1"/>
  <c r="L45"/>
  <c r="M45" s="1"/>
  <c r="R45" s="1"/>
  <c r="L47"/>
  <c r="M47" s="1"/>
  <c r="R47" s="1"/>
  <c r="L49"/>
  <c r="M49" s="1"/>
  <c r="R49" s="1"/>
  <c r="L51"/>
  <c r="M51" s="1"/>
  <c r="R51" s="1"/>
  <c r="L53"/>
  <c r="M53" s="1"/>
  <c r="R53" s="1"/>
  <c r="L57"/>
  <c r="M57" s="1"/>
  <c r="L59"/>
  <c r="M59" s="1"/>
  <c r="R59" s="1"/>
  <c r="L61"/>
  <c r="M61" s="1"/>
  <c r="R61" s="1"/>
  <c r="L64"/>
  <c r="M64" s="1"/>
  <c r="R64" s="1"/>
  <c r="L66"/>
  <c r="M66" s="1"/>
  <c r="R66" s="1"/>
  <c r="L69"/>
  <c r="M69" s="1"/>
  <c r="R69" s="1"/>
  <c r="L71"/>
  <c r="M71" s="1"/>
  <c r="R71" s="1"/>
  <c r="L73"/>
  <c r="M73" s="1"/>
  <c r="R73" s="1"/>
  <c r="L76"/>
  <c r="M76" s="1"/>
  <c r="R76" s="1"/>
  <c r="L78"/>
  <c r="M78" s="1"/>
  <c r="R78" s="1"/>
  <c r="L80"/>
  <c r="M80" s="1"/>
  <c r="R80" s="1"/>
  <c r="L83"/>
  <c r="M83" s="1"/>
  <c r="R83" s="1"/>
  <c r="L85"/>
  <c r="M85" s="1"/>
  <c r="R85" s="1"/>
  <c r="L87"/>
  <c r="M87" s="1"/>
  <c r="R87" s="1"/>
  <c r="L89"/>
  <c r="M89" s="1"/>
  <c r="R89" s="1"/>
  <c r="L92"/>
  <c r="M92" s="1"/>
  <c r="R92" s="1"/>
  <c r="L94"/>
  <c r="M94" s="1"/>
  <c r="R94" s="1"/>
  <c r="L96"/>
  <c r="M96" s="1"/>
  <c r="R96" s="1"/>
  <c r="L98"/>
  <c r="M98" s="1"/>
  <c r="R98" s="1"/>
  <c r="L101"/>
  <c r="M101" s="1"/>
  <c r="R101" s="1"/>
  <c r="L103"/>
  <c r="M103" s="1"/>
  <c r="R103" s="1"/>
  <c r="L105"/>
  <c r="M105" s="1"/>
  <c r="R105" s="1"/>
  <c r="L107"/>
  <c r="M107" s="1"/>
  <c r="R107" s="1"/>
  <c r="L109"/>
  <c r="M109" s="1"/>
  <c r="R109" s="1"/>
  <c r="L111"/>
  <c r="M111" s="1"/>
  <c r="R111" s="1"/>
  <c r="L113"/>
  <c r="M113" s="1"/>
  <c r="R113" s="1"/>
  <c r="L116"/>
  <c r="M116" s="1"/>
  <c r="R116" s="1"/>
  <c r="L118"/>
  <c r="M118" s="1"/>
  <c r="R118" s="1"/>
  <c r="L120"/>
  <c r="M120" s="1"/>
  <c r="R120" s="1"/>
  <c r="L122"/>
  <c r="M122" s="1"/>
  <c r="R122" s="1"/>
  <c r="L124"/>
  <c r="M124" s="1"/>
  <c r="R124" s="1"/>
  <c r="L126"/>
  <c r="M126" s="1"/>
  <c r="R126" s="1"/>
  <c r="L128"/>
  <c r="M128" s="1"/>
  <c r="R128" s="1"/>
  <c r="L131"/>
  <c r="M131" s="1"/>
  <c r="R131" s="1"/>
  <c r="L133"/>
  <c r="M133" s="1"/>
  <c r="R133" s="1"/>
  <c r="L135"/>
  <c r="M135" s="1"/>
  <c r="R135" s="1"/>
  <c r="L137"/>
  <c r="M137" s="1"/>
  <c r="R137" s="1"/>
  <c r="L140"/>
  <c r="M140" s="1"/>
  <c r="R140" s="1"/>
  <c r="L142"/>
  <c r="M142" s="1"/>
  <c r="R142" s="1"/>
  <c r="L143"/>
  <c r="M143" s="1"/>
  <c r="R143" s="1"/>
  <c r="L145"/>
  <c r="M145" s="1"/>
  <c r="R145" s="1"/>
  <c r="L148"/>
  <c r="M148" s="1"/>
  <c r="R148" s="1"/>
  <c r="L150"/>
  <c r="M150" s="1"/>
  <c r="R150" s="1"/>
  <c r="L152"/>
  <c r="M152" s="1"/>
  <c r="R152" s="1"/>
  <c r="L155"/>
  <c r="M155" s="1"/>
  <c r="R155" s="1"/>
  <c r="L157"/>
  <c r="M157" s="1"/>
  <c r="R157" s="1"/>
  <c r="L159"/>
  <c r="M159" s="1"/>
  <c r="R159" s="1"/>
  <c r="L161"/>
  <c r="M161" s="1"/>
  <c r="R161" s="1"/>
  <c r="L163"/>
  <c r="M163" s="1"/>
  <c r="R163" s="1"/>
  <c r="L165"/>
  <c r="M165" s="1"/>
  <c r="R165" s="1"/>
  <c r="L168"/>
  <c r="M168" s="1"/>
  <c r="R168" s="1"/>
  <c r="L170"/>
  <c r="M170" s="1"/>
  <c r="R170" s="1"/>
  <c r="L172"/>
  <c r="M172" s="1"/>
  <c r="R172" s="1"/>
  <c r="L174"/>
  <c r="M174" s="1"/>
  <c r="R174" s="1"/>
  <c r="L176"/>
  <c r="M176" s="1"/>
  <c r="R176" s="1"/>
  <c r="L178"/>
  <c r="M178" s="1"/>
  <c r="R178" s="1"/>
  <c r="L180"/>
  <c r="M180" s="1"/>
  <c r="R180" s="1"/>
  <c r="L183"/>
  <c r="M183" s="1"/>
  <c r="R183" s="1"/>
  <c r="L185"/>
  <c r="M185" s="1"/>
  <c r="R185" s="1"/>
  <c r="L189"/>
  <c r="M189" s="1"/>
  <c r="R189" s="1"/>
  <c r="L191"/>
  <c r="M191" s="1"/>
  <c r="R191" s="1"/>
  <c r="L193"/>
  <c r="M193" s="1"/>
  <c r="R193" s="1"/>
  <c r="L195"/>
  <c r="M195" s="1"/>
  <c r="R195" s="1"/>
  <c r="L197"/>
  <c r="M197" s="1"/>
  <c r="R197" s="1"/>
  <c r="L199"/>
  <c r="M199" s="1"/>
  <c r="R199" s="1"/>
  <c r="L201"/>
  <c r="M201" s="1"/>
  <c r="R201" s="1"/>
  <c r="L204"/>
  <c r="M204" s="1"/>
  <c r="R204" s="1"/>
  <c r="L206"/>
  <c r="M206" s="1"/>
  <c r="R206" s="1"/>
  <c r="L208"/>
  <c r="M208" s="1"/>
  <c r="R208" s="1"/>
  <c r="L210"/>
  <c r="M210" s="1"/>
  <c r="R210" s="1"/>
  <c r="L212"/>
  <c r="M212" s="1"/>
  <c r="R212" s="1"/>
  <c r="L214"/>
  <c r="M214" s="1"/>
  <c r="R214" s="1"/>
  <c r="L217"/>
  <c r="M217" s="1"/>
  <c r="R217" s="1"/>
  <c r="L219"/>
  <c r="M219" s="1"/>
  <c r="R219" s="1"/>
  <c r="L221"/>
  <c r="M221" s="1"/>
  <c r="R221" s="1"/>
  <c r="L223"/>
  <c r="M223" s="1"/>
  <c r="R223" s="1"/>
  <c r="L225"/>
  <c r="M225" s="1"/>
  <c r="R225" s="1"/>
  <c r="L227"/>
  <c r="M227" s="1"/>
  <c r="R227" s="1"/>
  <c r="L230"/>
  <c r="M230" s="1"/>
  <c r="R230" s="1"/>
  <c r="L232"/>
  <c r="M232" s="1"/>
  <c r="R232" s="1"/>
  <c r="L234"/>
  <c r="M234" s="1"/>
  <c r="R234" s="1"/>
  <c r="L236"/>
  <c r="M236" s="1"/>
  <c r="R236" s="1"/>
  <c r="L238"/>
  <c r="M238" s="1"/>
  <c r="R238" s="1"/>
  <c r="L241"/>
  <c r="M241" s="1"/>
  <c r="R241" s="1"/>
  <c r="L243"/>
  <c r="M243" s="1"/>
  <c r="R243" s="1"/>
  <c r="L245"/>
  <c r="M245" s="1"/>
  <c r="R245" s="1"/>
  <c r="L247"/>
  <c r="M247" s="1"/>
  <c r="R247" s="1"/>
  <c r="L250"/>
  <c r="M250" s="1"/>
  <c r="R250" s="1"/>
  <c r="L252"/>
  <c r="M252" s="1"/>
  <c r="R252" s="1"/>
  <c r="L254"/>
  <c r="M254" s="1"/>
  <c r="R254" s="1"/>
  <c r="L256"/>
  <c r="M256" s="1"/>
  <c r="R256" s="1"/>
  <c r="L258"/>
  <c r="M258" s="1"/>
  <c r="R258" s="1"/>
  <c r="L260"/>
  <c r="M260" s="1"/>
  <c r="R260" s="1"/>
  <c r="L262"/>
  <c r="M262" s="1"/>
  <c r="R262" s="1"/>
  <c r="L265"/>
  <c r="M265" s="1"/>
  <c r="R265" s="1"/>
  <c r="L267"/>
  <c r="M267" s="1"/>
  <c r="R267" s="1"/>
  <c r="L269"/>
  <c r="M269" s="1"/>
  <c r="R269" s="1"/>
  <c r="L271"/>
  <c r="M271" s="1"/>
  <c r="R271" s="1"/>
  <c r="L274"/>
  <c r="M274" s="1"/>
  <c r="R274" s="1"/>
  <c r="L276"/>
  <c r="M276" s="1"/>
  <c r="R276" s="1"/>
  <c r="L278"/>
  <c r="M278" s="1"/>
  <c r="R278" s="1"/>
  <c r="L280"/>
  <c r="M280" s="1"/>
  <c r="R280" s="1"/>
  <c r="L282"/>
  <c r="M282" s="1"/>
  <c r="R282" s="1"/>
  <c r="L284"/>
  <c r="M284" s="1"/>
  <c r="R284" s="1"/>
  <c r="L286"/>
  <c r="M286" s="1"/>
  <c r="R286" s="1"/>
  <c r="L288"/>
  <c r="M288" s="1"/>
  <c r="R288" s="1"/>
  <c r="L291"/>
  <c r="M291" s="1"/>
  <c r="R291" s="1"/>
  <c r="L293"/>
  <c r="M293" s="1"/>
  <c r="R293" s="1"/>
  <c r="L295"/>
  <c r="M295" s="1"/>
  <c r="R295" s="1"/>
  <c r="L297"/>
  <c r="M297" s="1"/>
  <c r="R297" s="1"/>
  <c r="L299"/>
  <c r="M299" s="1"/>
  <c r="R299" s="1"/>
  <c r="L301"/>
  <c r="M301" s="1"/>
  <c r="R301" s="1"/>
  <c r="L303"/>
  <c r="M303" s="1"/>
  <c r="R303" s="1"/>
  <c r="L305"/>
  <c r="M305" s="1"/>
  <c r="R305" s="1"/>
  <c r="L307"/>
  <c r="M307" s="1"/>
  <c r="R307" s="1"/>
  <c r="L309"/>
  <c r="M309" s="1"/>
  <c r="R309" s="1"/>
  <c r="L311"/>
  <c r="M311" s="1"/>
  <c r="R311" s="1"/>
  <c r="L313"/>
  <c r="M313" s="1"/>
  <c r="R313" s="1"/>
  <c r="L316"/>
  <c r="M316" s="1"/>
  <c r="R316" s="1"/>
  <c r="L318"/>
  <c r="M318" s="1"/>
  <c r="R318" s="1"/>
  <c r="L320"/>
  <c r="M320" s="1"/>
  <c r="R320" s="1"/>
  <c r="L322"/>
  <c r="M322" s="1"/>
  <c r="R322" s="1"/>
  <c r="L324"/>
  <c r="M324" s="1"/>
  <c r="R324" s="1"/>
  <c r="L326"/>
  <c r="M326" s="1"/>
  <c r="R326" s="1"/>
  <c r="L328"/>
  <c r="M328" s="1"/>
  <c r="R328" s="1"/>
  <c r="L330"/>
  <c r="M330" s="1"/>
  <c r="R330" s="1"/>
  <c r="L333"/>
  <c r="M333" s="1"/>
  <c r="R333" s="1"/>
  <c r="L335"/>
  <c r="M335" s="1"/>
  <c r="R335" s="1"/>
  <c r="L337"/>
  <c r="M337" s="1"/>
  <c r="R337" s="1"/>
  <c r="L339"/>
  <c r="M339" s="1"/>
  <c r="R339" s="1"/>
  <c r="L341"/>
  <c r="M341" s="1"/>
  <c r="R341" s="1"/>
  <c r="L344"/>
  <c r="M344" s="1"/>
  <c r="R344" s="1"/>
  <c r="L346"/>
  <c r="M346" s="1"/>
  <c r="R346" s="1"/>
  <c r="L348"/>
  <c r="M348" s="1"/>
  <c r="R348" s="1"/>
  <c r="L350"/>
  <c r="M350" s="1"/>
  <c r="R350" s="1"/>
  <c r="L352"/>
  <c r="M352" s="1"/>
  <c r="R352" s="1"/>
  <c r="L354"/>
  <c r="M354" s="1"/>
  <c r="R354" s="1"/>
  <c r="L357"/>
  <c r="M357" s="1"/>
  <c r="R357" s="1"/>
  <c r="L359"/>
  <c r="M359" s="1"/>
  <c r="R359" s="1"/>
  <c r="L362"/>
  <c r="M362" s="1"/>
  <c r="R362" s="1"/>
  <c r="L364"/>
  <c r="M364" s="1"/>
  <c r="R364" s="1"/>
  <c r="L367"/>
  <c r="M367" s="1"/>
  <c r="R367" s="1"/>
  <c r="L369"/>
  <c r="M369" s="1"/>
  <c r="R369" s="1"/>
  <c r="L371"/>
  <c r="M371" s="1"/>
  <c r="R371" s="1"/>
  <c r="L373"/>
  <c r="M373" s="1"/>
  <c r="R373" s="1"/>
  <c r="L375"/>
  <c r="M375" s="1"/>
  <c r="R375" s="1"/>
  <c r="L377"/>
  <c r="M377" s="1"/>
  <c r="R377" s="1"/>
  <c r="C28"/>
  <c r="D28" s="1"/>
  <c r="R28" s="1"/>
  <c r="C57"/>
  <c r="D57" s="1"/>
  <c r="R57" s="1"/>
  <c r="D7"/>
  <c r="R7" l="1"/>
  <c r="R16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B34"/>
  <c r="B13"/>
  <c r="B177"/>
  <c r="B156"/>
  <c r="B139"/>
  <c r="B125"/>
  <c r="B108"/>
  <c r="B91"/>
  <c r="B72"/>
  <c r="B60"/>
  <c r="B46"/>
  <c r="B30"/>
  <c r="B44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B41"/>
  <c r="B33"/>
  <c r="B14"/>
  <c r="B141"/>
  <c r="B119"/>
  <c r="B106"/>
  <c r="B88"/>
  <c r="B74"/>
  <c r="B58"/>
  <c r="B32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Y55" i="7"/>
  <c r="B47" i="8"/>
  <c r="B39"/>
  <c r="B3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B15"/>
  <c r="B40"/>
  <c r="B194"/>
  <c r="B164"/>
  <c r="B146"/>
  <c r="B129"/>
  <c r="B117"/>
  <c r="B99"/>
  <c r="B82"/>
  <c r="B54"/>
  <c r="B38"/>
  <c r="B11"/>
  <c r="Y27" i="7"/>
  <c r="B369" i="8"/>
  <c r="B352"/>
  <c r="B335"/>
  <c r="B318"/>
  <c r="B301"/>
  <c r="B284"/>
  <c r="B267"/>
  <c r="B250"/>
  <c r="B232"/>
  <c r="B214"/>
  <c r="B189"/>
  <c r="B176"/>
  <c r="B159"/>
  <c r="B142"/>
  <c r="B124"/>
  <c r="B107"/>
  <c r="B89"/>
  <c r="B80"/>
  <c r="B64"/>
  <c r="B53"/>
  <c r="B45"/>
  <c r="B37"/>
  <c r="B29"/>
  <c r="B10"/>
  <c r="B127"/>
  <c r="B115"/>
  <c r="B97"/>
  <c r="B79"/>
  <c r="B48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B43"/>
  <c r="B35"/>
  <c r="B8"/>
  <c r="N10" l="1"/>
  <c r="K10"/>
  <c r="E10"/>
  <c r="N15"/>
  <c r="K15"/>
  <c r="E15"/>
  <c r="N12"/>
  <c r="K12"/>
  <c r="E12"/>
  <c r="N9"/>
  <c r="K9"/>
  <c r="E9"/>
  <c r="N14"/>
  <c r="K14"/>
  <c r="E14"/>
  <c r="N8"/>
  <c r="K8"/>
  <c r="E8"/>
  <c r="N11"/>
  <c r="K11"/>
  <c r="E11"/>
  <c r="N13"/>
  <c r="K13"/>
  <c r="E13"/>
  <c r="Y379" i="7"/>
  <c r="B27" i="8"/>
  <c r="Z6" i="7"/>
  <c r="B6" i="8" s="1"/>
  <c r="B55" l="1"/>
  <c r="B379" s="1"/>
  <c r="N6"/>
  <c r="K6"/>
  <c r="H6"/>
  <c r="E6"/>
  <c r="N27"/>
  <c r="K27"/>
  <c r="E27"/>
  <c r="E55"/>
  <c r="N55"/>
  <c r="H27"/>
  <c r="N379" l="1"/>
  <c r="K379"/>
  <c r="E379"/>
  <c r="H379"/>
</calcChain>
</file>

<file path=xl/sharedStrings.xml><?xml version="1.0" encoding="utf-8"?>
<sst xmlns="http://schemas.openxmlformats.org/spreadsheetml/2006/main" count="7807" uniqueCount="414">
  <si>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</si>
  <si>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</si>
  <si>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</si>
  <si>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</si>
  <si>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</si>
  <si>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</si>
  <si>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</si>
  <si>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</si>
  <si>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</si>
  <si>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</si>
  <si>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</si>
  <si>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</si>
  <si>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</si>
  <si>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</si>
  <si>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</si>
  <si>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</si>
  <si>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</si>
  <si>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</si>
  <si>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</si>
  <si>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</si>
  <si>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</si>
  <si>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</si>
  <si>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</si>
  <si>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</si>
  <si>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</si>
  <si>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</si>
  <si>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</si>
  <si>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</si>
  <si>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</si>
  <si>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</si>
  <si>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</si>
  <si>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</si>
  <si>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</si>
  <si>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</si>
  <si>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</si>
  <si>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</si>
  <si>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</si>
  <si>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</si>
  <si>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</si>
  <si>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</si>
  <si>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</si>
  <si>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</si>
  <si>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</si>
  <si>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</si>
  <si>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</si>
  <si>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</si>
  <si>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</si>
  <si>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</si>
  <si>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</si>
  <si>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</si>
  <si>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</si>
  <si>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</si>
  <si>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</si>
  <si>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</si>
  <si>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</si>
  <si>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</si>
  <si>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</si>
  <si>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</si>
  <si>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</si>
  <si>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</si>
  <si>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</si>
  <si>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</si>
  <si>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</si>
  <si>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</si>
  <si>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</si>
  <si>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</si>
  <si>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</si>
  <si>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</si>
  <si>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</si>
  <si>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</si>
  <si>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</si>
  <si>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</si>
  <si>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</si>
  <si>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</si>
  <si>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</si>
  <si>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</si>
  <si>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</si>
  <si>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</si>
  <si>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</si>
  <si>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</si>
  <si>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</si>
  <si>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</si>
  <si>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</si>
  <si>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</si>
  <si>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</si>
  <si>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</si>
  <si>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</si>
  <si>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</si>
  <si>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</si>
  <si>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</si>
  <si>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</si>
  <si>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</si>
  <si>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</si>
  <si>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</si>
  <si>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</si>
  <si>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</si>
  <si>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</si>
  <si>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</si>
  <si>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</si>
  <si>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</si>
  <si>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</si>
  <si>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</si>
  <si>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</si>
  <si>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</si>
  <si>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</si>
  <si>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</si>
  <si>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</si>
  <si>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</si>
  <si>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</si>
  <si>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</si>
  <si>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</si>
  <si>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</si>
  <si>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</si>
  <si>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</si>
  <si>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</si>
  <si>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</si>
  <si>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</si>
  <si>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</si>
  <si>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</si>
  <si>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</si>
  <si>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</si>
  <si>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</si>
  <si>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</si>
  <si>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</si>
  <si>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</si>
  <si>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</si>
  <si>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</si>
  <si>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</si>
  <si>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</si>
  <si>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</si>
  <si>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</si>
  <si>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</si>
  <si>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</si>
  <si>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</si>
  <si>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</si>
  <si>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</si>
  <si>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</si>
  <si>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</si>
  <si>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</si>
  <si>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</si>
  <si>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</si>
  <si>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</si>
  <si>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</si>
  <si>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</si>
  <si>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</si>
  <si>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</si>
  <si>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</si>
  <si>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</si>
  <si>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</si>
  <si>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</si>
  <si>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</si>
  <si>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</si>
  <si>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</si>
  <si>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</si>
  <si>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</si>
  <si>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</si>
  <si>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</si>
  <si>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</si>
  <si>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</si>
  <si>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</si>
  <si>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</si>
  <si>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</si>
  <si>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</si>
  <si>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</si>
  <si>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</si>
  <si>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</si>
  <si>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</si>
  <si>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</si>
  <si>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</si>
  <si>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</si>
  <si>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</si>
  <si>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</si>
  <si>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</si>
  <si>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</si>
  <si>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</si>
  <si>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</si>
  <si>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</si>
  <si>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</si>
  <si>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</si>
  <si>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</si>
  <si>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</si>
  <si>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</si>
  <si>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</si>
  <si>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</si>
  <si>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</si>
  <si>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</si>
  <si>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</si>
  <si>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</si>
  <si>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</si>
  <si>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</si>
  <si>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</si>
  <si>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</si>
  <si>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</si>
  <si>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</si>
  <si>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</si>
  <si>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</si>
  <si>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</si>
  <si>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</si>
  <si>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</si>
  <si>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</si>
  <si>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</si>
  <si>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</si>
  <si>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</si>
  <si>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</si>
  <si>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</si>
  <si>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</si>
  <si>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</si>
  <si>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</si>
  <si>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</si>
  <si>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</si>
  <si>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</si>
  <si>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</si>
  <si>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</si>
  <si>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</si>
  <si>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</si>
  <si>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</si>
  <si>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</si>
  <si>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</si>
  <si>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</si>
  <si>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</si>
  <si>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</si>
  <si>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</si>
  <si>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</si>
  <si>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</si>
  <si>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</si>
  <si>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</si>
  <si>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</si>
  <si>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</si>
  <si>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</si>
  <si>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</si>
  <si>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</si>
  <si>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</si>
  <si>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</si>
  <si>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</si>
  <si>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</si>
  <si>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</si>
  <si>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</si>
  <si>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</si>
  <si>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</si>
  <si>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</si>
  <si>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</si>
  <si>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</si>
  <si>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</si>
  <si>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</si>
  <si>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</si>
  <si>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</si>
  <si>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</si>
  <si>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</si>
  <si>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</si>
  <si>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</si>
  <si>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</si>
  <si>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</si>
  <si>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</si>
  <si>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</si>
  <si>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</si>
  <si>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</si>
  <si>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</si>
  <si>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</si>
  <si>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</si>
  <si>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</si>
  <si>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</si>
  <si>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</si>
  <si>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</si>
  <si>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</si>
  <si>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</si>
  <si>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</si>
  <si>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</si>
  <si>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</si>
  <si>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</si>
  <si>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</si>
  <si>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</si>
  <si>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</si>
  <si>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</si>
  <si>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</si>
  <si>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</si>
  <si>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</si>
  <si>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</si>
  <si>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</si>
  <si>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</si>
  <si>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</si>
  <si>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</si>
  <si>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</si>
  <si>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</si>
  <si>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</si>
  <si>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</si>
  <si>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</si>
  <si>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</si>
  <si>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</si>
  <si>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</si>
  <si>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</si>
  <si>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</si>
  <si>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</si>
  <si>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</si>
  <si>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</si>
  <si>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</si>
  <si>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</si>
  <si>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</si>
  <si>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</si>
  <si>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</si>
  <si>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</si>
  <si>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</si>
  <si>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</si>
  <si>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</si>
  <si>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</si>
  <si>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</si>
  <si>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</si>
  <si>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</si>
  <si>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</si>
  <si>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</si>
  <si>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</si>
  <si>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</si>
  <si>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</si>
  <si>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</si>
  <si>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</si>
  <si>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</si>
  <si>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</si>
  <si>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</si>
  <si>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</si>
  <si>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</si>
  <si>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</si>
  <si>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</si>
  <si>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</si>
  <si>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</si>
  <si>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</si>
  <si>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</si>
  <si>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</si>
  <si>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</si>
  <si>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</si>
  <si>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</si>
  <si>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</si>
  <si>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</si>
  <si>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</si>
  <si>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</si>
  <si>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</si>
  <si>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</si>
  <si>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</si>
  <si>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</si>
  <si>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</si>
  <si>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</si>
  <si>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</si>
  <si>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</si>
  <si>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</si>
  <si>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</si>
  <si>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</si>
  <si>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</si>
  <si>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</si>
  <si>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</si>
  <si>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</si>
  <si>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</si>
  <si>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</si>
  <si>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</si>
  <si>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</si>
  <si>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</si>
  <si>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</si>
  <si>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</si>
  <si>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</si>
  <si>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</si>
  <si>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</si>
  <si>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</si>
  <si>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</si>
  <si>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</si>
  <si>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</si>
  <si>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</si>
  <si>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</si>
  <si>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</si>
  <si>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</si>
  <si>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</si>
  <si>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</si>
  <si>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</si>
  <si>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</si>
  <si>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</si>
  <si>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</si>
  <si>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</si>
  <si>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</si>
  <si>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</si>
  <si>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</si>
  <si>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</si>
  <si>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</si>
  <si>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</si>
  <si>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</si>
  <si>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н/д</t>
  </si>
  <si>
    <t>Численность официально зарегистрированных безработных граждан (на конец периода) (человек)</t>
  </si>
  <si>
    <t>20=19/18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</si>
  <si>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</si>
  <si>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</si>
  <si>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</si>
  <si>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</si>
  <si>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</si>
  <si>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</si>
  <si>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</si>
  <si>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</si>
  <si>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</si>
  <si>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</si>
  <si>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</si>
  <si>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</si>
  <si>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</si>
  <si>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</si>
  <si>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</si>
  <si>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</si>
  <si>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</si>
  <si>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</si>
  <si>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</si>
  <si>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24=23/11мес.</t>
  </si>
  <si>
    <t>25=22*24</t>
  </si>
  <si>
    <t>26=25-24</t>
  </si>
  <si>
    <t>Распределение за отчётный период с учетом корректировки</t>
  </si>
  <si>
    <t>28=25+27</t>
  </si>
  <si>
    <t>Размер ежемесячного удержания субсидий в связи с исполнением показателей за 2016 год</t>
  </si>
  <si>
    <t>30=28-29</t>
  </si>
  <si>
    <t>За апрель 2017 года</t>
  </si>
  <si>
    <t>Факторный анализ влияния отдельных показателей на итоговое распределение за апрель 2017 года</t>
  </si>
  <si>
    <t>Распределение за отчетный период</t>
  </si>
  <si>
    <t>Распределение за отчётный период с учетом корректировки и удержания</t>
  </si>
  <si>
    <t>Корректировка распределения с учетом использования показателей "темп роста среднемесячной номинальной заработной платы", "оборот розничной торговли" и "эффективность муниципального земельного контроля" за I квартал 2017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</si>
</sst>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88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9" fontId="17" fillId="0" borderId="3" xfId="0" applyNumberFormat="1" applyFont="1" applyBorder="1" applyAlignment="1">
      <alignment horizontal="center"/>
    </xf>
    <xf numFmtId="168" fontId="17" fillId="15" borderId="3" xfId="0" applyNumberFormat="1" applyFont="1" applyFill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B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3320312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10.44140625" style="1" customWidth="1"/>
    <col min="7" max="7" width="10.5546875" style="1" customWidth="1"/>
    <col min="8" max="8" width="13" style="1" bestFit="1" customWidth="1"/>
    <col min="9" max="9" width="5.109375" style="1" customWidth="1"/>
    <col min="10" max="11" width="10.44140625" style="1" bestFit="1" customWidth="1"/>
    <col min="12" max="12" width="13" style="1" bestFit="1" customWidth="1"/>
    <col min="13" max="13" width="5.33203125" style="1" customWidth="1"/>
    <col min="14" max="14" width="16.3320312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13" style="1" customWidth="1"/>
    <col min="23" max="23" width="11.6640625" style="1" customWidth="1"/>
    <col min="24" max="24" width="13.109375" style="1" customWidth="1"/>
    <col min="25" max="25" width="13.5546875" style="1" customWidth="1"/>
    <col min="26" max="26" width="14.33203125" style="1" customWidth="1"/>
    <col min="27" max="27" width="18.6640625" style="1" customWidth="1"/>
    <col min="28" max="28" width="15.6640625" style="1" customWidth="1"/>
    <col min="29" max="29" width="14.6640625" style="1" customWidth="1"/>
    <col min="30" max="30" width="14.5546875" style="1" customWidth="1"/>
    <col min="31" max="31" width="15.44140625" style="1" customWidth="1"/>
    <col min="32" max="16384" width="9.109375" style="1"/>
  </cols>
  <sheetData>
    <row r="1" spans="1:46" ht="21.75" customHeight="1">
      <c r="A1" s="80" t="s">
        <v>370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46" ht="15.55">
      <c r="A2" s="73" t="s">
        <v>409</v>
      </c>
      <c r="AD2" s="75" t="s">
        <v>378</v>
      </c>
    </row>
    <row r="3" spans="1:46" ht="134.5" customHeight="1">
      <c r="A3" s="77" t="s">
        <v>15</v>
      </c>
      <c r="B3" s="76" t="s">
        <v>388</v>
      </c>
      <c r="C3" s="76"/>
      <c r="D3" s="76"/>
      <c r="E3" s="76"/>
      <c r="F3" s="76" t="s">
        <v>371</v>
      </c>
      <c r="G3" s="76"/>
      <c r="H3" s="76"/>
      <c r="I3" s="76"/>
      <c r="J3" s="76" t="s">
        <v>381</v>
      </c>
      <c r="K3" s="76"/>
      <c r="L3" s="76"/>
      <c r="M3" s="76"/>
      <c r="N3" s="76" t="s">
        <v>373</v>
      </c>
      <c r="O3" s="76"/>
      <c r="P3" s="76"/>
      <c r="Q3" s="76"/>
      <c r="R3" s="76" t="s">
        <v>401</v>
      </c>
      <c r="S3" s="76"/>
      <c r="T3" s="76"/>
      <c r="U3" s="76"/>
      <c r="V3" s="82" t="s">
        <v>389</v>
      </c>
      <c r="W3" s="81" t="s">
        <v>369</v>
      </c>
      <c r="X3" s="77" t="s">
        <v>372</v>
      </c>
      <c r="Y3" s="77" t="s">
        <v>411</v>
      </c>
      <c r="Z3" s="77" t="s">
        <v>366</v>
      </c>
      <c r="AA3" s="77" t="s">
        <v>413</v>
      </c>
      <c r="AB3" s="78" t="s">
        <v>405</v>
      </c>
      <c r="AC3" s="78" t="s">
        <v>407</v>
      </c>
      <c r="AD3" s="77" t="s">
        <v>412</v>
      </c>
    </row>
    <row r="4" spans="1:46" ht="42.05" customHeight="1">
      <c r="A4" s="77"/>
      <c r="B4" s="64" t="s">
        <v>358</v>
      </c>
      <c r="C4" s="64" t="s">
        <v>359</v>
      </c>
      <c r="D4" s="65" t="s">
        <v>390</v>
      </c>
      <c r="E4" s="64" t="s">
        <v>16</v>
      </c>
      <c r="F4" s="64" t="s">
        <v>358</v>
      </c>
      <c r="G4" s="64" t="s">
        <v>359</v>
      </c>
      <c r="H4" s="65" t="s">
        <v>390</v>
      </c>
      <c r="I4" s="64" t="s">
        <v>16</v>
      </c>
      <c r="J4" s="64" t="s">
        <v>358</v>
      </c>
      <c r="K4" s="64" t="s">
        <v>359</v>
      </c>
      <c r="L4" s="65" t="s">
        <v>390</v>
      </c>
      <c r="M4" s="64" t="s">
        <v>16</v>
      </c>
      <c r="N4" s="64" t="s">
        <v>358</v>
      </c>
      <c r="O4" s="64" t="s">
        <v>359</v>
      </c>
      <c r="P4" s="65" t="s">
        <v>390</v>
      </c>
      <c r="Q4" s="64" t="s">
        <v>16</v>
      </c>
      <c r="R4" s="64" t="s">
        <v>358</v>
      </c>
      <c r="S4" s="64" t="s">
        <v>359</v>
      </c>
      <c r="T4" s="65" t="s">
        <v>390</v>
      </c>
      <c r="U4" s="64" t="s">
        <v>16</v>
      </c>
      <c r="V4" s="82"/>
      <c r="W4" s="81"/>
      <c r="X4" s="77"/>
      <c r="Y4" s="77"/>
      <c r="Z4" s="77"/>
      <c r="AA4" s="77"/>
      <c r="AB4" s="79"/>
      <c r="AC4" s="79"/>
      <c r="AD4" s="77"/>
    </row>
    <row r="5" spans="1:46" s="19" customFormat="1" ht="14.15" customHeight="1">
      <c r="A5" s="25">
        <v>1</v>
      </c>
      <c r="B5" s="25">
        <v>2</v>
      </c>
      <c r="C5" s="25">
        <v>3</v>
      </c>
      <c r="D5" s="25" t="s">
        <v>374</v>
      </c>
      <c r="E5" s="25">
        <v>5</v>
      </c>
      <c r="F5" s="25">
        <v>6</v>
      </c>
      <c r="G5" s="25">
        <v>7</v>
      </c>
      <c r="H5" s="25" t="s">
        <v>375</v>
      </c>
      <c r="I5" s="25">
        <v>9</v>
      </c>
      <c r="J5" s="25">
        <v>10</v>
      </c>
      <c r="K5" s="25">
        <v>11</v>
      </c>
      <c r="L5" s="25" t="s">
        <v>376</v>
      </c>
      <c r="M5" s="25">
        <v>13</v>
      </c>
      <c r="N5" s="25">
        <v>14</v>
      </c>
      <c r="O5" s="25">
        <v>15</v>
      </c>
      <c r="P5" s="25" t="s">
        <v>377</v>
      </c>
      <c r="Q5" s="25">
        <v>17</v>
      </c>
      <c r="R5" s="25">
        <v>18</v>
      </c>
      <c r="S5" s="25">
        <v>19</v>
      </c>
      <c r="T5" s="25" t="s">
        <v>382</v>
      </c>
      <c r="U5" s="25">
        <v>21</v>
      </c>
      <c r="V5" s="25">
        <v>22</v>
      </c>
      <c r="W5" s="25">
        <v>23</v>
      </c>
      <c r="X5" s="25" t="s">
        <v>402</v>
      </c>
      <c r="Y5" s="25" t="s">
        <v>403</v>
      </c>
      <c r="Z5" s="25" t="s">
        <v>404</v>
      </c>
      <c r="AA5" s="25">
        <v>27</v>
      </c>
      <c r="AB5" s="25" t="s">
        <v>406</v>
      </c>
      <c r="AC5" s="25">
        <v>29</v>
      </c>
      <c r="AD5" s="25" t="s">
        <v>408</v>
      </c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3" customFormat="1" ht="17.149999999999999" customHeight="1">
      <c r="A6" s="36" t="s">
        <v>4</v>
      </c>
      <c r="B6" s="67">
        <f>SUM(B7:B16)</f>
        <v>69943045</v>
      </c>
      <c r="C6" s="67">
        <f>SUM(C7:C16)</f>
        <v>71904329</v>
      </c>
      <c r="D6" s="6">
        <f>IF(C6/B6&gt;1.2,IF((C6/B6-1.2)*0.1+1.2&gt;1.3,1.3,(C6/B6-1.2)*0.1+1.2),C6/B6)</f>
        <v>1.0280411583453366</v>
      </c>
      <c r="E6" s="21"/>
      <c r="F6" s="37"/>
      <c r="G6" s="37"/>
      <c r="H6" s="6"/>
      <c r="I6" s="21"/>
      <c r="J6" s="34">
        <f>SUM(J7:J16)</f>
        <v>16810</v>
      </c>
      <c r="K6" s="34">
        <f>SUM(K7:K16)</f>
        <v>15490</v>
      </c>
      <c r="L6" s="6">
        <f>IF(J6/K6&gt;1.2,IF((J6/K6-1)*0.1+1.2&gt;1.3,1.3,(J6/K6-1.2)*0.1+1.2),J6/K6)</f>
        <v>1.0852162685603615</v>
      </c>
      <c r="M6" s="21"/>
      <c r="N6" s="34">
        <f>SUM(N7:N16)</f>
        <v>2435459.2000000002</v>
      </c>
      <c r="O6" s="34">
        <f>SUM(O7:O16)</f>
        <v>2302846.9000000004</v>
      </c>
      <c r="P6" s="6">
        <f>IF(O6/N6&gt;1.2,IF((O6/N6-1.2)*0.1+1.2&gt;1.3,1.3,(O6/N6-1.2)*0.1+1.2),O6/N6)</f>
        <v>0.94554936498217679</v>
      </c>
      <c r="Q6" s="21"/>
      <c r="R6" s="38"/>
      <c r="S6" s="38"/>
      <c r="T6" s="38"/>
      <c r="U6" s="21"/>
      <c r="V6" s="22"/>
      <c r="W6" s="20">
        <f>SUM(W7:W16)</f>
        <v>1628490</v>
      </c>
      <c r="X6" s="34">
        <f>SUM(X7:X16)</f>
        <v>148044.54545454547</v>
      </c>
      <c r="Y6" s="34">
        <f>SUM(Y7:Y16)</f>
        <v>146231.5</v>
      </c>
      <c r="Z6" s="34">
        <f>SUM(Z7:Z16)</f>
        <v>-1813.0454545454577</v>
      </c>
      <c r="AA6" s="34">
        <f t="shared" ref="AA6:AD6" si="0">SUM(AA7:AA16)</f>
        <v>-80.399999999999181</v>
      </c>
      <c r="AB6" s="34">
        <f t="shared" si="0"/>
        <v>146151.1</v>
      </c>
      <c r="AC6" s="34">
        <f t="shared" si="0"/>
        <v>0</v>
      </c>
      <c r="AD6" s="34">
        <f t="shared" si="0"/>
        <v>146151.1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2" customFormat="1" ht="17.149999999999999" customHeight="1">
      <c r="A7" s="12" t="s">
        <v>5</v>
      </c>
      <c r="B7" s="66">
        <v>22895297</v>
      </c>
      <c r="C7" s="66">
        <v>19601085.800000001</v>
      </c>
      <c r="D7" s="4">
        <f>IF(E7=0,0,IF(B7=0,1,IF(C7&lt;0,0,IF(C7/B7&gt;1.2,IF((C7/B7-1.2)*0.1+1.2&gt;1.3,1.3,(C7/B7-1.2)*0.1+1.2),C7/B7))))</f>
        <v>0.85611843340577765</v>
      </c>
      <c r="E7" s="11">
        <v>5</v>
      </c>
      <c r="F7" s="58" t="s">
        <v>380</v>
      </c>
      <c r="G7" s="58" t="s">
        <v>380</v>
      </c>
      <c r="H7" s="58" t="s">
        <v>380</v>
      </c>
      <c r="I7" s="58" t="s">
        <v>380</v>
      </c>
      <c r="J7" s="44">
        <v>4550</v>
      </c>
      <c r="K7" s="44">
        <v>4209</v>
      </c>
      <c r="L7" s="4">
        <f>IF(M7=0,0,IF(J7=0,1,IF(K7&lt;0,0,IF(J7/K7&gt;1.2,IF((J7/K7-1.2)*0.1+1.2&gt;1.3,1.3,(J7/K7-1.2)*0.1+1.2),J7/K7))))</f>
        <v>1.0810168686148729</v>
      </c>
      <c r="M7" s="11">
        <v>5</v>
      </c>
      <c r="N7" s="35">
        <v>1369218.4</v>
      </c>
      <c r="O7" s="35">
        <v>1323012.5</v>
      </c>
      <c r="P7" s="4">
        <f>IF(Q7=0,0,IF(N7=0,1,IF(O7&lt;0,0,IF(O7/N7&gt;1.2,IF((O7/N7-1.2)*0.1+1.2&gt;1.3,1.3,(O7/N7-1.2)*0.1+1.2),O7/N7))))</f>
        <v>0.96625381312433434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43">
        <f>(D7*E7+L7*M7+P7*Q7)/(E7+M7+Q7)</f>
        <v>0.96702509241966461</v>
      </c>
      <c r="W7" s="44">
        <v>462796</v>
      </c>
      <c r="X7" s="35">
        <f>W7/11</f>
        <v>42072.36363636364</v>
      </c>
      <c r="Y7" s="35">
        <f>ROUND(V7*X7,1)</f>
        <v>40685</v>
      </c>
      <c r="Z7" s="35">
        <f>Y7-X7</f>
        <v>-1387.3636363636397</v>
      </c>
      <c r="AA7" s="35">
        <v>-15954.1</v>
      </c>
      <c r="AB7" s="35">
        <f>IF((Y7+AA7)&gt;0,ROUND(Y7+AA7,1),0)</f>
        <v>24730.9</v>
      </c>
      <c r="AC7" s="35"/>
      <c r="AD7" s="35">
        <f>ROUND(AB7-AC7,1)</f>
        <v>24730.9</v>
      </c>
      <c r="AE7" s="1"/>
      <c r="AF7" s="7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2" customFormat="1" ht="17.149999999999999" customHeight="1">
      <c r="A8" s="12" t="s">
        <v>6</v>
      </c>
      <c r="B8" s="66">
        <v>33892641</v>
      </c>
      <c r="C8" s="66">
        <v>38337429</v>
      </c>
      <c r="D8" s="4">
        <f t="shared" ref="D8:D16" si="1">IF(E8=0,0,IF(B8=0,1,IF(C8&lt;0,0,IF(C8/B8&gt;1.2,IF((C8/B8-1.2)*0.1+1.2&gt;1.3,1.3,(C8/B8-1.2)*0.1+1.2),C8/B8))))</f>
        <v>1.1311431587759715</v>
      </c>
      <c r="E8" s="11">
        <v>5</v>
      </c>
      <c r="F8" s="58" t="s">
        <v>380</v>
      </c>
      <c r="G8" s="58" t="s">
        <v>380</v>
      </c>
      <c r="H8" s="58" t="s">
        <v>380</v>
      </c>
      <c r="I8" s="58" t="s">
        <v>380</v>
      </c>
      <c r="J8" s="44">
        <v>8400</v>
      </c>
      <c r="K8" s="44">
        <v>7621</v>
      </c>
      <c r="L8" s="4">
        <f t="shared" ref="L8:L16" si="2">IF(M8=0,0,IF(J8=0,1,IF(K8&lt;0,0,IF(J8/K8&gt;1.2,IF((J8/K8-1.2)*0.1+1.2&gt;1.3,1.3,(J8/K8-1.2)*0.1+1.2),J8/K8))))</f>
        <v>1.1022175567510826</v>
      </c>
      <c r="M8" s="11">
        <v>15</v>
      </c>
      <c r="N8" s="35">
        <v>670525.6</v>
      </c>
      <c r="O8" s="35">
        <v>604339.69999999995</v>
      </c>
      <c r="P8" s="4">
        <f t="shared" ref="P8:P16" si="3">IF(Q8=0,0,IF(N8=0,1,IF(O8&lt;0,0,IF(O8/N8&gt;1.2,IF((O8/N8-1.2)*0.1+1.2&gt;1.3,1.3,(O8/N8-1.2)*0.1+1.2),O8/N8))))</f>
        <v>0.90129250844412201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43">
        <f t="shared" ref="V8:V16" si="4">(D8*E8+L8*M8+P8*Q8)/(E8+M8+Q8)</f>
        <v>1.0053707328507133</v>
      </c>
      <c r="W8" s="44">
        <v>431665</v>
      </c>
      <c r="X8" s="35">
        <f t="shared" ref="X8:X26" si="5">W8/11</f>
        <v>39242.272727272728</v>
      </c>
      <c r="Y8" s="35">
        <f t="shared" ref="Y8:Y54" si="6">ROUND(V8*X8,1)</f>
        <v>39453</v>
      </c>
      <c r="Z8" s="35">
        <f t="shared" ref="Z8:Z54" si="7">Y8-X8</f>
        <v>210.72727272727207</v>
      </c>
      <c r="AA8" s="35">
        <v>25253</v>
      </c>
      <c r="AB8" s="35">
        <f t="shared" ref="AB8:AB54" si="8">IF((Y8+AA8)&gt;0,ROUND(Y8+AA8,1),0)</f>
        <v>64706</v>
      </c>
      <c r="AC8" s="35"/>
      <c r="AD8" s="35">
        <f t="shared" ref="AD8:AD54" si="9">ROUND(AB8-AC8,1)</f>
        <v>64706</v>
      </c>
      <c r="AE8" s="1"/>
      <c r="AF8" s="7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2" customFormat="1" ht="17.149999999999999" customHeight="1">
      <c r="A9" s="12" t="s">
        <v>7</v>
      </c>
      <c r="B9" s="66">
        <v>3974819</v>
      </c>
      <c r="C9" s="66">
        <v>3377091.5</v>
      </c>
      <c r="D9" s="4">
        <f t="shared" si="1"/>
        <v>0.84962145446119686</v>
      </c>
      <c r="E9" s="11">
        <v>5</v>
      </c>
      <c r="F9" s="58" t="s">
        <v>380</v>
      </c>
      <c r="G9" s="58" t="s">
        <v>380</v>
      </c>
      <c r="H9" s="58" t="s">
        <v>380</v>
      </c>
      <c r="I9" s="58" t="s">
        <v>380</v>
      </c>
      <c r="J9" s="44">
        <v>780</v>
      </c>
      <c r="K9" s="44">
        <v>784</v>
      </c>
      <c r="L9" s="4">
        <f t="shared" si="2"/>
        <v>0.99489795918367352</v>
      </c>
      <c r="M9" s="11">
        <v>5</v>
      </c>
      <c r="N9" s="35">
        <v>115256.4</v>
      </c>
      <c r="O9" s="35">
        <v>123197.3</v>
      </c>
      <c r="P9" s="4">
        <f t="shared" si="3"/>
        <v>1.0688976924491829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43">
        <f t="shared" si="4"/>
        <v>1.0200183639069338</v>
      </c>
      <c r="W9" s="44">
        <v>192788</v>
      </c>
      <c r="X9" s="35">
        <f t="shared" si="5"/>
        <v>17526.18181818182</v>
      </c>
      <c r="Y9" s="35">
        <f t="shared" si="6"/>
        <v>17877</v>
      </c>
      <c r="Z9" s="35">
        <f t="shared" si="7"/>
        <v>350.81818181818016</v>
      </c>
      <c r="AA9" s="35">
        <v>1000.6</v>
      </c>
      <c r="AB9" s="35">
        <f t="shared" si="8"/>
        <v>18877.599999999999</v>
      </c>
      <c r="AC9" s="35"/>
      <c r="AD9" s="35">
        <f t="shared" si="9"/>
        <v>18877.599999999999</v>
      </c>
      <c r="AE9" s="1"/>
      <c r="AF9" s="7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2" customFormat="1" ht="17.149999999999999" customHeight="1">
      <c r="A10" s="12" t="s">
        <v>8</v>
      </c>
      <c r="B10" s="66">
        <v>2835000</v>
      </c>
      <c r="C10" s="66">
        <v>4173992.4</v>
      </c>
      <c r="D10" s="4">
        <f t="shared" si="1"/>
        <v>1.2272307724867724</v>
      </c>
      <c r="E10" s="11">
        <v>5</v>
      </c>
      <c r="F10" s="58" t="s">
        <v>380</v>
      </c>
      <c r="G10" s="58" t="s">
        <v>380</v>
      </c>
      <c r="H10" s="58" t="s">
        <v>380</v>
      </c>
      <c r="I10" s="58" t="s">
        <v>380</v>
      </c>
      <c r="J10" s="44">
        <v>480</v>
      </c>
      <c r="K10" s="44">
        <v>442</v>
      </c>
      <c r="L10" s="4">
        <f t="shared" si="2"/>
        <v>1.0859728506787329</v>
      </c>
      <c r="M10" s="11">
        <v>10</v>
      </c>
      <c r="N10" s="35">
        <v>103889.1</v>
      </c>
      <c r="O10" s="35">
        <v>89895.7</v>
      </c>
      <c r="P10" s="4">
        <f t="shared" si="3"/>
        <v>0.86530444483588742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43">
        <f t="shared" si="4"/>
        <v>0.98005632188396985</v>
      </c>
      <c r="W10" s="44">
        <v>68535</v>
      </c>
      <c r="X10" s="35">
        <f t="shared" si="5"/>
        <v>6230.454545454545</v>
      </c>
      <c r="Y10" s="35">
        <f t="shared" si="6"/>
        <v>6106.2</v>
      </c>
      <c r="Z10" s="35">
        <f t="shared" si="7"/>
        <v>-124.25454545454522</v>
      </c>
      <c r="AA10" s="35">
        <v>-2665.4</v>
      </c>
      <c r="AB10" s="35">
        <f t="shared" si="8"/>
        <v>3440.8</v>
      </c>
      <c r="AC10" s="35"/>
      <c r="AD10" s="35">
        <f t="shared" si="9"/>
        <v>3440.8</v>
      </c>
      <c r="AE10" s="1"/>
      <c r="AF10" s="72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s="2" customFormat="1" ht="17.149999999999999" customHeight="1">
      <c r="A11" s="12" t="s">
        <v>9</v>
      </c>
      <c r="B11" s="66">
        <v>908597</v>
      </c>
      <c r="C11" s="66">
        <v>1166804.8999999999</v>
      </c>
      <c r="D11" s="4">
        <f t="shared" si="1"/>
        <v>1.2084183086670988</v>
      </c>
      <c r="E11" s="11">
        <v>5</v>
      </c>
      <c r="F11" s="58" t="s">
        <v>380</v>
      </c>
      <c r="G11" s="58" t="s">
        <v>380</v>
      </c>
      <c r="H11" s="58" t="s">
        <v>380</v>
      </c>
      <c r="I11" s="58" t="s">
        <v>380</v>
      </c>
      <c r="J11" s="44">
        <v>400</v>
      </c>
      <c r="K11" s="44">
        <v>364</v>
      </c>
      <c r="L11" s="4">
        <f t="shared" si="2"/>
        <v>1.098901098901099</v>
      </c>
      <c r="M11" s="11">
        <v>10</v>
      </c>
      <c r="N11" s="35">
        <v>36727.9</v>
      </c>
      <c r="O11" s="35">
        <v>36226.400000000001</v>
      </c>
      <c r="P11" s="4">
        <f t="shared" si="3"/>
        <v>0.98634553023723115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43">
        <f t="shared" si="4"/>
        <v>1.0502289467740318</v>
      </c>
      <c r="W11" s="44">
        <v>104788</v>
      </c>
      <c r="X11" s="35">
        <f t="shared" si="5"/>
        <v>9526.181818181818</v>
      </c>
      <c r="Y11" s="35">
        <f t="shared" si="6"/>
        <v>10004.700000000001</v>
      </c>
      <c r="Z11" s="35">
        <f t="shared" si="7"/>
        <v>478.51818181818271</v>
      </c>
      <c r="AA11" s="35">
        <v>-2915.7</v>
      </c>
      <c r="AB11" s="35">
        <f t="shared" si="8"/>
        <v>7089</v>
      </c>
      <c r="AC11" s="35"/>
      <c r="AD11" s="35">
        <f t="shared" si="9"/>
        <v>7089</v>
      </c>
      <c r="AE11" s="1"/>
      <c r="AF11" s="72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s="2" customFormat="1" ht="17.149999999999999" customHeight="1">
      <c r="A12" s="12" t="s">
        <v>10</v>
      </c>
      <c r="B12" s="66">
        <v>1481185</v>
      </c>
      <c r="C12" s="66">
        <v>1527297.8</v>
      </c>
      <c r="D12" s="4">
        <f t="shared" si="1"/>
        <v>1.0311323703656194</v>
      </c>
      <c r="E12" s="11">
        <v>5</v>
      </c>
      <c r="F12" s="58" t="s">
        <v>380</v>
      </c>
      <c r="G12" s="58" t="s">
        <v>380</v>
      </c>
      <c r="H12" s="58" t="s">
        <v>380</v>
      </c>
      <c r="I12" s="58" t="s">
        <v>380</v>
      </c>
      <c r="J12" s="44">
        <v>330</v>
      </c>
      <c r="K12" s="44">
        <v>329</v>
      </c>
      <c r="L12" s="4">
        <f t="shared" si="2"/>
        <v>1.0030395136778116</v>
      </c>
      <c r="M12" s="11">
        <v>15</v>
      </c>
      <c r="N12" s="35">
        <v>36920.6</v>
      </c>
      <c r="O12" s="35">
        <v>34654.6</v>
      </c>
      <c r="P12" s="4">
        <f t="shared" si="3"/>
        <v>0.93862504943039926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43">
        <f t="shared" si="4"/>
        <v>0.97434388864008137</v>
      </c>
      <c r="W12" s="44">
        <v>49642</v>
      </c>
      <c r="X12" s="35">
        <f t="shared" si="5"/>
        <v>4512.909090909091</v>
      </c>
      <c r="Y12" s="35">
        <f t="shared" si="6"/>
        <v>4397.1000000000004</v>
      </c>
      <c r="Z12" s="35">
        <f t="shared" si="7"/>
        <v>-115.80909090909063</v>
      </c>
      <c r="AA12" s="35">
        <v>-101.4</v>
      </c>
      <c r="AB12" s="35">
        <f t="shared" si="8"/>
        <v>4295.7</v>
      </c>
      <c r="AC12" s="35"/>
      <c r="AD12" s="35">
        <f t="shared" si="9"/>
        <v>4295.7</v>
      </c>
      <c r="AE12" s="1"/>
      <c r="AF12" s="7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s="2" customFormat="1" ht="17.149999999999999" customHeight="1">
      <c r="A13" s="12" t="s">
        <v>11</v>
      </c>
      <c r="B13" s="66">
        <v>3350790</v>
      </c>
      <c r="C13" s="66">
        <v>3144161.4</v>
      </c>
      <c r="D13" s="4">
        <f t="shared" si="1"/>
        <v>0.93833436294127648</v>
      </c>
      <c r="E13" s="11">
        <v>5</v>
      </c>
      <c r="F13" s="58" t="s">
        <v>380</v>
      </c>
      <c r="G13" s="58" t="s">
        <v>380</v>
      </c>
      <c r="H13" s="58" t="s">
        <v>380</v>
      </c>
      <c r="I13" s="58" t="s">
        <v>380</v>
      </c>
      <c r="J13" s="44">
        <v>820</v>
      </c>
      <c r="K13" s="44">
        <v>761</v>
      </c>
      <c r="L13" s="4">
        <f t="shared" si="2"/>
        <v>1.0775295663600526</v>
      </c>
      <c r="M13" s="11">
        <v>10</v>
      </c>
      <c r="N13" s="35">
        <v>40160.199999999997</v>
      </c>
      <c r="O13" s="35">
        <v>34944.1</v>
      </c>
      <c r="P13" s="4">
        <f t="shared" si="3"/>
        <v>0.87011767869681922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43">
        <f t="shared" si="4"/>
        <v>0.93912345863552271</v>
      </c>
      <c r="W13" s="44">
        <v>92987</v>
      </c>
      <c r="X13" s="35">
        <f t="shared" si="5"/>
        <v>8453.363636363636</v>
      </c>
      <c r="Y13" s="35">
        <f t="shared" si="6"/>
        <v>7938.8</v>
      </c>
      <c r="Z13" s="35">
        <f t="shared" si="7"/>
        <v>-514.56363636363585</v>
      </c>
      <c r="AA13" s="35">
        <v>-3213</v>
      </c>
      <c r="AB13" s="35">
        <f t="shared" si="8"/>
        <v>4725.8</v>
      </c>
      <c r="AC13" s="35"/>
      <c r="AD13" s="35">
        <f t="shared" si="9"/>
        <v>4725.8</v>
      </c>
      <c r="AE13" s="1"/>
      <c r="AF13" s="7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s="70" customFormat="1" ht="17.149999999999999" customHeight="1">
      <c r="A14" s="71" t="s">
        <v>12</v>
      </c>
      <c r="B14" s="66">
        <v>57263</v>
      </c>
      <c r="C14" s="66">
        <v>49527.7</v>
      </c>
      <c r="D14" s="4">
        <f t="shared" si="1"/>
        <v>0.8649162635558737</v>
      </c>
      <c r="E14" s="11">
        <v>5</v>
      </c>
      <c r="F14" s="58" t="s">
        <v>380</v>
      </c>
      <c r="G14" s="58" t="s">
        <v>380</v>
      </c>
      <c r="H14" s="58" t="s">
        <v>380</v>
      </c>
      <c r="I14" s="58" t="s">
        <v>380</v>
      </c>
      <c r="J14" s="44">
        <v>390</v>
      </c>
      <c r="K14" s="44">
        <v>384</v>
      </c>
      <c r="L14" s="4">
        <f t="shared" si="2"/>
        <v>1.015625</v>
      </c>
      <c r="M14" s="11">
        <v>15</v>
      </c>
      <c r="N14" s="35">
        <v>11987.5</v>
      </c>
      <c r="O14" s="35">
        <v>10965</v>
      </c>
      <c r="P14" s="4">
        <f t="shared" si="3"/>
        <v>0.91470281543274246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43">
        <f t="shared" si="4"/>
        <v>0.94632531566085554</v>
      </c>
      <c r="W14" s="44">
        <v>68711</v>
      </c>
      <c r="X14" s="35">
        <f t="shared" si="5"/>
        <v>6246.454545454545</v>
      </c>
      <c r="Y14" s="35">
        <f t="shared" si="6"/>
        <v>5911.2</v>
      </c>
      <c r="Z14" s="35">
        <f t="shared" si="7"/>
        <v>-335.25454545454522</v>
      </c>
      <c r="AA14" s="35">
        <v>-1471.9</v>
      </c>
      <c r="AB14" s="35">
        <f t="shared" si="8"/>
        <v>4439.3</v>
      </c>
      <c r="AC14" s="35"/>
      <c r="AD14" s="35">
        <f t="shared" si="9"/>
        <v>4439.3</v>
      </c>
      <c r="AE14" s="1"/>
      <c r="AF14" s="72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</row>
    <row r="15" spans="1:46" s="2" customFormat="1" ht="17.149999999999999" customHeight="1">
      <c r="A15" s="12" t="s">
        <v>13</v>
      </c>
      <c r="B15" s="66">
        <v>496474</v>
      </c>
      <c r="C15" s="66">
        <v>468909.4</v>
      </c>
      <c r="D15" s="4">
        <f t="shared" si="1"/>
        <v>0.94447926779650093</v>
      </c>
      <c r="E15" s="11">
        <v>5</v>
      </c>
      <c r="F15" s="58" t="s">
        <v>380</v>
      </c>
      <c r="G15" s="58" t="s">
        <v>380</v>
      </c>
      <c r="H15" s="58" t="s">
        <v>380</v>
      </c>
      <c r="I15" s="58" t="s">
        <v>380</v>
      </c>
      <c r="J15" s="44">
        <v>450</v>
      </c>
      <c r="K15" s="44">
        <v>426</v>
      </c>
      <c r="L15" s="4">
        <f t="shared" si="2"/>
        <v>1.056338028169014</v>
      </c>
      <c r="M15" s="11">
        <v>10</v>
      </c>
      <c r="N15" s="35">
        <v>32673.599999999999</v>
      </c>
      <c r="O15" s="35">
        <v>30047.7</v>
      </c>
      <c r="P15" s="4">
        <f t="shared" si="3"/>
        <v>0.91963236374320556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43">
        <f t="shared" si="4"/>
        <v>0.96224068272962149</v>
      </c>
      <c r="W15" s="44">
        <v>106645</v>
      </c>
      <c r="X15" s="35">
        <f t="shared" si="5"/>
        <v>9695</v>
      </c>
      <c r="Y15" s="35">
        <f t="shared" si="6"/>
        <v>9328.9</v>
      </c>
      <c r="Z15" s="35">
        <f t="shared" si="7"/>
        <v>-366.10000000000036</v>
      </c>
      <c r="AA15" s="35">
        <v>206.6</v>
      </c>
      <c r="AB15" s="35">
        <f t="shared" si="8"/>
        <v>9535.5</v>
      </c>
      <c r="AC15" s="35"/>
      <c r="AD15" s="35">
        <f t="shared" si="9"/>
        <v>9535.5</v>
      </c>
      <c r="AE15" s="1"/>
      <c r="AF15" s="72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s="2" customFormat="1" ht="17.149999999999999" customHeight="1">
      <c r="A16" s="12" t="s">
        <v>14</v>
      </c>
      <c r="B16" s="66">
        <v>50979</v>
      </c>
      <c r="C16" s="66">
        <v>58029.1</v>
      </c>
      <c r="D16" s="4">
        <f t="shared" si="1"/>
        <v>1.138294199572373</v>
      </c>
      <c r="E16" s="11">
        <v>5</v>
      </c>
      <c r="F16" s="58" t="s">
        <v>380</v>
      </c>
      <c r="G16" s="58" t="s">
        <v>380</v>
      </c>
      <c r="H16" s="58" t="s">
        <v>380</v>
      </c>
      <c r="I16" s="58" t="s">
        <v>380</v>
      </c>
      <c r="J16" s="44">
        <v>210</v>
      </c>
      <c r="K16" s="44">
        <v>170</v>
      </c>
      <c r="L16" s="4">
        <f t="shared" si="2"/>
        <v>1.203529411764706</v>
      </c>
      <c r="M16" s="11">
        <v>10</v>
      </c>
      <c r="N16" s="35">
        <v>18099.900000000001</v>
      </c>
      <c r="O16" s="35">
        <v>15563.9</v>
      </c>
      <c r="P16" s="4">
        <f t="shared" si="3"/>
        <v>0.85988872866700916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43">
        <f t="shared" si="4"/>
        <v>0.99784399110997457</v>
      </c>
      <c r="W16" s="44">
        <v>49933</v>
      </c>
      <c r="X16" s="35">
        <f t="shared" si="5"/>
        <v>4539.363636363636</v>
      </c>
      <c r="Y16" s="35">
        <f t="shared" si="6"/>
        <v>4529.6000000000004</v>
      </c>
      <c r="Z16" s="35">
        <f t="shared" si="7"/>
        <v>-9.7636363636356691</v>
      </c>
      <c r="AA16" s="35">
        <v>-219.1</v>
      </c>
      <c r="AB16" s="35">
        <f t="shared" si="8"/>
        <v>4310.5</v>
      </c>
      <c r="AC16" s="35"/>
      <c r="AD16" s="35">
        <f t="shared" si="9"/>
        <v>4310.5</v>
      </c>
      <c r="AE16" s="1"/>
      <c r="AF16" s="72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s="2" customFormat="1" ht="17.149999999999999" customHeight="1">
      <c r="A17" s="36" t="s">
        <v>391</v>
      </c>
      <c r="B17" s="68"/>
      <c r="C17" s="68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17165</v>
      </c>
      <c r="S17" s="34">
        <f>SUM(S18:S26)</f>
        <v>53024.599999999991</v>
      </c>
      <c r="T17" s="6">
        <f>IF(S17/R17&gt;1.2,IF((S17/R17-1.2)*0.1+1.2&gt;1.3,1.3,(S17/R17-1.2)*0.1+1.2),S17/R17)</f>
        <v>1.3</v>
      </c>
      <c r="U17" s="37"/>
      <c r="V17" s="37"/>
      <c r="W17" s="20">
        <f>SUM(W18:W26)</f>
        <v>28395</v>
      </c>
      <c r="X17" s="34">
        <f>SUM(X18:X26)</f>
        <v>2581.3636363636365</v>
      </c>
      <c r="Y17" s="34">
        <f>SUM(Y18:Y26)</f>
        <v>3344.8</v>
      </c>
      <c r="Z17" s="34">
        <f>SUM(Z18:Z26)</f>
        <v>763.43636363636358</v>
      </c>
      <c r="AA17" s="34">
        <f t="shared" ref="AA17:AD17" si="10">SUM(AA18:AA26)</f>
        <v>-1794.1000000000001</v>
      </c>
      <c r="AB17" s="34">
        <f t="shared" si="10"/>
        <v>1550.6999999999998</v>
      </c>
      <c r="AC17" s="34">
        <f t="shared" si="10"/>
        <v>0</v>
      </c>
      <c r="AD17" s="34">
        <f t="shared" si="10"/>
        <v>1550.6999999999998</v>
      </c>
      <c r="AE17" s="1"/>
      <c r="AF17" s="7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s="2" customFormat="1" ht="17.149999999999999" customHeight="1">
      <c r="A18" s="12" t="s">
        <v>392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5">
        <v>1472</v>
      </c>
      <c r="S18" s="5">
        <v>2628.5</v>
      </c>
      <c r="T18" s="4">
        <f>IF(U18=0,0,IF(R18=0,1,IF(S18&lt;0,0,IF(S18/R18&gt;1.2,IF((S18/R18-1.2)*0.1+1.2&gt;1.3,1.3,(S18/R18-1.2)*0.1+1.2),S18/R18))))</f>
        <v>1.2585665760869564</v>
      </c>
      <c r="U18" s="5">
        <v>20</v>
      </c>
      <c r="V18" s="43">
        <f>(T18*U18)/U18</f>
        <v>1.2585665760869564</v>
      </c>
      <c r="W18" s="44">
        <v>2303</v>
      </c>
      <c r="X18" s="35">
        <f t="shared" si="5"/>
        <v>209.36363636363637</v>
      </c>
      <c r="Y18" s="35">
        <f t="shared" si="6"/>
        <v>263.5</v>
      </c>
      <c r="Z18" s="35">
        <f t="shared" si="7"/>
        <v>54.136363636363626</v>
      </c>
      <c r="AA18" s="35">
        <v>0</v>
      </c>
      <c r="AB18" s="35">
        <f t="shared" si="8"/>
        <v>263.5</v>
      </c>
      <c r="AC18" s="35"/>
      <c r="AD18" s="35">
        <f t="shared" si="9"/>
        <v>263.5</v>
      </c>
      <c r="AE18" s="1"/>
      <c r="AF18" s="72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s="2" customFormat="1" ht="17.149999999999999" customHeight="1">
      <c r="A19" s="12" t="s">
        <v>393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5">
        <v>3574</v>
      </c>
      <c r="S19" s="5">
        <v>9710.5</v>
      </c>
      <c r="T19" s="4">
        <f t="shared" ref="T19:T26" si="11">IF(U19=0,0,IF(R19=0,1,IF(S19&lt;0,0,IF(S19/R19&gt;1.2,IF((S19/R19-1.2)*0.1+1.2&gt;1.3,1.3,(S19/R19-1.2)*0.1+1.2),S19/R19))))</f>
        <v>1.3</v>
      </c>
      <c r="U19" s="5">
        <v>20</v>
      </c>
      <c r="V19" s="43">
        <f t="shared" ref="V19:V26" si="12">(T19*U19)/U19</f>
        <v>1.3</v>
      </c>
      <c r="W19" s="44">
        <v>7178</v>
      </c>
      <c r="X19" s="35">
        <f t="shared" si="5"/>
        <v>652.5454545454545</v>
      </c>
      <c r="Y19" s="35">
        <f t="shared" si="6"/>
        <v>848.3</v>
      </c>
      <c r="Z19" s="35">
        <f t="shared" si="7"/>
        <v>195.75454545454545</v>
      </c>
      <c r="AA19" s="35">
        <v>-381.5</v>
      </c>
      <c r="AB19" s="35">
        <f t="shared" si="8"/>
        <v>466.8</v>
      </c>
      <c r="AC19" s="35"/>
      <c r="AD19" s="35">
        <f t="shared" si="9"/>
        <v>466.8</v>
      </c>
      <c r="AE19" s="1"/>
      <c r="AF19" s="7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s="2" customFormat="1" ht="17.149999999999999" customHeight="1">
      <c r="A20" s="12" t="s">
        <v>394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5">
        <v>1416</v>
      </c>
      <c r="S20" s="5">
        <v>3984.3</v>
      </c>
      <c r="T20" s="4">
        <f t="shared" si="11"/>
        <v>1.3</v>
      </c>
      <c r="U20" s="5">
        <v>20</v>
      </c>
      <c r="V20" s="43">
        <f t="shared" si="12"/>
        <v>1.3</v>
      </c>
      <c r="W20" s="44">
        <v>1519</v>
      </c>
      <c r="X20" s="35">
        <f t="shared" si="5"/>
        <v>138.09090909090909</v>
      </c>
      <c r="Y20" s="35">
        <f t="shared" si="6"/>
        <v>179.5</v>
      </c>
      <c r="Z20" s="35">
        <f t="shared" si="7"/>
        <v>41.409090909090907</v>
      </c>
      <c r="AA20" s="35">
        <v>-175.5</v>
      </c>
      <c r="AB20" s="35">
        <f t="shared" si="8"/>
        <v>4</v>
      </c>
      <c r="AC20" s="35"/>
      <c r="AD20" s="35">
        <f t="shared" si="9"/>
        <v>4</v>
      </c>
      <c r="AE20" s="1"/>
      <c r="AF20" s="7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s="2" customFormat="1" ht="17.149999999999999" customHeight="1">
      <c r="A21" s="12" t="s">
        <v>395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5">
        <v>3389</v>
      </c>
      <c r="S21" s="5">
        <v>6793.3</v>
      </c>
      <c r="T21" s="4">
        <f t="shared" si="11"/>
        <v>1.280451460607849</v>
      </c>
      <c r="U21" s="5">
        <v>20</v>
      </c>
      <c r="V21" s="43">
        <f t="shared" si="12"/>
        <v>1.280451460607849</v>
      </c>
      <c r="W21" s="44">
        <v>1290</v>
      </c>
      <c r="X21" s="35">
        <f t="shared" si="5"/>
        <v>117.27272727272727</v>
      </c>
      <c r="Y21" s="35">
        <f t="shared" si="6"/>
        <v>150.19999999999999</v>
      </c>
      <c r="Z21" s="35">
        <f t="shared" si="7"/>
        <v>32.927272727272722</v>
      </c>
      <c r="AA21" s="35">
        <v>-143.69999999999999</v>
      </c>
      <c r="AB21" s="35">
        <f t="shared" si="8"/>
        <v>6.5</v>
      </c>
      <c r="AC21" s="35"/>
      <c r="AD21" s="35">
        <f t="shared" si="9"/>
        <v>6.5</v>
      </c>
      <c r="AE21" s="1"/>
      <c r="AF21" s="7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s="2" customFormat="1" ht="17.149999999999999" customHeight="1">
      <c r="A22" s="12" t="s">
        <v>396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5">
        <v>414</v>
      </c>
      <c r="S22" s="5">
        <v>4580.6000000000004</v>
      </c>
      <c r="T22" s="4">
        <f t="shared" si="11"/>
        <v>1.3</v>
      </c>
      <c r="U22" s="5">
        <v>20</v>
      </c>
      <c r="V22" s="43">
        <f t="shared" si="12"/>
        <v>1.3</v>
      </c>
      <c r="W22" s="44">
        <v>1030</v>
      </c>
      <c r="X22" s="35">
        <f t="shared" si="5"/>
        <v>93.63636363636364</v>
      </c>
      <c r="Y22" s="35">
        <f t="shared" si="6"/>
        <v>121.7</v>
      </c>
      <c r="Z22" s="35">
        <f t="shared" si="7"/>
        <v>28.063636363636363</v>
      </c>
      <c r="AA22" s="35">
        <v>-56.7</v>
      </c>
      <c r="AB22" s="35">
        <f t="shared" si="8"/>
        <v>65</v>
      </c>
      <c r="AC22" s="35"/>
      <c r="AD22" s="35">
        <f t="shared" si="9"/>
        <v>65</v>
      </c>
      <c r="AE22" s="1"/>
      <c r="AF22" s="72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s="2" customFormat="1" ht="17.149999999999999" customHeight="1">
      <c r="A23" s="12" t="s">
        <v>397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5">
        <v>2037</v>
      </c>
      <c r="S23" s="5">
        <v>6602.1</v>
      </c>
      <c r="T23" s="4">
        <f t="shared" si="11"/>
        <v>1.3</v>
      </c>
      <c r="U23" s="5">
        <v>20</v>
      </c>
      <c r="V23" s="43">
        <f t="shared" si="12"/>
        <v>1.3</v>
      </c>
      <c r="W23" s="44">
        <v>1706</v>
      </c>
      <c r="X23" s="35">
        <f t="shared" si="5"/>
        <v>155.09090909090909</v>
      </c>
      <c r="Y23" s="35">
        <f t="shared" si="6"/>
        <v>201.6</v>
      </c>
      <c r="Z23" s="35">
        <f t="shared" si="7"/>
        <v>46.509090909090901</v>
      </c>
      <c r="AA23" s="35">
        <v>-180.3</v>
      </c>
      <c r="AB23" s="35">
        <f t="shared" si="8"/>
        <v>21.3</v>
      </c>
      <c r="AC23" s="35"/>
      <c r="AD23" s="35">
        <f t="shared" si="9"/>
        <v>21.3</v>
      </c>
      <c r="AE23" s="1"/>
      <c r="AF23" s="72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s="2" customFormat="1" ht="17.149999999999999" customHeight="1">
      <c r="A24" s="12" t="s">
        <v>398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5">
        <v>2047</v>
      </c>
      <c r="S24" s="5">
        <v>7829.2</v>
      </c>
      <c r="T24" s="4">
        <f t="shared" si="11"/>
        <v>1.3</v>
      </c>
      <c r="U24" s="5">
        <v>20</v>
      </c>
      <c r="V24" s="43">
        <f t="shared" si="12"/>
        <v>1.3</v>
      </c>
      <c r="W24" s="44">
        <v>8074</v>
      </c>
      <c r="X24" s="35">
        <f t="shared" si="5"/>
        <v>734</v>
      </c>
      <c r="Y24" s="35">
        <f t="shared" si="6"/>
        <v>954.2</v>
      </c>
      <c r="Z24" s="35">
        <f t="shared" si="7"/>
        <v>220.20000000000005</v>
      </c>
      <c r="AA24" s="35">
        <v>-842.5</v>
      </c>
      <c r="AB24" s="35">
        <f t="shared" si="8"/>
        <v>111.7</v>
      </c>
      <c r="AC24" s="35"/>
      <c r="AD24" s="35">
        <f t="shared" si="9"/>
        <v>111.7</v>
      </c>
      <c r="AE24" s="1"/>
      <c r="AF24" s="72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s="2" customFormat="1" ht="17.149999999999999" customHeight="1">
      <c r="A25" s="12" t="s">
        <v>400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5">
        <v>227</v>
      </c>
      <c r="S25" s="5">
        <v>2639.1</v>
      </c>
      <c r="T25" s="4">
        <f t="shared" si="11"/>
        <v>1.3</v>
      </c>
      <c r="U25" s="5">
        <v>20</v>
      </c>
      <c r="V25" s="43">
        <f t="shared" si="12"/>
        <v>1.3</v>
      </c>
      <c r="W25" s="44">
        <v>0</v>
      </c>
      <c r="X25" s="35">
        <f t="shared" si="5"/>
        <v>0</v>
      </c>
      <c r="Y25" s="35">
        <f t="shared" si="6"/>
        <v>0</v>
      </c>
      <c r="Z25" s="35">
        <f t="shared" si="7"/>
        <v>0</v>
      </c>
      <c r="AA25" s="35">
        <v>0</v>
      </c>
      <c r="AB25" s="35">
        <f t="shared" si="8"/>
        <v>0</v>
      </c>
      <c r="AC25" s="35"/>
      <c r="AD25" s="35">
        <f t="shared" si="9"/>
        <v>0</v>
      </c>
      <c r="AE25" s="1"/>
      <c r="AF25" s="72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s="2" customFormat="1" ht="17.149999999999999" customHeight="1">
      <c r="A26" s="12" t="s">
        <v>399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5">
        <v>2589</v>
      </c>
      <c r="S26" s="5">
        <v>8257</v>
      </c>
      <c r="T26" s="4">
        <f t="shared" si="11"/>
        <v>1.3</v>
      </c>
      <c r="U26" s="5">
        <v>20</v>
      </c>
      <c r="V26" s="43">
        <f t="shared" si="12"/>
        <v>1.3</v>
      </c>
      <c r="W26" s="44">
        <v>5295</v>
      </c>
      <c r="X26" s="35">
        <f t="shared" si="5"/>
        <v>481.36363636363637</v>
      </c>
      <c r="Y26" s="35">
        <f t="shared" si="6"/>
        <v>625.79999999999995</v>
      </c>
      <c r="Z26" s="35">
        <f t="shared" si="7"/>
        <v>144.43636363636358</v>
      </c>
      <c r="AA26" s="35">
        <v>-13.9</v>
      </c>
      <c r="AB26" s="35">
        <f t="shared" si="8"/>
        <v>611.9</v>
      </c>
      <c r="AC26" s="35"/>
      <c r="AD26" s="35">
        <f t="shared" si="9"/>
        <v>611.9</v>
      </c>
      <c r="AE26" s="1"/>
      <c r="AF26" s="72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s="2" customFormat="1" ht="17.149999999999999" customHeight="1">
      <c r="A27" s="15" t="s">
        <v>18</v>
      </c>
      <c r="B27" s="34">
        <f>SUM(B28:B54)</f>
        <v>9205780</v>
      </c>
      <c r="C27" s="34">
        <f>SUM(C28:C54)</f>
        <v>9414972.1999999993</v>
      </c>
      <c r="D27" s="6">
        <f>IF(C27/B27&gt;1.2,IF((C27/B27-1.2)*0.1+1.2&gt;1.3,1.3,(C27/B27-1.2)*0.1+1.2),C27/B27)</f>
        <v>1.022724006004923</v>
      </c>
      <c r="E27" s="21"/>
      <c r="F27" s="20"/>
      <c r="G27" s="20"/>
      <c r="H27" s="6"/>
      <c r="I27" s="21"/>
      <c r="J27" s="34">
        <f>SUM(J28:J54)</f>
        <v>6030</v>
      </c>
      <c r="K27" s="34">
        <f>SUM(K28:K54)</f>
        <v>5568</v>
      </c>
      <c r="L27" s="6">
        <f>IF(J27/K27&gt;1.2,IF((J27/K27-1)*0.1+1.2&gt;1.3,1.3,(J27/K27-1.2)*0.1+1.2),J27/K27)</f>
        <v>1.0829741379310345</v>
      </c>
      <c r="M27" s="21"/>
      <c r="N27" s="34">
        <f>SUM(N28:N54)</f>
        <v>480835.40000000008</v>
      </c>
      <c r="O27" s="34">
        <f>SUM(O28:O54)</f>
        <v>474455.80000000005</v>
      </c>
      <c r="P27" s="6">
        <f>IF(O27/N27&gt;1.2,IF((O27/N27-1.2)*0.1+1.2&gt;1.3,1.3,(O27/N27-1.2)*0.1+1.2),O27/N27)</f>
        <v>0.98673225806585785</v>
      </c>
      <c r="Q27" s="21"/>
      <c r="R27" s="34"/>
      <c r="S27" s="34"/>
      <c r="T27" s="6"/>
      <c r="U27" s="21"/>
      <c r="V27" s="22"/>
      <c r="W27" s="20">
        <f>SUM(W28:W54)</f>
        <v>825602</v>
      </c>
      <c r="X27" s="34">
        <f>SUM(X28:X54)</f>
        <v>75054.727272727265</v>
      </c>
      <c r="Y27" s="34">
        <f>SUM(Y28:Y54)</f>
        <v>75896.000000000015</v>
      </c>
      <c r="Z27" s="34">
        <f>SUM(Z28:Z54)</f>
        <v>841.27272727272805</v>
      </c>
      <c r="AA27" s="34">
        <f t="shared" ref="AA27:AD27" si="13">SUM(AA28:AA54)</f>
        <v>-2826.400000000001</v>
      </c>
      <c r="AB27" s="34">
        <f t="shared" si="13"/>
        <v>73069.600000000006</v>
      </c>
      <c r="AC27" s="34">
        <f t="shared" si="13"/>
        <v>1642</v>
      </c>
      <c r="AD27" s="34">
        <f t="shared" si="13"/>
        <v>71427.600000000006</v>
      </c>
      <c r="AE27" s="1"/>
      <c r="AF27" s="72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s="2" customFormat="1" ht="17.149999999999999" customHeight="1">
      <c r="A28" s="13" t="s">
        <v>0</v>
      </c>
      <c r="B28" s="66">
        <v>6396</v>
      </c>
      <c r="C28" s="66">
        <v>6785.8</v>
      </c>
      <c r="D28" s="4">
        <f t="shared" ref="D28:D54" si="14">IF(E28=0,0,IF(B28=0,1,IF(C28&lt;0,0,IF(C28/B28&gt;1.2,IF((C28/B28-1.2)*0.1+1.2&gt;1.3,1.3,(C28/B28-1.2)*0.1+1.2),C28/B28))))</f>
        <v>1.0609443402126328</v>
      </c>
      <c r="E28" s="11">
        <v>5</v>
      </c>
      <c r="F28" s="58" t="s">
        <v>380</v>
      </c>
      <c r="G28" s="58" t="s">
        <v>380</v>
      </c>
      <c r="H28" s="58" t="s">
        <v>380</v>
      </c>
      <c r="I28" s="58" t="s">
        <v>380</v>
      </c>
      <c r="J28" s="44">
        <v>150</v>
      </c>
      <c r="K28" s="44">
        <v>147</v>
      </c>
      <c r="L28" s="4">
        <f t="shared" ref="L28:L54" si="15">IF(M28=0,0,IF(J28=0,1,IF(K28&lt;0,0,IF(J28/K28&gt;1.2,IF((J28/K28-1.2)*0.1+1.2&gt;1.3,1.3,(J28/K28-1.2)*0.1+1.2),J28/K28))))</f>
        <v>1.0204081632653061</v>
      </c>
      <c r="M28" s="11">
        <v>15</v>
      </c>
      <c r="N28" s="35">
        <v>4013.6</v>
      </c>
      <c r="O28" s="35">
        <v>3874.6</v>
      </c>
      <c r="P28" s="4">
        <f t="shared" ref="P28:P54" si="16">IF(Q28=0,0,IF(N28=0,1,IF(O28&lt;0,0,IF(O28/N28&gt;1.2,IF((O28/N28-1.2)*0.1+1.2&gt;1.3,1.3,(O28/N28-1.2)*0.1+1.2),O28/N28))))</f>
        <v>0.96536774965118599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43">
        <f>(D28*E28+L28*M28+P28*Q28)/(E28+M28+Q28)</f>
        <v>0.99795497857666182</v>
      </c>
      <c r="W28" s="44">
        <v>24411</v>
      </c>
      <c r="X28" s="35">
        <f>W28/11</f>
        <v>2219.181818181818</v>
      </c>
      <c r="Y28" s="35">
        <f t="shared" si="6"/>
        <v>2214.6</v>
      </c>
      <c r="Z28" s="35">
        <f t="shared" si="7"/>
        <v>-4.5818181818181074</v>
      </c>
      <c r="AA28" s="35">
        <v>-926.7</v>
      </c>
      <c r="AB28" s="35">
        <f t="shared" si="8"/>
        <v>1287.9000000000001</v>
      </c>
      <c r="AC28" s="35"/>
      <c r="AD28" s="35">
        <f t="shared" si="9"/>
        <v>1287.9000000000001</v>
      </c>
      <c r="AE28" s="72"/>
      <c r="AF28" s="7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s="2" customFormat="1" ht="17.149999999999999" customHeight="1">
      <c r="A29" s="13" t="s">
        <v>19</v>
      </c>
      <c r="B29" s="66">
        <v>905106</v>
      </c>
      <c r="C29" s="66">
        <v>966868.7</v>
      </c>
      <c r="D29" s="4">
        <f t="shared" si="14"/>
        <v>1.0682380848210042</v>
      </c>
      <c r="E29" s="11">
        <v>5</v>
      </c>
      <c r="F29" s="58" t="s">
        <v>380</v>
      </c>
      <c r="G29" s="58" t="s">
        <v>380</v>
      </c>
      <c r="H29" s="58" t="s">
        <v>380</v>
      </c>
      <c r="I29" s="58" t="s">
        <v>380</v>
      </c>
      <c r="J29" s="44">
        <v>200</v>
      </c>
      <c r="K29" s="44">
        <v>181</v>
      </c>
      <c r="L29" s="4">
        <f t="shared" si="15"/>
        <v>1.1049723756906078</v>
      </c>
      <c r="M29" s="11">
        <v>5</v>
      </c>
      <c r="N29" s="35">
        <v>20426.8</v>
      </c>
      <c r="O29" s="35">
        <v>17568.400000000001</v>
      </c>
      <c r="P29" s="4">
        <f t="shared" si="16"/>
        <v>0.86006618755752262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43">
        <f t="shared" ref="V29:V54" si="17">(D29*E29+L29*M29+P29*Q29)/(E29+M29+Q29)</f>
        <v>0.93557920179028387</v>
      </c>
      <c r="W29" s="44">
        <v>36132</v>
      </c>
      <c r="X29" s="35">
        <f t="shared" ref="X29:X54" si="18">W29/11</f>
        <v>3284.7272727272725</v>
      </c>
      <c r="Y29" s="35">
        <f t="shared" si="6"/>
        <v>3073.1</v>
      </c>
      <c r="Z29" s="35">
        <f t="shared" si="7"/>
        <v>-211.62727272727261</v>
      </c>
      <c r="AA29" s="35">
        <v>316.89999999999998</v>
      </c>
      <c r="AB29" s="35">
        <f t="shared" si="8"/>
        <v>3390</v>
      </c>
      <c r="AC29" s="35"/>
      <c r="AD29" s="35">
        <f t="shared" si="9"/>
        <v>3390</v>
      </c>
      <c r="AE29" s="72"/>
      <c r="AF29" s="72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s="2" customFormat="1" ht="17.149999999999999" customHeight="1">
      <c r="A30" s="13" t="s">
        <v>20</v>
      </c>
      <c r="B30" s="66">
        <v>320106</v>
      </c>
      <c r="C30" s="66">
        <v>332581.90000000002</v>
      </c>
      <c r="D30" s="4">
        <f t="shared" si="14"/>
        <v>1.0389742772706543</v>
      </c>
      <c r="E30" s="11">
        <v>5</v>
      </c>
      <c r="F30" s="58" t="s">
        <v>380</v>
      </c>
      <c r="G30" s="58" t="s">
        <v>380</v>
      </c>
      <c r="H30" s="58" t="s">
        <v>380</v>
      </c>
      <c r="I30" s="58" t="s">
        <v>380</v>
      </c>
      <c r="J30" s="44">
        <v>130</v>
      </c>
      <c r="K30" s="44">
        <v>119</v>
      </c>
      <c r="L30" s="4">
        <f t="shared" si="15"/>
        <v>1.0924369747899159</v>
      </c>
      <c r="M30" s="11">
        <v>10</v>
      </c>
      <c r="N30" s="35">
        <v>7266.2</v>
      </c>
      <c r="O30" s="35">
        <v>8009.4</v>
      </c>
      <c r="P30" s="4">
        <f t="shared" si="16"/>
        <v>1.1022817979136275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43">
        <f t="shared" si="17"/>
        <v>1.0904250597864278</v>
      </c>
      <c r="W30" s="44">
        <v>24285</v>
      </c>
      <c r="X30" s="35">
        <f t="shared" si="18"/>
        <v>2207.7272727272725</v>
      </c>
      <c r="Y30" s="35">
        <f t="shared" si="6"/>
        <v>2407.4</v>
      </c>
      <c r="Z30" s="35">
        <f t="shared" si="7"/>
        <v>199.67272727272757</v>
      </c>
      <c r="AA30" s="35">
        <v>80.8</v>
      </c>
      <c r="AB30" s="35">
        <f t="shared" si="8"/>
        <v>2488.1999999999998</v>
      </c>
      <c r="AC30" s="35"/>
      <c r="AD30" s="35">
        <f t="shared" si="9"/>
        <v>2488.1999999999998</v>
      </c>
      <c r="AE30" s="72"/>
      <c r="AF30" s="7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s="2" customFormat="1" ht="17.149999999999999" customHeight="1">
      <c r="A31" s="13" t="s">
        <v>21</v>
      </c>
      <c r="B31" s="66">
        <v>16910</v>
      </c>
      <c r="C31" s="66">
        <v>20105.099999999999</v>
      </c>
      <c r="D31" s="4">
        <f t="shared" si="14"/>
        <v>1.1889473684210525</v>
      </c>
      <c r="E31" s="11">
        <v>5</v>
      </c>
      <c r="F31" s="58" t="s">
        <v>380</v>
      </c>
      <c r="G31" s="58" t="s">
        <v>380</v>
      </c>
      <c r="H31" s="58" t="s">
        <v>380</v>
      </c>
      <c r="I31" s="58" t="s">
        <v>380</v>
      </c>
      <c r="J31" s="44">
        <v>320</v>
      </c>
      <c r="K31" s="44">
        <v>264</v>
      </c>
      <c r="L31" s="4">
        <f t="shared" si="15"/>
        <v>1.2012121212121212</v>
      </c>
      <c r="M31" s="11">
        <v>10</v>
      </c>
      <c r="N31" s="35">
        <v>13404.1</v>
      </c>
      <c r="O31" s="35">
        <v>13473</v>
      </c>
      <c r="P31" s="4">
        <f t="shared" si="16"/>
        <v>1.0051402182914182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43">
        <f t="shared" si="17"/>
        <v>1.0874189262872811</v>
      </c>
      <c r="W31" s="44">
        <v>29449</v>
      </c>
      <c r="X31" s="35">
        <f t="shared" si="18"/>
        <v>2677.181818181818</v>
      </c>
      <c r="Y31" s="35">
        <f t="shared" si="6"/>
        <v>2911.2</v>
      </c>
      <c r="Z31" s="35">
        <f t="shared" si="7"/>
        <v>234.0181818181818</v>
      </c>
      <c r="AA31" s="35">
        <v>-853.9</v>
      </c>
      <c r="AB31" s="35">
        <f t="shared" si="8"/>
        <v>2057.3000000000002</v>
      </c>
      <c r="AC31" s="35"/>
      <c r="AD31" s="35">
        <f t="shared" si="9"/>
        <v>2057.3000000000002</v>
      </c>
      <c r="AE31" s="72"/>
      <c r="AF31" s="72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s="2" customFormat="1" ht="17.149999999999999" customHeight="1">
      <c r="A32" s="13" t="s">
        <v>22</v>
      </c>
      <c r="B32" s="66">
        <v>26546</v>
      </c>
      <c r="C32" s="66">
        <v>28175</v>
      </c>
      <c r="D32" s="4">
        <f t="shared" si="14"/>
        <v>1.061365177427861</v>
      </c>
      <c r="E32" s="11">
        <v>5</v>
      </c>
      <c r="F32" s="58" t="s">
        <v>380</v>
      </c>
      <c r="G32" s="58" t="s">
        <v>380</v>
      </c>
      <c r="H32" s="58" t="s">
        <v>380</v>
      </c>
      <c r="I32" s="58" t="s">
        <v>380</v>
      </c>
      <c r="J32" s="44">
        <v>260</v>
      </c>
      <c r="K32" s="44">
        <v>252</v>
      </c>
      <c r="L32" s="4">
        <f t="shared" si="15"/>
        <v>1.0317460317460319</v>
      </c>
      <c r="M32" s="11">
        <v>10</v>
      </c>
      <c r="N32" s="35">
        <v>9481</v>
      </c>
      <c r="O32" s="35">
        <v>10198.799999999999</v>
      </c>
      <c r="P32" s="4">
        <f t="shared" si="16"/>
        <v>1.0757093133635691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43">
        <f t="shared" si="17"/>
        <v>1.061099213482029</v>
      </c>
      <c r="W32" s="44">
        <v>36357</v>
      </c>
      <c r="X32" s="35">
        <f t="shared" si="18"/>
        <v>3305.181818181818</v>
      </c>
      <c r="Y32" s="35">
        <f t="shared" si="6"/>
        <v>3507.1</v>
      </c>
      <c r="Z32" s="35">
        <f t="shared" si="7"/>
        <v>201.91818181818189</v>
      </c>
      <c r="AA32" s="35">
        <v>-935.2</v>
      </c>
      <c r="AB32" s="35">
        <f t="shared" si="8"/>
        <v>2571.9</v>
      </c>
      <c r="AC32" s="35"/>
      <c r="AD32" s="35">
        <f t="shared" si="9"/>
        <v>2571.9</v>
      </c>
      <c r="AE32" s="72"/>
      <c r="AF32" s="72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s="2" customFormat="1" ht="17.149999999999999" customHeight="1">
      <c r="A33" s="13" t="s">
        <v>23</v>
      </c>
      <c r="B33" s="66">
        <v>27817</v>
      </c>
      <c r="C33" s="66">
        <v>21229.9</v>
      </c>
      <c r="D33" s="4">
        <f t="shared" si="14"/>
        <v>0.76319876334615533</v>
      </c>
      <c r="E33" s="11">
        <v>5</v>
      </c>
      <c r="F33" s="58" t="s">
        <v>380</v>
      </c>
      <c r="G33" s="58" t="s">
        <v>380</v>
      </c>
      <c r="H33" s="58" t="s">
        <v>380</v>
      </c>
      <c r="I33" s="58" t="s">
        <v>380</v>
      </c>
      <c r="J33" s="44">
        <v>295</v>
      </c>
      <c r="K33" s="44">
        <v>245</v>
      </c>
      <c r="L33" s="4">
        <f t="shared" si="15"/>
        <v>1.2004081632653061</v>
      </c>
      <c r="M33" s="11">
        <v>15</v>
      </c>
      <c r="N33" s="35">
        <v>8783.2999999999993</v>
      </c>
      <c r="O33" s="35">
        <v>9279.1</v>
      </c>
      <c r="P33" s="4">
        <f t="shared" si="16"/>
        <v>1.0564480320608429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43">
        <f t="shared" si="17"/>
        <v>1.0737769226731806</v>
      </c>
      <c r="W33" s="44">
        <v>34149</v>
      </c>
      <c r="X33" s="35">
        <f t="shared" si="18"/>
        <v>3104.4545454545455</v>
      </c>
      <c r="Y33" s="35">
        <f t="shared" si="6"/>
        <v>3333.5</v>
      </c>
      <c r="Z33" s="35">
        <f t="shared" si="7"/>
        <v>229.0454545454545</v>
      </c>
      <c r="AA33" s="35">
        <v>-26.3</v>
      </c>
      <c r="AB33" s="35">
        <f t="shared" si="8"/>
        <v>3307.2</v>
      </c>
      <c r="AC33" s="35"/>
      <c r="AD33" s="35">
        <f t="shared" si="9"/>
        <v>3307.2</v>
      </c>
      <c r="AE33" s="72"/>
      <c r="AF33" s="72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s="2" customFormat="1" ht="17.149999999999999" customHeight="1">
      <c r="A34" s="13" t="s">
        <v>24</v>
      </c>
      <c r="B34" s="66">
        <v>2506080</v>
      </c>
      <c r="C34" s="66">
        <v>2311945.2000000002</v>
      </c>
      <c r="D34" s="4">
        <f t="shared" si="14"/>
        <v>0.92253447615399353</v>
      </c>
      <c r="E34" s="11">
        <v>5</v>
      </c>
      <c r="F34" s="58" t="s">
        <v>380</v>
      </c>
      <c r="G34" s="58" t="s">
        <v>380</v>
      </c>
      <c r="H34" s="58" t="s">
        <v>380</v>
      </c>
      <c r="I34" s="58" t="s">
        <v>380</v>
      </c>
      <c r="J34" s="44">
        <v>190</v>
      </c>
      <c r="K34" s="44">
        <v>170</v>
      </c>
      <c r="L34" s="4">
        <f t="shared" si="15"/>
        <v>1.1176470588235294</v>
      </c>
      <c r="M34" s="11">
        <v>5</v>
      </c>
      <c r="N34" s="35">
        <v>102438</v>
      </c>
      <c r="O34" s="35">
        <v>108491.1</v>
      </c>
      <c r="P34" s="4">
        <f t="shared" si="16"/>
        <v>1.0590903766180519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43">
        <f t="shared" si="17"/>
        <v>1.0460905069082884</v>
      </c>
      <c r="W34" s="44">
        <v>27280</v>
      </c>
      <c r="X34" s="35">
        <f t="shared" si="18"/>
        <v>2480</v>
      </c>
      <c r="Y34" s="35">
        <f t="shared" si="6"/>
        <v>2594.3000000000002</v>
      </c>
      <c r="Z34" s="35">
        <f t="shared" si="7"/>
        <v>114.30000000000018</v>
      </c>
      <c r="AA34" s="35">
        <v>-966.9</v>
      </c>
      <c r="AB34" s="35">
        <f t="shared" si="8"/>
        <v>1627.4</v>
      </c>
      <c r="AC34" s="35"/>
      <c r="AD34" s="35">
        <f t="shared" si="9"/>
        <v>1627.4</v>
      </c>
      <c r="AE34" s="72"/>
      <c r="AF34" s="7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s="2" customFormat="1" ht="17.149999999999999" customHeight="1">
      <c r="A35" s="13" t="s">
        <v>25</v>
      </c>
      <c r="B35" s="66">
        <v>27173</v>
      </c>
      <c r="C35" s="66">
        <v>28308.3</v>
      </c>
      <c r="D35" s="4">
        <f t="shared" si="14"/>
        <v>1.0417804438229123</v>
      </c>
      <c r="E35" s="11">
        <v>5</v>
      </c>
      <c r="F35" s="58" t="s">
        <v>380</v>
      </c>
      <c r="G35" s="58" t="s">
        <v>380</v>
      </c>
      <c r="H35" s="58" t="s">
        <v>380</v>
      </c>
      <c r="I35" s="58" t="s">
        <v>380</v>
      </c>
      <c r="J35" s="44">
        <v>75</v>
      </c>
      <c r="K35" s="44">
        <v>73</v>
      </c>
      <c r="L35" s="4">
        <f t="shared" si="15"/>
        <v>1.0273972602739727</v>
      </c>
      <c r="M35" s="11">
        <v>10</v>
      </c>
      <c r="N35" s="35">
        <v>4367.1000000000004</v>
      </c>
      <c r="O35" s="35">
        <v>3507.5</v>
      </c>
      <c r="P35" s="4">
        <f t="shared" si="16"/>
        <v>0.80316457145474107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43">
        <f t="shared" si="17"/>
        <v>0.90131903574140315</v>
      </c>
      <c r="W35" s="44">
        <v>17421</v>
      </c>
      <c r="X35" s="35">
        <f t="shared" si="18"/>
        <v>1583.7272727272727</v>
      </c>
      <c r="Y35" s="35">
        <f t="shared" si="6"/>
        <v>1427.4</v>
      </c>
      <c r="Z35" s="35">
        <f t="shared" si="7"/>
        <v>-156.32727272727266</v>
      </c>
      <c r="AA35" s="35">
        <v>-243.1</v>
      </c>
      <c r="AB35" s="35">
        <f t="shared" si="8"/>
        <v>1184.3</v>
      </c>
      <c r="AC35" s="35"/>
      <c r="AD35" s="35">
        <f t="shared" si="9"/>
        <v>1184.3</v>
      </c>
      <c r="AE35" s="72"/>
      <c r="AF35" s="7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2" customFormat="1" ht="17.149999999999999" customHeight="1">
      <c r="A36" s="13" t="s">
        <v>26</v>
      </c>
      <c r="B36" s="66">
        <v>7253</v>
      </c>
      <c r="C36" s="66">
        <v>7106.4</v>
      </c>
      <c r="D36" s="4">
        <f t="shared" si="14"/>
        <v>0.97978767406590372</v>
      </c>
      <c r="E36" s="11">
        <v>5</v>
      </c>
      <c r="F36" s="58" t="s">
        <v>380</v>
      </c>
      <c r="G36" s="58" t="s">
        <v>380</v>
      </c>
      <c r="H36" s="58" t="s">
        <v>380</v>
      </c>
      <c r="I36" s="58" t="s">
        <v>380</v>
      </c>
      <c r="J36" s="44">
        <v>180</v>
      </c>
      <c r="K36" s="44">
        <v>169</v>
      </c>
      <c r="L36" s="4">
        <f t="shared" si="15"/>
        <v>1.0650887573964498</v>
      </c>
      <c r="M36" s="11">
        <v>15</v>
      </c>
      <c r="N36" s="35">
        <v>7311.3</v>
      </c>
      <c r="O36" s="35">
        <v>6226.1</v>
      </c>
      <c r="P36" s="4">
        <f t="shared" si="16"/>
        <v>0.85157222381792574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43">
        <f t="shared" si="17"/>
        <v>0.94766785519086949</v>
      </c>
      <c r="W36" s="44">
        <v>31614</v>
      </c>
      <c r="X36" s="35">
        <f t="shared" si="18"/>
        <v>2874</v>
      </c>
      <c r="Y36" s="35">
        <f t="shared" si="6"/>
        <v>2723.6</v>
      </c>
      <c r="Z36" s="35">
        <f t="shared" si="7"/>
        <v>-150.40000000000009</v>
      </c>
      <c r="AA36" s="35">
        <v>261.2</v>
      </c>
      <c r="AB36" s="35">
        <f t="shared" si="8"/>
        <v>2984.8</v>
      </c>
      <c r="AC36" s="35"/>
      <c r="AD36" s="35">
        <f t="shared" si="9"/>
        <v>2984.8</v>
      </c>
      <c r="AE36" s="72"/>
      <c r="AF36" s="7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s="2" customFormat="1" ht="17.149999999999999" customHeight="1">
      <c r="A37" s="13" t="s">
        <v>27</v>
      </c>
      <c r="B37" s="66">
        <v>3245</v>
      </c>
      <c r="C37" s="66">
        <v>3530.9</v>
      </c>
      <c r="D37" s="4">
        <f t="shared" si="14"/>
        <v>1.0881047765793528</v>
      </c>
      <c r="E37" s="11">
        <v>5</v>
      </c>
      <c r="F37" s="58" t="s">
        <v>380</v>
      </c>
      <c r="G37" s="58" t="s">
        <v>380</v>
      </c>
      <c r="H37" s="58" t="s">
        <v>380</v>
      </c>
      <c r="I37" s="58" t="s">
        <v>380</v>
      </c>
      <c r="J37" s="44">
        <v>140</v>
      </c>
      <c r="K37" s="44">
        <v>151</v>
      </c>
      <c r="L37" s="4">
        <f t="shared" si="15"/>
        <v>0.92715231788079466</v>
      </c>
      <c r="M37" s="11">
        <v>15</v>
      </c>
      <c r="N37" s="35">
        <v>3556.1</v>
      </c>
      <c r="O37" s="35">
        <v>4096.1000000000004</v>
      </c>
      <c r="P37" s="4">
        <f t="shared" si="16"/>
        <v>1.1518517477011334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43">
        <f t="shared" si="17"/>
        <v>1.0596210901282839</v>
      </c>
      <c r="W37" s="44">
        <v>16373</v>
      </c>
      <c r="X37" s="35">
        <f t="shared" si="18"/>
        <v>1488.4545454545455</v>
      </c>
      <c r="Y37" s="35">
        <f t="shared" si="6"/>
        <v>1577.2</v>
      </c>
      <c r="Z37" s="35">
        <f t="shared" si="7"/>
        <v>88.74545454545455</v>
      </c>
      <c r="AA37" s="35">
        <v>196.5</v>
      </c>
      <c r="AB37" s="35">
        <f t="shared" si="8"/>
        <v>1773.7</v>
      </c>
      <c r="AC37" s="35"/>
      <c r="AD37" s="35">
        <f t="shared" si="9"/>
        <v>1773.7</v>
      </c>
      <c r="AE37" s="72"/>
      <c r="AF37" s="7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s="2" customFormat="1" ht="17.149999999999999" customHeight="1">
      <c r="A38" s="13" t="s">
        <v>28</v>
      </c>
      <c r="B38" s="66">
        <v>1719747</v>
      </c>
      <c r="C38" s="66">
        <v>1313106.3999999999</v>
      </c>
      <c r="D38" s="4">
        <f t="shared" si="14"/>
        <v>0.7635462658170068</v>
      </c>
      <c r="E38" s="11">
        <v>5</v>
      </c>
      <c r="F38" s="58" t="s">
        <v>380</v>
      </c>
      <c r="G38" s="58" t="s">
        <v>380</v>
      </c>
      <c r="H38" s="58" t="s">
        <v>380</v>
      </c>
      <c r="I38" s="58" t="s">
        <v>380</v>
      </c>
      <c r="J38" s="44">
        <v>190</v>
      </c>
      <c r="K38" s="44">
        <v>176</v>
      </c>
      <c r="L38" s="4">
        <f t="shared" si="15"/>
        <v>1.0795454545454546</v>
      </c>
      <c r="M38" s="11">
        <v>10</v>
      </c>
      <c r="N38" s="35">
        <v>26790.400000000001</v>
      </c>
      <c r="O38" s="35">
        <v>27157.1</v>
      </c>
      <c r="P38" s="4">
        <f t="shared" si="16"/>
        <v>1.0136877388915431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43">
        <f t="shared" si="17"/>
        <v>0.9967697329248697</v>
      </c>
      <c r="W38" s="44">
        <v>6818</v>
      </c>
      <c r="X38" s="35">
        <f t="shared" si="18"/>
        <v>619.81818181818187</v>
      </c>
      <c r="Y38" s="35">
        <f t="shared" si="6"/>
        <v>617.79999999999995</v>
      </c>
      <c r="Z38" s="35">
        <f t="shared" si="7"/>
        <v>-2.0181818181819153</v>
      </c>
      <c r="AA38" s="35">
        <v>-30.5</v>
      </c>
      <c r="AB38" s="35">
        <f t="shared" si="8"/>
        <v>587.29999999999995</v>
      </c>
      <c r="AC38" s="35"/>
      <c r="AD38" s="35">
        <f t="shared" si="9"/>
        <v>587.29999999999995</v>
      </c>
      <c r="AE38" s="72"/>
      <c r="AF38" s="7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s="2" customFormat="1" ht="17.149999999999999" customHeight="1">
      <c r="A39" s="13" t="s">
        <v>29</v>
      </c>
      <c r="B39" s="66">
        <v>415220</v>
      </c>
      <c r="C39" s="66">
        <v>394199</v>
      </c>
      <c r="D39" s="4">
        <f t="shared" si="14"/>
        <v>0.94937382592360675</v>
      </c>
      <c r="E39" s="11">
        <v>5</v>
      </c>
      <c r="F39" s="58" t="s">
        <v>380</v>
      </c>
      <c r="G39" s="58" t="s">
        <v>380</v>
      </c>
      <c r="H39" s="58" t="s">
        <v>380</v>
      </c>
      <c r="I39" s="58" t="s">
        <v>380</v>
      </c>
      <c r="J39" s="44">
        <v>210</v>
      </c>
      <c r="K39" s="44">
        <v>181</v>
      </c>
      <c r="L39" s="4">
        <f t="shared" si="15"/>
        <v>1.160220994475138</v>
      </c>
      <c r="M39" s="11">
        <v>5</v>
      </c>
      <c r="N39" s="35">
        <v>25893.7</v>
      </c>
      <c r="O39" s="35">
        <v>23909.200000000001</v>
      </c>
      <c r="P39" s="4">
        <f t="shared" si="16"/>
        <v>0.92335973615203704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43">
        <f t="shared" si="17"/>
        <v>0.96717229416781547</v>
      </c>
      <c r="W39" s="44">
        <v>36125</v>
      </c>
      <c r="X39" s="35">
        <f t="shared" si="18"/>
        <v>3284.090909090909</v>
      </c>
      <c r="Y39" s="35">
        <f t="shared" si="6"/>
        <v>3176.3</v>
      </c>
      <c r="Z39" s="35">
        <f t="shared" si="7"/>
        <v>-107.79090909090883</v>
      </c>
      <c r="AA39" s="35">
        <v>-177.2</v>
      </c>
      <c r="AB39" s="35">
        <f t="shared" si="8"/>
        <v>2999.1</v>
      </c>
      <c r="AC39" s="35">
        <f>MIN(AB39,1642)</f>
        <v>1642</v>
      </c>
      <c r="AD39" s="35">
        <f t="shared" si="9"/>
        <v>1357.1</v>
      </c>
      <c r="AE39" s="72"/>
      <c r="AF39" s="7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s="2" customFormat="1" ht="17.149999999999999" customHeight="1">
      <c r="A40" s="13" t="s">
        <v>30</v>
      </c>
      <c r="B40" s="66">
        <v>24310</v>
      </c>
      <c r="C40" s="66">
        <v>24906.6</v>
      </c>
      <c r="D40" s="4">
        <f t="shared" si="14"/>
        <v>1.0245413410119293</v>
      </c>
      <c r="E40" s="11">
        <v>5</v>
      </c>
      <c r="F40" s="58" t="s">
        <v>380</v>
      </c>
      <c r="G40" s="58" t="s">
        <v>380</v>
      </c>
      <c r="H40" s="58" t="s">
        <v>380</v>
      </c>
      <c r="I40" s="58" t="s">
        <v>380</v>
      </c>
      <c r="J40" s="44">
        <v>150</v>
      </c>
      <c r="K40" s="44">
        <v>134</v>
      </c>
      <c r="L40" s="4">
        <f t="shared" si="15"/>
        <v>1.1194029850746268</v>
      </c>
      <c r="M40" s="11">
        <v>10</v>
      </c>
      <c r="N40" s="35">
        <v>8601.5</v>
      </c>
      <c r="O40" s="35">
        <v>5556.2</v>
      </c>
      <c r="P40" s="4">
        <f t="shared" si="16"/>
        <v>0.64595710050572575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43">
        <f t="shared" si="17"/>
        <v>0.83531081616915515</v>
      </c>
      <c r="W40" s="44">
        <v>18020</v>
      </c>
      <c r="X40" s="35">
        <f t="shared" si="18"/>
        <v>1638.1818181818182</v>
      </c>
      <c r="Y40" s="35">
        <f t="shared" si="6"/>
        <v>1368.4</v>
      </c>
      <c r="Z40" s="35">
        <f t="shared" si="7"/>
        <v>-269.78181818181815</v>
      </c>
      <c r="AA40" s="35">
        <v>50.1</v>
      </c>
      <c r="AB40" s="35">
        <f t="shared" si="8"/>
        <v>1418.5</v>
      </c>
      <c r="AC40" s="35"/>
      <c r="AD40" s="35">
        <f t="shared" si="9"/>
        <v>1418.5</v>
      </c>
      <c r="AE40" s="72"/>
      <c r="AF40" s="7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s="2" customFormat="1" ht="17.149999999999999" customHeight="1">
      <c r="A41" s="13" t="s">
        <v>31</v>
      </c>
      <c r="B41" s="66">
        <v>181302</v>
      </c>
      <c r="C41" s="66">
        <v>208849.4</v>
      </c>
      <c r="D41" s="4">
        <f t="shared" si="14"/>
        <v>1.1519420635183284</v>
      </c>
      <c r="E41" s="11">
        <v>5</v>
      </c>
      <c r="F41" s="58" t="s">
        <v>380</v>
      </c>
      <c r="G41" s="58" t="s">
        <v>380</v>
      </c>
      <c r="H41" s="58" t="s">
        <v>380</v>
      </c>
      <c r="I41" s="58" t="s">
        <v>380</v>
      </c>
      <c r="J41" s="44">
        <v>220</v>
      </c>
      <c r="K41" s="44">
        <v>165</v>
      </c>
      <c r="L41" s="4">
        <f t="shared" si="15"/>
        <v>1.2133333333333334</v>
      </c>
      <c r="M41" s="11">
        <v>10</v>
      </c>
      <c r="N41" s="35">
        <v>11342.6</v>
      </c>
      <c r="O41" s="35">
        <v>11772.7</v>
      </c>
      <c r="P41" s="4">
        <f t="shared" si="16"/>
        <v>1.0379189956447377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43">
        <f t="shared" si="17"/>
        <v>1.1043263875377065</v>
      </c>
      <c r="W41" s="44">
        <v>32017</v>
      </c>
      <c r="X41" s="35">
        <f t="shared" si="18"/>
        <v>2910.6363636363635</v>
      </c>
      <c r="Y41" s="35">
        <f t="shared" si="6"/>
        <v>3214.3</v>
      </c>
      <c r="Z41" s="35">
        <f t="shared" si="7"/>
        <v>303.66363636363667</v>
      </c>
      <c r="AA41" s="35">
        <v>143.4</v>
      </c>
      <c r="AB41" s="35">
        <f t="shared" si="8"/>
        <v>3357.7</v>
      </c>
      <c r="AC41" s="35"/>
      <c r="AD41" s="35">
        <f t="shared" si="9"/>
        <v>3357.7</v>
      </c>
      <c r="AE41" s="72"/>
      <c r="AF41" s="7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s="2" customFormat="1" ht="17.149999999999999" customHeight="1">
      <c r="A42" s="13" t="s">
        <v>32</v>
      </c>
      <c r="B42" s="66">
        <v>13777</v>
      </c>
      <c r="C42" s="66">
        <v>14753.5</v>
      </c>
      <c r="D42" s="4">
        <f t="shared" si="14"/>
        <v>1.0708790012339406</v>
      </c>
      <c r="E42" s="11">
        <v>5</v>
      </c>
      <c r="F42" s="58" t="s">
        <v>380</v>
      </c>
      <c r="G42" s="58" t="s">
        <v>380</v>
      </c>
      <c r="H42" s="58" t="s">
        <v>380</v>
      </c>
      <c r="I42" s="58" t="s">
        <v>380</v>
      </c>
      <c r="J42" s="44">
        <v>205</v>
      </c>
      <c r="K42" s="44">
        <v>172</v>
      </c>
      <c r="L42" s="4">
        <f t="shared" si="15"/>
        <v>1.191860465116279</v>
      </c>
      <c r="M42" s="11">
        <v>15</v>
      </c>
      <c r="N42" s="35">
        <v>10298.700000000001</v>
      </c>
      <c r="O42" s="35">
        <v>10916.8</v>
      </c>
      <c r="P42" s="4">
        <f t="shared" si="16"/>
        <v>1.0600172837348403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43">
        <f t="shared" si="17"/>
        <v>1.1108161914402674</v>
      </c>
      <c r="W42" s="44">
        <v>29656</v>
      </c>
      <c r="X42" s="35">
        <f t="shared" si="18"/>
        <v>2696</v>
      </c>
      <c r="Y42" s="35">
        <f t="shared" si="6"/>
        <v>2994.8</v>
      </c>
      <c r="Z42" s="35">
        <f t="shared" si="7"/>
        <v>298.80000000000018</v>
      </c>
      <c r="AA42" s="35">
        <v>158.9</v>
      </c>
      <c r="AB42" s="35">
        <f t="shared" si="8"/>
        <v>3153.7</v>
      </c>
      <c r="AC42" s="35"/>
      <c r="AD42" s="35">
        <f t="shared" si="9"/>
        <v>3153.7</v>
      </c>
      <c r="AE42" s="72"/>
      <c r="AF42" s="7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s="2" customFormat="1" ht="17.149999999999999" customHeight="1">
      <c r="A43" s="13" t="s">
        <v>1</v>
      </c>
      <c r="B43" s="66">
        <v>629892</v>
      </c>
      <c r="C43" s="66">
        <v>468994.6</v>
      </c>
      <c r="D43" s="4">
        <f t="shared" si="14"/>
        <v>0.7445635124751544</v>
      </c>
      <c r="E43" s="11">
        <v>5</v>
      </c>
      <c r="F43" s="58" t="s">
        <v>380</v>
      </c>
      <c r="G43" s="58" t="s">
        <v>380</v>
      </c>
      <c r="H43" s="58" t="s">
        <v>380</v>
      </c>
      <c r="I43" s="58" t="s">
        <v>380</v>
      </c>
      <c r="J43" s="44">
        <v>255</v>
      </c>
      <c r="K43" s="44">
        <v>249</v>
      </c>
      <c r="L43" s="4">
        <f t="shared" si="15"/>
        <v>1.0240963855421688</v>
      </c>
      <c r="M43" s="11">
        <v>10</v>
      </c>
      <c r="N43" s="35">
        <v>45847.1</v>
      </c>
      <c r="O43" s="35">
        <v>44301.8</v>
      </c>
      <c r="P43" s="4">
        <f t="shared" si="16"/>
        <v>0.96629448754664971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43">
        <f t="shared" si="17"/>
        <v>0.95113346196372717</v>
      </c>
      <c r="W43" s="44">
        <v>50768</v>
      </c>
      <c r="X43" s="35">
        <f t="shared" si="18"/>
        <v>4615.272727272727</v>
      </c>
      <c r="Y43" s="35">
        <f t="shared" si="6"/>
        <v>4389.7</v>
      </c>
      <c r="Z43" s="35">
        <f t="shared" si="7"/>
        <v>-225.57272727272721</v>
      </c>
      <c r="AA43" s="35">
        <v>327.7</v>
      </c>
      <c r="AB43" s="35">
        <f t="shared" si="8"/>
        <v>4717.3999999999996</v>
      </c>
      <c r="AC43" s="35"/>
      <c r="AD43" s="35">
        <f t="shared" si="9"/>
        <v>4717.3999999999996</v>
      </c>
      <c r="AE43" s="72"/>
      <c r="AF43" s="7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s="2" customFormat="1" ht="17.149999999999999" customHeight="1">
      <c r="A44" s="13" t="s">
        <v>33</v>
      </c>
      <c r="B44" s="66">
        <v>863561</v>
      </c>
      <c r="C44" s="66">
        <v>1333778.7</v>
      </c>
      <c r="D44" s="4">
        <f t="shared" si="14"/>
        <v>1.2344510115672198</v>
      </c>
      <c r="E44" s="11">
        <v>5</v>
      </c>
      <c r="F44" s="58" t="s">
        <v>380</v>
      </c>
      <c r="G44" s="58" t="s">
        <v>380</v>
      </c>
      <c r="H44" s="58" t="s">
        <v>380</v>
      </c>
      <c r="I44" s="58" t="s">
        <v>380</v>
      </c>
      <c r="J44" s="44">
        <v>260</v>
      </c>
      <c r="K44" s="44">
        <v>249</v>
      </c>
      <c r="L44" s="4">
        <f t="shared" si="15"/>
        <v>1.0441767068273093</v>
      </c>
      <c r="M44" s="11">
        <v>10</v>
      </c>
      <c r="N44" s="35">
        <v>23410.6</v>
      </c>
      <c r="O44" s="35">
        <v>23083.200000000001</v>
      </c>
      <c r="P44" s="4">
        <f t="shared" si="16"/>
        <v>0.9860148821474034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43">
        <f t="shared" si="17"/>
        <v>1.0381234219730646</v>
      </c>
      <c r="W44" s="44">
        <v>27491</v>
      </c>
      <c r="X44" s="35">
        <f t="shared" si="18"/>
        <v>2499.181818181818</v>
      </c>
      <c r="Y44" s="35">
        <f t="shared" si="6"/>
        <v>2594.5</v>
      </c>
      <c r="Z44" s="35">
        <f t="shared" si="7"/>
        <v>95.318181818181984</v>
      </c>
      <c r="AA44" s="35">
        <v>249.2</v>
      </c>
      <c r="AB44" s="35">
        <f t="shared" si="8"/>
        <v>2843.7</v>
      </c>
      <c r="AC44" s="35"/>
      <c r="AD44" s="35">
        <f t="shared" si="9"/>
        <v>2843.7</v>
      </c>
      <c r="AE44" s="72"/>
      <c r="AF44" s="7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s="2" customFormat="1" ht="17.149999999999999" customHeight="1">
      <c r="A45" s="13" t="s">
        <v>34</v>
      </c>
      <c r="B45" s="66">
        <v>130686</v>
      </c>
      <c r="C45" s="66">
        <v>121987.3</v>
      </c>
      <c r="D45" s="4">
        <f t="shared" si="14"/>
        <v>0.93343816476133634</v>
      </c>
      <c r="E45" s="11">
        <v>5</v>
      </c>
      <c r="F45" s="58" t="s">
        <v>380</v>
      </c>
      <c r="G45" s="58" t="s">
        <v>380</v>
      </c>
      <c r="H45" s="58" t="s">
        <v>380</v>
      </c>
      <c r="I45" s="58" t="s">
        <v>380</v>
      </c>
      <c r="J45" s="44">
        <v>240</v>
      </c>
      <c r="K45" s="44">
        <v>222</v>
      </c>
      <c r="L45" s="4">
        <f t="shared" si="15"/>
        <v>1.0810810810810811</v>
      </c>
      <c r="M45" s="11">
        <v>15</v>
      </c>
      <c r="N45" s="35">
        <v>8227</v>
      </c>
      <c r="O45" s="35">
        <v>6281.5</v>
      </c>
      <c r="P45" s="4">
        <f t="shared" si="16"/>
        <v>0.76352254770876382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43">
        <f t="shared" si="17"/>
        <v>0.90384644985495444</v>
      </c>
      <c r="W45" s="44">
        <v>31399</v>
      </c>
      <c r="X45" s="35">
        <f t="shared" si="18"/>
        <v>2854.4545454545455</v>
      </c>
      <c r="Y45" s="35">
        <f t="shared" si="6"/>
        <v>2580</v>
      </c>
      <c r="Z45" s="35">
        <f t="shared" si="7"/>
        <v>-274.4545454545455</v>
      </c>
      <c r="AA45" s="35">
        <v>-1062.2</v>
      </c>
      <c r="AB45" s="35">
        <f t="shared" si="8"/>
        <v>1517.8</v>
      </c>
      <c r="AC45" s="35"/>
      <c r="AD45" s="35">
        <f t="shared" si="9"/>
        <v>1517.8</v>
      </c>
      <c r="AE45" s="72"/>
      <c r="AF45" s="7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s="2" customFormat="1" ht="17.149999999999999" customHeight="1">
      <c r="A46" s="13" t="s">
        <v>35</v>
      </c>
      <c r="B46" s="66">
        <v>13308</v>
      </c>
      <c r="C46" s="66">
        <v>14830.4</v>
      </c>
      <c r="D46" s="4">
        <f t="shared" si="14"/>
        <v>1.1143973549744515</v>
      </c>
      <c r="E46" s="11">
        <v>5</v>
      </c>
      <c r="F46" s="58" t="s">
        <v>380</v>
      </c>
      <c r="G46" s="58" t="s">
        <v>380</v>
      </c>
      <c r="H46" s="58" t="s">
        <v>380</v>
      </c>
      <c r="I46" s="58" t="s">
        <v>380</v>
      </c>
      <c r="J46" s="44">
        <v>250</v>
      </c>
      <c r="K46" s="44">
        <v>214</v>
      </c>
      <c r="L46" s="4">
        <f t="shared" si="15"/>
        <v>1.1682242990654206</v>
      </c>
      <c r="M46" s="11">
        <v>15</v>
      </c>
      <c r="N46" s="35">
        <v>9523.2000000000007</v>
      </c>
      <c r="O46" s="35">
        <v>9736.2000000000007</v>
      </c>
      <c r="P46" s="4">
        <f t="shared" si="16"/>
        <v>1.022366431451613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43">
        <f t="shared" si="17"/>
        <v>1.0885669972471457</v>
      </c>
      <c r="W46" s="44">
        <v>39368</v>
      </c>
      <c r="X46" s="35">
        <f t="shared" si="18"/>
        <v>3578.909090909091</v>
      </c>
      <c r="Y46" s="35">
        <f t="shared" si="6"/>
        <v>3895.9</v>
      </c>
      <c r="Z46" s="35">
        <f t="shared" si="7"/>
        <v>316.9909090909091</v>
      </c>
      <c r="AA46" s="35">
        <v>200.8</v>
      </c>
      <c r="AB46" s="35">
        <f t="shared" si="8"/>
        <v>4096.7</v>
      </c>
      <c r="AC46" s="35"/>
      <c r="AD46" s="35">
        <f t="shared" si="9"/>
        <v>4096.7</v>
      </c>
      <c r="AE46" s="72"/>
      <c r="AF46" s="7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s="2" customFormat="1" ht="17.149999999999999" customHeight="1">
      <c r="A47" s="13" t="s">
        <v>36</v>
      </c>
      <c r="B47" s="66">
        <v>13829</v>
      </c>
      <c r="C47" s="66">
        <v>14227.9</v>
      </c>
      <c r="D47" s="4">
        <f t="shared" si="14"/>
        <v>1.0288451804179621</v>
      </c>
      <c r="E47" s="11">
        <v>5</v>
      </c>
      <c r="F47" s="58" t="s">
        <v>380</v>
      </c>
      <c r="G47" s="58" t="s">
        <v>380</v>
      </c>
      <c r="H47" s="58" t="s">
        <v>380</v>
      </c>
      <c r="I47" s="58" t="s">
        <v>380</v>
      </c>
      <c r="J47" s="44">
        <v>460</v>
      </c>
      <c r="K47" s="44">
        <v>445</v>
      </c>
      <c r="L47" s="4">
        <f t="shared" si="15"/>
        <v>1.0337078651685394</v>
      </c>
      <c r="M47" s="11">
        <v>15</v>
      </c>
      <c r="N47" s="35">
        <v>10828.9</v>
      </c>
      <c r="O47" s="35">
        <v>9869.1</v>
      </c>
      <c r="P47" s="4">
        <f t="shared" si="16"/>
        <v>0.91136680549270943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43">
        <f t="shared" si="17"/>
        <v>0.9719294997368022</v>
      </c>
      <c r="W47" s="44">
        <v>42932</v>
      </c>
      <c r="X47" s="35">
        <f t="shared" si="18"/>
        <v>3902.909090909091</v>
      </c>
      <c r="Y47" s="35">
        <f t="shared" si="6"/>
        <v>3793.4</v>
      </c>
      <c r="Z47" s="35">
        <f t="shared" si="7"/>
        <v>-109.5090909090909</v>
      </c>
      <c r="AA47" s="35">
        <v>-68.2</v>
      </c>
      <c r="AB47" s="35">
        <f t="shared" si="8"/>
        <v>3725.2</v>
      </c>
      <c r="AC47" s="35"/>
      <c r="AD47" s="35">
        <f t="shared" si="9"/>
        <v>3725.2</v>
      </c>
      <c r="AE47" s="72"/>
      <c r="AF47" s="7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s="2" customFormat="1" ht="17.149999999999999" customHeight="1">
      <c r="A48" s="13" t="s">
        <v>37</v>
      </c>
      <c r="B48" s="66">
        <v>108288</v>
      </c>
      <c r="C48" s="66">
        <v>124096</v>
      </c>
      <c r="D48" s="4">
        <f t="shared" si="14"/>
        <v>1.1459810874704492</v>
      </c>
      <c r="E48" s="11">
        <v>5</v>
      </c>
      <c r="F48" s="58" t="s">
        <v>380</v>
      </c>
      <c r="G48" s="58" t="s">
        <v>380</v>
      </c>
      <c r="H48" s="58" t="s">
        <v>380</v>
      </c>
      <c r="I48" s="58" t="s">
        <v>380</v>
      </c>
      <c r="J48" s="44">
        <v>360</v>
      </c>
      <c r="K48" s="44">
        <v>368</v>
      </c>
      <c r="L48" s="4">
        <f t="shared" si="15"/>
        <v>0.97826086956521741</v>
      </c>
      <c r="M48" s="11">
        <v>10</v>
      </c>
      <c r="N48" s="35">
        <v>32587.200000000001</v>
      </c>
      <c r="O48" s="35">
        <v>35720.1</v>
      </c>
      <c r="P48" s="4">
        <f t="shared" si="16"/>
        <v>1.0961389748121961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43">
        <f t="shared" si="17"/>
        <v>1.0695798179785241</v>
      </c>
      <c r="W48" s="44">
        <v>33960</v>
      </c>
      <c r="X48" s="35">
        <f t="shared" si="18"/>
        <v>3087.2727272727275</v>
      </c>
      <c r="Y48" s="35">
        <f t="shared" si="6"/>
        <v>3302.1</v>
      </c>
      <c r="Z48" s="35">
        <f t="shared" si="7"/>
        <v>214.82727272727243</v>
      </c>
      <c r="AA48" s="35">
        <v>28.7</v>
      </c>
      <c r="AB48" s="35">
        <f t="shared" si="8"/>
        <v>3330.8</v>
      </c>
      <c r="AC48" s="35"/>
      <c r="AD48" s="35">
        <f t="shared" si="9"/>
        <v>3330.8</v>
      </c>
      <c r="AE48" s="72"/>
      <c r="AF48" s="7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184" s="2" customFormat="1" ht="17.149999999999999" customHeight="1">
      <c r="A49" s="13" t="s">
        <v>38</v>
      </c>
      <c r="B49" s="66">
        <v>1099051</v>
      </c>
      <c r="C49" s="66">
        <v>1501547.7</v>
      </c>
      <c r="D49" s="4">
        <f t="shared" si="14"/>
        <v>1.2166222040651435</v>
      </c>
      <c r="E49" s="11">
        <v>5</v>
      </c>
      <c r="F49" s="58" t="s">
        <v>380</v>
      </c>
      <c r="G49" s="58" t="s">
        <v>380</v>
      </c>
      <c r="H49" s="58" t="s">
        <v>380</v>
      </c>
      <c r="I49" s="58" t="s">
        <v>380</v>
      </c>
      <c r="J49" s="44">
        <v>470</v>
      </c>
      <c r="K49" s="44">
        <v>447</v>
      </c>
      <c r="L49" s="4">
        <f t="shared" si="15"/>
        <v>1.051454138702461</v>
      </c>
      <c r="M49" s="11">
        <v>5</v>
      </c>
      <c r="N49" s="35">
        <v>41650.199999999997</v>
      </c>
      <c r="O49" s="35">
        <v>39729.4</v>
      </c>
      <c r="P49" s="4">
        <f t="shared" si="16"/>
        <v>0.95388257439340041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43">
        <f t="shared" si="17"/>
        <v>1.0139344400568677</v>
      </c>
      <c r="W49" s="44">
        <v>53466</v>
      </c>
      <c r="X49" s="35">
        <f t="shared" si="18"/>
        <v>4860.545454545455</v>
      </c>
      <c r="Y49" s="35">
        <f t="shared" si="6"/>
        <v>4928.3</v>
      </c>
      <c r="Z49" s="35">
        <f t="shared" si="7"/>
        <v>67.754545454545223</v>
      </c>
      <c r="AA49" s="35">
        <v>280.10000000000002</v>
      </c>
      <c r="AB49" s="35">
        <f t="shared" si="8"/>
        <v>5208.3999999999996</v>
      </c>
      <c r="AC49" s="35"/>
      <c r="AD49" s="35">
        <f t="shared" si="9"/>
        <v>5208.3999999999996</v>
      </c>
      <c r="AE49" s="72"/>
      <c r="AF49" s="7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184" s="2" customFormat="1" ht="17.149999999999999" customHeight="1">
      <c r="A50" s="13" t="s">
        <v>39</v>
      </c>
      <c r="B50" s="66">
        <v>43467</v>
      </c>
      <c r="C50" s="66">
        <v>44577.4</v>
      </c>
      <c r="D50" s="4">
        <f t="shared" si="14"/>
        <v>1.025545816366439</v>
      </c>
      <c r="E50" s="11">
        <v>5</v>
      </c>
      <c r="F50" s="58" t="s">
        <v>380</v>
      </c>
      <c r="G50" s="58" t="s">
        <v>380</v>
      </c>
      <c r="H50" s="58" t="s">
        <v>380</v>
      </c>
      <c r="I50" s="58" t="s">
        <v>380</v>
      </c>
      <c r="J50" s="44">
        <v>120</v>
      </c>
      <c r="K50" s="44">
        <v>114</v>
      </c>
      <c r="L50" s="4">
        <f t="shared" si="15"/>
        <v>1.0526315789473684</v>
      </c>
      <c r="M50" s="11">
        <v>5</v>
      </c>
      <c r="N50" s="35">
        <v>14318</v>
      </c>
      <c r="O50" s="35">
        <v>11896.5</v>
      </c>
      <c r="P50" s="4">
        <f t="shared" si="16"/>
        <v>0.83087721748847609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43">
        <f t="shared" si="17"/>
        <v>0.90028104421128519</v>
      </c>
      <c r="W50" s="44">
        <v>35542</v>
      </c>
      <c r="X50" s="35">
        <f t="shared" si="18"/>
        <v>3231.090909090909</v>
      </c>
      <c r="Y50" s="35">
        <f t="shared" si="6"/>
        <v>2908.9</v>
      </c>
      <c r="Z50" s="35">
        <f t="shared" si="7"/>
        <v>-322.19090909090892</v>
      </c>
      <c r="AA50" s="35">
        <v>146.5</v>
      </c>
      <c r="AB50" s="35">
        <f t="shared" si="8"/>
        <v>3055.4</v>
      </c>
      <c r="AC50" s="35"/>
      <c r="AD50" s="35">
        <f t="shared" si="9"/>
        <v>3055.4</v>
      </c>
      <c r="AE50" s="72"/>
      <c r="AF50" s="7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184" s="2" customFormat="1" ht="17.149999999999999" customHeight="1">
      <c r="A51" s="13" t="s">
        <v>2</v>
      </c>
      <c r="B51" s="66">
        <v>12202</v>
      </c>
      <c r="C51" s="66">
        <v>14538.8</v>
      </c>
      <c r="D51" s="4">
        <f t="shared" si="14"/>
        <v>1.1915095885920339</v>
      </c>
      <c r="E51" s="11">
        <v>5</v>
      </c>
      <c r="F51" s="58" t="s">
        <v>380</v>
      </c>
      <c r="G51" s="58" t="s">
        <v>380</v>
      </c>
      <c r="H51" s="58" t="s">
        <v>380</v>
      </c>
      <c r="I51" s="58" t="s">
        <v>380</v>
      </c>
      <c r="J51" s="44">
        <v>250</v>
      </c>
      <c r="K51" s="44">
        <v>241</v>
      </c>
      <c r="L51" s="4">
        <f t="shared" si="15"/>
        <v>1.0373443983402491</v>
      </c>
      <c r="M51" s="11">
        <v>15</v>
      </c>
      <c r="N51" s="35">
        <v>5125.5</v>
      </c>
      <c r="O51" s="35">
        <v>5787.9</v>
      </c>
      <c r="P51" s="4">
        <f t="shared" si="16"/>
        <v>1.1292361720807724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43">
        <f t="shared" si="17"/>
        <v>1.102560933991984</v>
      </c>
      <c r="W51" s="44">
        <v>25771</v>
      </c>
      <c r="X51" s="35">
        <f t="shared" si="18"/>
        <v>2342.818181818182</v>
      </c>
      <c r="Y51" s="35">
        <f t="shared" si="6"/>
        <v>2583.1</v>
      </c>
      <c r="Z51" s="35">
        <f t="shared" si="7"/>
        <v>240.28181818181793</v>
      </c>
      <c r="AA51" s="35">
        <v>-113.6</v>
      </c>
      <c r="AB51" s="35">
        <f t="shared" si="8"/>
        <v>2469.5</v>
      </c>
      <c r="AC51" s="35"/>
      <c r="AD51" s="35">
        <f t="shared" si="9"/>
        <v>2469.5</v>
      </c>
      <c r="AE51" s="72"/>
      <c r="AF51" s="7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184" s="2" customFormat="1" ht="17.149999999999999" customHeight="1">
      <c r="A52" s="13" t="s">
        <v>40</v>
      </c>
      <c r="B52" s="66">
        <v>31745</v>
      </c>
      <c r="C52" s="66">
        <v>35244.699999999997</v>
      </c>
      <c r="D52" s="4">
        <f t="shared" si="14"/>
        <v>1.1102441329343202</v>
      </c>
      <c r="E52" s="11">
        <v>5</v>
      </c>
      <c r="F52" s="58" t="s">
        <v>380</v>
      </c>
      <c r="G52" s="58" t="s">
        <v>380</v>
      </c>
      <c r="H52" s="58" t="s">
        <v>380</v>
      </c>
      <c r="I52" s="58" t="s">
        <v>380</v>
      </c>
      <c r="J52" s="44">
        <v>170</v>
      </c>
      <c r="K52" s="44">
        <v>158</v>
      </c>
      <c r="L52" s="4">
        <f t="shared" si="15"/>
        <v>1.0759493670886076</v>
      </c>
      <c r="M52" s="11">
        <v>10</v>
      </c>
      <c r="N52" s="35">
        <v>6652.4</v>
      </c>
      <c r="O52" s="35">
        <v>6386</v>
      </c>
      <c r="P52" s="4">
        <f t="shared" si="16"/>
        <v>0.9599543022067224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43">
        <f t="shared" si="17"/>
        <v>1.0145657251340607</v>
      </c>
      <c r="W52" s="44">
        <v>23739</v>
      </c>
      <c r="X52" s="35">
        <f t="shared" si="18"/>
        <v>2158.090909090909</v>
      </c>
      <c r="Y52" s="35">
        <f t="shared" si="6"/>
        <v>2189.5</v>
      </c>
      <c r="Z52" s="35">
        <f t="shared" si="7"/>
        <v>31.409090909090992</v>
      </c>
      <c r="AA52" s="35">
        <v>-10.6</v>
      </c>
      <c r="AB52" s="35">
        <f t="shared" si="8"/>
        <v>2178.9</v>
      </c>
      <c r="AC52" s="35"/>
      <c r="AD52" s="35">
        <f t="shared" si="9"/>
        <v>2178.9</v>
      </c>
      <c r="AE52" s="72"/>
      <c r="AF52" s="7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184" s="2" customFormat="1" ht="17.149999999999999" customHeight="1">
      <c r="A53" s="13" t="s">
        <v>3</v>
      </c>
      <c r="B53" s="66">
        <v>45069</v>
      </c>
      <c r="C53" s="66">
        <v>43018.6</v>
      </c>
      <c r="D53" s="4">
        <f t="shared" si="14"/>
        <v>0.95450531407397543</v>
      </c>
      <c r="E53" s="11">
        <v>5</v>
      </c>
      <c r="F53" s="58" t="s">
        <v>380</v>
      </c>
      <c r="G53" s="58" t="s">
        <v>380</v>
      </c>
      <c r="H53" s="58" t="s">
        <v>380</v>
      </c>
      <c r="I53" s="58" t="s">
        <v>380</v>
      </c>
      <c r="J53" s="44">
        <v>130</v>
      </c>
      <c r="K53" s="44">
        <v>131</v>
      </c>
      <c r="L53" s="4">
        <f t="shared" si="15"/>
        <v>0.99236641221374045</v>
      </c>
      <c r="M53" s="11">
        <v>10</v>
      </c>
      <c r="N53" s="35">
        <v>8691.7000000000007</v>
      </c>
      <c r="O53" s="35">
        <v>6025.4</v>
      </c>
      <c r="P53" s="4">
        <f t="shared" si="16"/>
        <v>0.69323607579644941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43">
        <f t="shared" si="17"/>
        <v>0.81602606309817916</v>
      </c>
      <c r="W53" s="44">
        <v>26536</v>
      </c>
      <c r="X53" s="35">
        <f t="shared" si="18"/>
        <v>2412.3636363636365</v>
      </c>
      <c r="Y53" s="35">
        <f t="shared" si="6"/>
        <v>1968.6</v>
      </c>
      <c r="Z53" s="35">
        <f t="shared" si="7"/>
        <v>-443.76363636363658</v>
      </c>
      <c r="AA53" s="35">
        <v>-58.3</v>
      </c>
      <c r="AB53" s="35">
        <f t="shared" si="8"/>
        <v>1910.3</v>
      </c>
      <c r="AC53" s="35"/>
      <c r="AD53" s="35">
        <f t="shared" si="9"/>
        <v>1910.3</v>
      </c>
      <c r="AE53" s="72"/>
      <c r="AF53" s="7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184" s="2" customFormat="1" ht="17.149999999999999" customHeight="1">
      <c r="A54" s="13" t="s">
        <v>41</v>
      </c>
      <c r="B54" s="66">
        <v>13694</v>
      </c>
      <c r="C54" s="66">
        <v>15678</v>
      </c>
      <c r="D54" s="4">
        <f t="shared" si="14"/>
        <v>1.1448809697677815</v>
      </c>
      <c r="E54" s="11">
        <v>5</v>
      </c>
      <c r="F54" s="58" t="s">
        <v>380</v>
      </c>
      <c r="G54" s="58" t="s">
        <v>380</v>
      </c>
      <c r="H54" s="58" t="s">
        <v>380</v>
      </c>
      <c r="I54" s="58" t="s">
        <v>380</v>
      </c>
      <c r="J54" s="44">
        <v>150</v>
      </c>
      <c r="K54" s="44">
        <v>131</v>
      </c>
      <c r="L54" s="4">
        <f t="shared" si="15"/>
        <v>1.1450381679389312</v>
      </c>
      <c r="M54" s="11">
        <v>10</v>
      </c>
      <c r="N54" s="35">
        <v>9999.2000000000007</v>
      </c>
      <c r="O54" s="35">
        <v>11602.6</v>
      </c>
      <c r="P54" s="4">
        <f t="shared" si="16"/>
        <v>1.1603528282262581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43">
        <f t="shared" si="17"/>
        <v>1.1537669455072397</v>
      </c>
      <c r="W54" s="44">
        <v>34523</v>
      </c>
      <c r="X54" s="35">
        <f t="shared" si="18"/>
        <v>3138.4545454545455</v>
      </c>
      <c r="Y54" s="35">
        <f t="shared" si="6"/>
        <v>3621</v>
      </c>
      <c r="Z54" s="35">
        <f t="shared" si="7"/>
        <v>482.5454545454545</v>
      </c>
      <c r="AA54" s="35">
        <v>205.5</v>
      </c>
      <c r="AB54" s="35">
        <f t="shared" si="8"/>
        <v>3826.5</v>
      </c>
      <c r="AC54" s="35"/>
      <c r="AD54" s="35">
        <f t="shared" si="9"/>
        <v>3826.5</v>
      </c>
      <c r="AE54" s="72"/>
      <c r="AF54" s="7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184" s="2" customFormat="1" ht="17.149999999999999" customHeight="1">
      <c r="A55" s="17" t="s">
        <v>42</v>
      </c>
      <c r="B55" s="34">
        <f>SUM(B56:B378)</f>
        <v>9205780</v>
      </c>
      <c r="C55" s="34">
        <f>SUM(C56:C378)</f>
        <v>9414972.1999999937</v>
      </c>
      <c r="D55" s="6">
        <f>IF(C55/B55&gt;1.2,IF((C55/B55-1.2)*0.1+1.2&gt;1.3,1.3,(C55/B55-1.2)*0.1+1.2),C55/B55)</f>
        <v>1.0227240060049223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170602.29999999996</v>
      </c>
      <c r="O55" s="34">
        <f>SUM(O56:O378)</f>
        <v>167203.70000000001</v>
      </c>
      <c r="P55" s="6">
        <f>IF(O55/N55&gt;1.2,IF((O55/N55-1.2)*0.1+1.2&gt;1.3,1.3,(O55/N55-1.2)*0.1+1.2),O55/N55)</f>
        <v>0.98007881488115955</v>
      </c>
      <c r="Q55" s="16"/>
      <c r="R55" s="34"/>
      <c r="S55" s="34"/>
      <c r="T55" s="6"/>
      <c r="U55" s="16"/>
      <c r="V55" s="8"/>
      <c r="W55" s="20">
        <f>SUM(W56:W378)</f>
        <v>391354</v>
      </c>
      <c r="X55" s="34">
        <f t="shared" ref="X55:Y55" si="19">SUM(X56:X378)</f>
        <v>35577.63636363636</v>
      </c>
      <c r="Y55" s="34">
        <f t="shared" si="19"/>
        <v>31247.800000000017</v>
      </c>
      <c r="Z55" s="34">
        <f>SUM(Z56:Z378)</f>
        <v>-4329.8363636363611</v>
      </c>
      <c r="AA55" s="34">
        <f t="shared" ref="AA55:AD55" si="20">SUM(AA56:AA378)</f>
        <v>-435.8000000000003</v>
      </c>
      <c r="AB55" s="34">
        <f t="shared" si="20"/>
        <v>30832.599999999988</v>
      </c>
      <c r="AC55" s="34">
        <f t="shared" si="20"/>
        <v>91.7</v>
      </c>
      <c r="AD55" s="34">
        <f t="shared" si="20"/>
        <v>30740.899999999987</v>
      </c>
      <c r="AE55" s="72"/>
      <c r="AF55" s="7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184" s="2" customFormat="1" ht="17.149999999999999" customHeight="1">
      <c r="A56" s="18" t="s">
        <v>43</v>
      </c>
      <c r="B56" s="6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35"/>
      <c r="AB56" s="35"/>
      <c r="AC56" s="35"/>
      <c r="AD56" s="35"/>
      <c r="AE56" s="72"/>
      <c r="AF56" s="7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184" s="2" customFormat="1" ht="17.149999999999999" customHeight="1">
      <c r="A57" s="14" t="s">
        <v>44</v>
      </c>
      <c r="B57" s="66">
        <v>75</v>
      </c>
      <c r="C57" s="66">
        <v>79.8</v>
      </c>
      <c r="D57" s="4">
        <f t="shared" ref="D57:D120" si="21">IF(E57=0,0,IF(B57=0,1,IF(C57&lt;0,0,IF(C57/B57&gt;1.2,IF((C57/B57-1.2)*0.1+1.2&gt;1.3,1.3,(C57/B57-1.2)*0.1+1.2),C57/B57))))</f>
        <v>1.0640000000000001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331.7</v>
      </c>
      <c r="O57" s="35">
        <v>188.3</v>
      </c>
      <c r="P57" s="4">
        <f t="shared" ref="P57:P120" si="22">IF(Q57=0,0,IF(N57=0,1,IF(O57&lt;0,0,IF(O57/N57&gt;1.2,IF((O57/N57-1.2)*0.1+1.2&gt;1.3,1.3,(O57/N57-1.2)*0.1+1.2),O57/N57))))</f>
        <v>0.56768164003617727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43">
        <f>(D57*E57+P57*Q57)/(E57+Q57)</f>
        <v>0.66694531202894181</v>
      </c>
      <c r="W57" s="44">
        <v>1556</v>
      </c>
      <c r="X57" s="35">
        <f>W57/11</f>
        <v>141.45454545454547</v>
      </c>
      <c r="Y57" s="35">
        <f t="shared" ref="Y57:Y120" si="23">ROUND(V57*X57,1)</f>
        <v>94.3</v>
      </c>
      <c r="Z57" s="35">
        <f t="shared" ref="Z57:Z120" si="24">Y57-X57</f>
        <v>-47.15454545454547</v>
      </c>
      <c r="AA57" s="35">
        <v>-13.4</v>
      </c>
      <c r="AB57" s="35">
        <f t="shared" ref="AB57:AB120" si="25">IF((Y57+AA57)&gt;0,ROUND(Y57+AA57,1),0)</f>
        <v>80.900000000000006</v>
      </c>
      <c r="AC57" s="35"/>
      <c r="AD57" s="35">
        <f t="shared" ref="AD57:AD120" si="26">ROUND(AB57-AC57,1)</f>
        <v>80.900000000000006</v>
      </c>
      <c r="AE57" s="72"/>
      <c r="AF57" s="7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10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10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10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10"/>
      <c r="GA57" s="9"/>
      <c r="GB57" s="9"/>
    </row>
    <row r="58" spans="1:184" s="2" customFormat="1" ht="17.149999999999999" customHeight="1">
      <c r="A58" s="14" t="s">
        <v>45</v>
      </c>
      <c r="B58" s="66">
        <v>5500</v>
      </c>
      <c r="C58" s="66">
        <v>6101.2</v>
      </c>
      <c r="D58" s="4">
        <f t="shared" si="21"/>
        <v>1.1093090909090908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867.6</v>
      </c>
      <c r="O58" s="35">
        <v>732</v>
      </c>
      <c r="P58" s="4">
        <f t="shared" si="22"/>
        <v>0.84370677731673582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43">
        <f t="shared" ref="V58:V121" si="27">(D58*E58+P58*Q58)/(E58+Q58)</f>
        <v>0.89682724003520686</v>
      </c>
      <c r="W58" s="44">
        <v>1837</v>
      </c>
      <c r="X58" s="35">
        <f t="shared" ref="X58:X121" si="28">W58/11</f>
        <v>167</v>
      </c>
      <c r="Y58" s="35">
        <f t="shared" si="23"/>
        <v>149.80000000000001</v>
      </c>
      <c r="Z58" s="35">
        <f t="shared" si="24"/>
        <v>-17.199999999999989</v>
      </c>
      <c r="AA58" s="35">
        <v>-5.3</v>
      </c>
      <c r="AB58" s="35">
        <f t="shared" si="25"/>
        <v>144.5</v>
      </c>
      <c r="AC58" s="35"/>
      <c r="AD58" s="35">
        <f t="shared" si="26"/>
        <v>144.5</v>
      </c>
      <c r="AE58" s="72"/>
      <c r="AF58" s="7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10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10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10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10"/>
      <c r="GA58" s="9"/>
      <c r="GB58" s="9"/>
    </row>
    <row r="59" spans="1:184" s="2" customFormat="1" ht="17.149999999999999" customHeight="1">
      <c r="A59" s="14" t="s">
        <v>46</v>
      </c>
      <c r="B59" s="66">
        <v>650</v>
      </c>
      <c r="C59" s="66">
        <v>448.6</v>
      </c>
      <c r="D59" s="4">
        <f t="shared" si="21"/>
        <v>0.69015384615384623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149</v>
      </c>
      <c r="O59" s="35">
        <v>152.5</v>
      </c>
      <c r="P59" s="4">
        <f t="shared" si="22"/>
        <v>1.023489932885906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43">
        <f t="shared" si="27"/>
        <v>0.95682271553949405</v>
      </c>
      <c r="W59" s="44">
        <v>1370</v>
      </c>
      <c r="X59" s="35">
        <f t="shared" si="28"/>
        <v>124.54545454545455</v>
      </c>
      <c r="Y59" s="35">
        <f t="shared" si="23"/>
        <v>119.2</v>
      </c>
      <c r="Z59" s="35">
        <f t="shared" si="24"/>
        <v>-5.3454545454545439</v>
      </c>
      <c r="AA59" s="35">
        <v>-5.4</v>
      </c>
      <c r="AB59" s="35">
        <f t="shared" si="25"/>
        <v>113.8</v>
      </c>
      <c r="AC59" s="35"/>
      <c r="AD59" s="35">
        <f t="shared" si="26"/>
        <v>113.8</v>
      </c>
      <c r="AE59" s="72"/>
      <c r="AF59" s="7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10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10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10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10"/>
      <c r="GA59" s="9"/>
      <c r="GB59" s="9"/>
    </row>
    <row r="60" spans="1:184" s="2" customFormat="1" ht="17.149999999999999" customHeight="1">
      <c r="A60" s="14" t="s">
        <v>47</v>
      </c>
      <c r="B60" s="66">
        <v>0</v>
      </c>
      <c r="C60" s="66">
        <v>0</v>
      </c>
      <c r="D60" s="4">
        <f t="shared" si="21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113.1</v>
      </c>
      <c r="O60" s="35">
        <v>77.7</v>
      </c>
      <c r="P60" s="4">
        <f t="shared" si="22"/>
        <v>0.68700265251989401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43">
        <f t="shared" si="27"/>
        <v>0.68700265251989401</v>
      </c>
      <c r="W60" s="44">
        <v>870</v>
      </c>
      <c r="X60" s="35">
        <f t="shared" si="28"/>
        <v>79.090909090909093</v>
      </c>
      <c r="Y60" s="35">
        <f t="shared" si="23"/>
        <v>54.3</v>
      </c>
      <c r="Z60" s="35">
        <f t="shared" si="24"/>
        <v>-24.790909090909096</v>
      </c>
      <c r="AA60" s="35">
        <v>0.2</v>
      </c>
      <c r="AB60" s="35">
        <f t="shared" si="25"/>
        <v>54.5</v>
      </c>
      <c r="AC60" s="35"/>
      <c r="AD60" s="35">
        <f t="shared" si="26"/>
        <v>54.5</v>
      </c>
      <c r="AE60" s="72"/>
      <c r="AF60" s="7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10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10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10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10"/>
      <c r="GA60" s="9"/>
      <c r="GB60" s="9"/>
    </row>
    <row r="61" spans="1:184" s="2" customFormat="1" ht="17.149999999999999" customHeight="1">
      <c r="A61" s="14" t="s">
        <v>48</v>
      </c>
      <c r="B61" s="66">
        <v>171</v>
      </c>
      <c r="C61" s="66">
        <v>156.19999999999999</v>
      </c>
      <c r="D61" s="4">
        <f t="shared" si="21"/>
        <v>0.91345029239766073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98.8</v>
      </c>
      <c r="O61" s="35">
        <v>148.9</v>
      </c>
      <c r="P61" s="4">
        <f t="shared" si="22"/>
        <v>1.2307085020242914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43">
        <f t="shared" si="27"/>
        <v>1.1672568600989652</v>
      </c>
      <c r="W61" s="44">
        <v>1932</v>
      </c>
      <c r="X61" s="35">
        <f t="shared" si="28"/>
        <v>175.63636363636363</v>
      </c>
      <c r="Y61" s="35">
        <f t="shared" si="23"/>
        <v>205</v>
      </c>
      <c r="Z61" s="35">
        <f t="shared" si="24"/>
        <v>29.363636363636374</v>
      </c>
      <c r="AA61" s="35">
        <v>-9</v>
      </c>
      <c r="AB61" s="35">
        <f t="shared" si="25"/>
        <v>196</v>
      </c>
      <c r="AC61" s="35"/>
      <c r="AD61" s="35">
        <f t="shared" si="26"/>
        <v>196</v>
      </c>
      <c r="AE61" s="72"/>
      <c r="AF61" s="72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10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10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10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10"/>
      <c r="GA61" s="9"/>
      <c r="GB61" s="9"/>
    </row>
    <row r="62" spans="1:184" s="2" customFormat="1" ht="17.149999999999999" customHeight="1">
      <c r="A62" s="18" t="s">
        <v>49</v>
      </c>
      <c r="B62" s="6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35"/>
      <c r="AB62" s="35"/>
      <c r="AC62" s="35"/>
      <c r="AD62" s="35"/>
      <c r="AE62" s="72"/>
      <c r="AF62" s="72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10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10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10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10"/>
      <c r="GA62" s="9"/>
      <c r="GB62" s="9"/>
    </row>
    <row r="63" spans="1:184" s="2" customFormat="1" ht="17.149999999999999" customHeight="1">
      <c r="A63" s="14" t="s">
        <v>50</v>
      </c>
      <c r="B63" s="66">
        <v>895589</v>
      </c>
      <c r="C63" s="66">
        <v>956623</v>
      </c>
      <c r="D63" s="4">
        <f t="shared" si="21"/>
        <v>1.0681495641415872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3683.9</v>
      </c>
      <c r="O63" s="35">
        <v>3785.4</v>
      </c>
      <c r="P63" s="4">
        <f t="shared" si="22"/>
        <v>1.0275523222671625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43">
        <f t="shared" si="27"/>
        <v>1.0356717706420475</v>
      </c>
      <c r="W63" s="44">
        <v>830</v>
      </c>
      <c r="X63" s="35">
        <f t="shared" si="28"/>
        <v>75.454545454545453</v>
      </c>
      <c r="Y63" s="35">
        <f t="shared" si="23"/>
        <v>78.099999999999994</v>
      </c>
      <c r="Z63" s="35">
        <f t="shared" si="24"/>
        <v>2.6454545454545411</v>
      </c>
      <c r="AA63" s="35">
        <v>0.8</v>
      </c>
      <c r="AB63" s="35">
        <f t="shared" si="25"/>
        <v>78.900000000000006</v>
      </c>
      <c r="AC63" s="35"/>
      <c r="AD63" s="35">
        <f t="shared" si="26"/>
        <v>78.900000000000006</v>
      </c>
      <c r="AE63" s="72"/>
      <c r="AF63" s="7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10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10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10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10"/>
      <c r="GA63" s="9"/>
      <c r="GB63" s="9"/>
    </row>
    <row r="64" spans="1:184" s="2" customFormat="1" ht="17.149999999999999" customHeight="1">
      <c r="A64" s="14" t="s">
        <v>51</v>
      </c>
      <c r="B64" s="66">
        <v>30</v>
      </c>
      <c r="C64" s="66">
        <v>30</v>
      </c>
      <c r="D64" s="4">
        <f t="shared" si="21"/>
        <v>1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39.799999999999997</v>
      </c>
      <c r="O64" s="35">
        <v>43.1</v>
      </c>
      <c r="P64" s="4">
        <f t="shared" si="22"/>
        <v>1.0829145728643217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43">
        <f t="shared" si="27"/>
        <v>1.0663316582914575</v>
      </c>
      <c r="W64" s="44">
        <v>577</v>
      </c>
      <c r="X64" s="35">
        <f t="shared" si="28"/>
        <v>52.454545454545453</v>
      </c>
      <c r="Y64" s="35">
        <f t="shared" si="23"/>
        <v>55.9</v>
      </c>
      <c r="Z64" s="35">
        <f t="shared" si="24"/>
        <v>3.4454545454545453</v>
      </c>
      <c r="AA64" s="35">
        <v>-6.1</v>
      </c>
      <c r="AB64" s="35">
        <f t="shared" si="25"/>
        <v>49.8</v>
      </c>
      <c r="AC64" s="35"/>
      <c r="AD64" s="35">
        <f t="shared" si="26"/>
        <v>49.8</v>
      </c>
      <c r="AE64" s="72"/>
      <c r="AF64" s="7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10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10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10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10"/>
      <c r="GA64" s="9"/>
      <c r="GB64" s="9"/>
    </row>
    <row r="65" spans="1:184" s="2" customFormat="1" ht="17.149999999999999" customHeight="1">
      <c r="A65" s="14" t="s">
        <v>52</v>
      </c>
      <c r="B65" s="66">
        <v>0</v>
      </c>
      <c r="C65" s="66">
        <v>0</v>
      </c>
      <c r="D65" s="4">
        <f t="shared" si="21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322.2</v>
      </c>
      <c r="O65" s="35">
        <v>379.9</v>
      </c>
      <c r="P65" s="4">
        <f t="shared" si="22"/>
        <v>1.1790813159528244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43">
        <f t="shared" si="27"/>
        <v>1.1790813159528244</v>
      </c>
      <c r="W65" s="44">
        <v>750</v>
      </c>
      <c r="X65" s="35">
        <f t="shared" si="28"/>
        <v>68.181818181818187</v>
      </c>
      <c r="Y65" s="35">
        <f t="shared" si="23"/>
        <v>80.400000000000006</v>
      </c>
      <c r="Z65" s="35">
        <f t="shared" si="24"/>
        <v>12.218181818181819</v>
      </c>
      <c r="AA65" s="35">
        <v>3.1</v>
      </c>
      <c r="AB65" s="35">
        <f t="shared" si="25"/>
        <v>83.5</v>
      </c>
      <c r="AC65" s="35"/>
      <c r="AD65" s="35">
        <f t="shared" si="26"/>
        <v>83.5</v>
      </c>
      <c r="AE65" s="72"/>
      <c r="AF65" s="7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10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10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10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10"/>
      <c r="GA65" s="9"/>
      <c r="GB65" s="9"/>
    </row>
    <row r="66" spans="1:184" s="2" customFormat="1" ht="17.149999999999999" customHeight="1">
      <c r="A66" s="14" t="s">
        <v>53</v>
      </c>
      <c r="B66" s="66">
        <v>0</v>
      </c>
      <c r="C66" s="66">
        <v>0</v>
      </c>
      <c r="D66" s="4">
        <f t="shared" si="21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36</v>
      </c>
      <c r="O66" s="35">
        <v>52.4</v>
      </c>
      <c r="P66" s="4">
        <f t="shared" si="22"/>
        <v>1.2255555555555555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43">
        <f t="shared" si="27"/>
        <v>1.2255555555555555</v>
      </c>
      <c r="W66" s="44">
        <v>658</v>
      </c>
      <c r="X66" s="35">
        <f t="shared" si="28"/>
        <v>59.81818181818182</v>
      </c>
      <c r="Y66" s="35">
        <f t="shared" si="23"/>
        <v>73.3</v>
      </c>
      <c r="Z66" s="35">
        <f t="shared" si="24"/>
        <v>13.481818181818177</v>
      </c>
      <c r="AA66" s="35">
        <v>-3.2</v>
      </c>
      <c r="AB66" s="35">
        <f t="shared" si="25"/>
        <v>70.099999999999994</v>
      </c>
      <c r="AC66" s="35">
        <f>MIN(AB66,6.3)</f>
        <v>6.3</v>
      </c>
      <c r="AD66" s="35">
        <f t="shared" si="26"/>
        <v>63.8</v>
      </c>
      <c r="AE66" s="72"/>
      <c r="AF66" s="72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10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10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10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10"/>
      <c r="GA66" s="9"/>
      <c r="GB66" s="9"/>
    </row>
    <row r="67" spans="1:184" s="2" customFormat="1" ht="17.149999999999999" customHeight="1">
      <c r="A67" s="14" t="s">
        <v>54</v>
      </c>
      <c r="B67" s="66">
        <v>0</v>
      </c>
      <c r="C67" s="66">
        <v>0</v>
      </c>
      <c r="D67" s="4">
        <f t="shared" si="21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78.7</v>
      </c>
      <c r="O67" s="35">
        <v>55.7</v>
      </c>
      <c r="P67" s="4">
        <f t="shared" si="22"/>
        <v>0.70775095298602286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43">
        <f t="shared" si="27"/>
        <v>0.70775095298602286</v>
      </c>
      <c r="W67" s="44">
        <v>1113</v>
      </c>
      <c r="X67" s="35">
        <f t="shared" si="28"/>
        <v>101.18181818181819</v>
      </c>
      <c r="Y67" s="35">
        <f t="shared" si="23"/>
        <v>71.599999999999994</v>
      </c>
      <c r="Z67" s="35">
        <f t="shared" si="24"/>
        <v>-29.581818181818193</v>
      </c>
      <c r="AA67" s="35">
        <v>-8.6</v>
      </c>
      <c r="AB67" s="35">
        <f t="shared" si="25"/>
        <v>63</v>
      </c>
      <c r="AC67" s="35"/>
      <c r="AD67" s="35">
        <f t="shared" si="26"/>
        <v>63</v>
      </c>
      <c r="AE67" s="72"/>
      <c r="AF67" s="72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10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10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10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10"/>
      <c r="GA67" s="9"/>
      <c r="GB67" s="9"/>
    </row>
    <row r="68" spans="1:184" s="2" customFormat="1" ht="17.149999999999999" customHeight="1">
      <c r="A68" s="14" t="s">
        <v>55</v>
      </c>
      <c r="B68" s="66">
        <v>0</v>
      </c>
      <c r="C68" s="66">
        <v>0</v>
      </c>
      <c r="D68" s="4">
        <f t="shared" si="21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31.7</v>
      </c>
      <c r="P68" s="4">
        <f t="shared" si="22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43">
        <f t="shared" si="27"/>
        <v>1</v>
      </c>
      <c r="W68" s="44">
        <v>1039</v>
      </c>
      <c r="X68" s="35">
        <f t="shared" si="28"/>
        <v>94.454545454545453</v>
      </c>
      <c r="Y68" s="35">
        <f t="shared" si="23"/>
        <v>94.5</v>
      </c>
      <c r="Z68" s="35">
        <f t="shared" si="24"/>
        <v>4.5454545454546746E-2</v>
      </c>
      <c r="AA68" s="35">
        <v>-2.2000000000000002</v>
      </c>
      <c r="AB68" s="35">
        <f t="shared" si="25"/>
        <v>92.3</v>
      </c>
      <c r="AC68" s="35"/>
      <c r="AD68" s="35">
        <f t="shared" si="26"/>
        <v>92.3</v>
      </c>
      <c r="AE68" s="72"/>
      <c r="AF68" s="72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10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10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10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10"/>
      <c r="GA68" s="9"/>
      <c r="GB68" s="9"/>
    </row>
    <row r="69" spans="1:184" s="2" customFormat="1" ht="17.149999999999999" customHeight="1">
      <c r="A69" s="14" t="s">
        <v>56</v>
      </c>
      <c r="B69" s="66">
        <v>0</v>
      </c>
      <c r="C69" s="66">
        <v>0</v>
      </c>
      <c r="D69" s="4">
        <f t="shared" si="21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68.2</v>
      </c>
      <c r="O69" s="35">
        <v>75.599999999999994</v>
      </c>
      <c r="P69" s="4">
        <f t="shared" si="22"/>
        <v>1.1085043988269794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43">
        <f t="shared" si="27"/>
        <v>1.1085043988269794</v>
      </c>
      <c r="W69" s="44">
        <v>1552</v>
      </c>
      <c r="X69" s="35">
        <f t="shared" si="28"/>
        <v>141.09090909090909</v>
      </c>
      <c r="Y69" s="35">
        <f t="shared" si="23"/>
        <v>156.4</v>
      </c>
      <c r="Z69" s="35">
        <f t="shared" si="24"/>
        <v>15.309090909090912</v>
      </c>
      <c r="AA69" s="35">
        <v>-14.4</v>
      </c>
      <c r="AB69" s="35">
        <f t="shared" si="25"/>
        <v>142</v>
      </c>
      <c r="AC69" s="35"/>
      <c r="AD69" s="35">
        <f t="shared" si="26"/>
        <v>142</v>
      </c>
      <c r="AE69" s="72"/>
      <c r="AF69" s="72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10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10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10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10"/>
      <c r="GA69" s="9"/>
      <c r="GB69" s="9"/>
    </row>
    <row r="70" spans="1:184" s="2" customFormat="1" ht="17.149999999999999" customHeight="1">
      <c r="A70" s="14" t="s">
        <v>57</v>
      </c>
      <c r="B70" s="66">
        <v>9487</v>
      </c>
      <c r="C70" s="66">
        <v>9443.7000000000007</v>
      </c>
      <c r="D70" s="4">
        <f t="shared" si="21"/>
        <v>0.99543585959734382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923.7</v>
      </c>
      <c r="O70" s="35">
        <v>908.5</v>
      </c>
      <c r="P70" s="4">
        <f t="shared" si="22"/>
        <v>0.9835444408357692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43">
        <f t="shared" si="27"/>
        <v>0.98592272458808405</v>
      </c>
      <c r="W70" s="44">
        <v>122</v>
      </c>
      <c r="X70" s="35">
        <f t="shared" si="28"/>
        <v>11.090909090909092</v>
      </c>
      <c r="Y70" s="35">
        <f t="shared" si="23"/>
        <v>10.9</v>
      </c>
      <c r="Z70" s="35">
        <f t="shared" si="24"/>
        <v>-0.19090909090909136</v>
      </c>
      <c r="AA70" s="35">
        <v>0.5</v>
      </c>
      <c r="AB70" s="35">
        <f t="shared" si="25"/>
        <v>11.4</v>
      </c>
      <c r="AC70" s="35">
        <f>MIN(AB70,5.5)</f>
        <v>5.5</v>
      </c>
      <c r="AD70" s="35">
        <f t="shared" si="26"/>
        <v>5.9</v>
      </c>
      <c r="AE70" s="72"/>
      <c r="AF70" s="7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10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10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10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10"/>
      <c r="GA70" s="9"/>
      <c r="GB70" s="9"/>
    </row>
    <row r="71" spans="1:184" s="2" customFormat="1" ht="17.149999999999999" customHeight="1">
      <c r="A71" s="14" t="s">
        <v>58</v>
      </c>
      <c r="B71" s="66">
        <v>0</v>
      </c>
      <c r="C71" s="66">
        <v>0</v>
      </c>
      <c r="D71" s="4">
        <f t="shared" si="21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180.5</v>
      </c>
      <c r="O71" s="35">
        <v>160.6</v>
      </c>
      <c r="P71" s="4">
        <f t="shared" si="22"/>
        <v>0.88975069252077554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43">
        <f t="shared" si="27"/>
        <v>0.88975069252077554</v>
      </c>
      <c r="W71" s="44">
        <v>708</v>
      </c>
      <c r="X71" s="35">
        <f t="shared" si="28"/>
        <v>64.36363636363636</v>
      </c>
      <c r="Y71" s="35">
        <f t="shared" si="23"/>
        <v>57.3</v>
      </c>
      <c r="Z71" s="35">
        <f t="shared" si="24"/>
        <v>-7.0636363636363626</v>
      </c>
      <c r="AA71" s="35">
        <v>2.6</v>
      </c>
      <c r="AB71" s="35">
        <f t="shared" si="25"/>
        <v>59.9</v>
      </c>
      <c r="AC71" s="35"/>
      <c r="AD71" s="35">
        <f t="shared" si="26"/>
        <v>59.9</v>
      </c>
      <c r="AE71" s="72"/>
      <c r="AF71" s="7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10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10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10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10"/>
      <c r="GA71" s="9"/>
      <c r="GB71" s="9"/>
    </row>
    <row r="72" spans="1:184" s="2" customFormat="1" ht="17.149999999999999" customHeight="1">
      <c r="A72" s="14" t="s">
        <v>59</v>
      </c>
      <c r="B72" s="66">
        <v>0</v>
      </c>
      <c r="C72" s="66">
        <v>0</v>
      </c>
      <c r="D72" s="4">
        <f t="shared" si="21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30.7</v>
      </c>
      <c r="O72" s="35">
        <v>15.9</v>
      </c>
      <c r="P72" s="4">
        <f t="shared" si="22"/>
        <v>0.51791530944625408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43">
        <f t="shared" si="27"/>
        <v>0.51791530944625408</v>
      </c>
      <c r="W72" s="44">
        <v>669</v>
      </c>
      <c r="X72" s="35">
        <f t="shared" si="28"/>
        <v>60.81818181818182</v>
      </c>
      <c r="Y72" s="35">
        <f t="shared" si="23"/>
        <v>31.5</v>
      </c>
      <c r="Z72" s="35">
        <f t="shared" si="24"/>
        <v>-29.31818181818182</v>
      </c>
      <c r="AA72" s="35">
        <v>3.1</v>
      </c>
      <c r="AB72" s="35">
        <f t="shared" si="25"/>
        <v>34.6</v>
      </c>
      <c r="AC72" s="35"/>
      <c r="AD72" s="35">
        <f t="shared" si="26"/>
        <v>34.6</v>
      </c>
      <c r="AE72" s="72"/>
      <c r="AF72" s="7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10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10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10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10"/>
      <c r="GA72" s="9"/>
      <c r="GB72" s="9"/>
    </row>
    <row r="73" spans="1:184" s="2" customFormat="1" ht="17.149999999999999" customHeight="1">
      <c r="A73" s="14" t="s">
        <v>60</v>
      </c>
      <c r="B73" s="66">
        <v>0</v>
      </c>
      <c r="C73" s="66">
        <v>0</v>
      </c>
      <c r="D73" s="4">
        <f t="shared" si="21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62.3</v>
      </c>
      <c r="O73" s="35">
        <v>0</v>
      </c>
      <c r="P73" s="4">
        <f t="shared" si="22"/>
        <v>0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43">
        <f t="shared" si="27"/>
        <v>0</v>
      </c>
      <c r="W73" s="44">
        <v>891</v>
      </c>
      <c r="X73" s="35">
        <f t="shared" si="28"/>
        <v>81</v>
      </c>
      <c r="Y73" s="35">
        <f t="shared" si="23"/>
        <v>0</v>
      </c>
      <c r="Z73" s="35">
        <f t="shared" si="24"/>
        <v>-81</v>
      </c>
      <c r="AA73" s="35">
        <v>-7</v>
      </c>
      <c r="AB73" s="35">
        <f t="shared" si="25"/>
        <v>0</v>
      </c>
      <c r="AC73" s="35"/>
      <c r="AD73" s="35">
        <f t="shared" si="26"/>
        <v>0</v>
      </c>
      <c r="AE73" s="72"/>
      <c r="AF73" s="7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10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10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10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10"/>
      <c r="GA73" s="9"/>
      <c r="GB73" s="9"/>
    </row>
    <row r="74" spans="1:184" s="2" customFormat="1" ht="17.149999999999999" customHeight="1">
      <c r="A74" s="14" t="s">
        <v>61</v>
      </c>
      <c r="B74" s="66">
        <v>0</v>
      </c>
      <c r="C74" s="66">
        <v>772</v>
      </c>
      <c r="D74" s="4">
        <f t="shared" si="21"/>
        <v>1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56.8</v>
      </c>
      <c r="O74" s="35">
        <v>54.5</v>
      </c>
      <c r="P74" s="4">
        <f t="shared" si="22"/>
        <v>0.95950704225352113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43">
        <f t="shared" si="27"/>
        <v>0.96760563380281694</v>
      </c>
      <c r="W74" s="44">
        <v>909</v>
      </c>
      <c r="X74" s="35">
        <f t="shared" si="28"/>
        <v>82.63636363636364</v>
      </c>
      <c r="Y74" s="35">
        <f t="shared" si="23"/>
        <v>80</v>
      </c>
      <c r="Z74" s="35">
        <f t="shared" si="24"/>
        <v>-2.6363636363636402</v>
      </c>
      <c r="AA74" s="35">
        <v>-5.7</v>
      </c>
      <c r="AB74" s="35">
        <f t="shared" si="25"/>
        <v>74.3</v>
      </c>
      <c r="AC74" s="35"/>
      <c r="AD74" s="35">
        <f t="shared" si="26"/>
        <v>74.3</v>
      </c>
      <c r="AE74" s="72"/>
      <c r="AF74" s="72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10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10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10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10"/>
      <c r="GA74" s="9"/>
      <c r="GB74" s="9"/>
    </row>
    <row r="75" spans="1:184" s="2" customFormat="1" ht="17.149999999999999" customHeight="1">
      <c r="A75" s="18" t="s">
        <v>62</v>
      </c>
      <c r="B75" s="6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35"/>
      <c r="AB75" s="35"/>
      <c r="AC75" s="35"/>
      <c r="AD75" s="35"/>
      <c r="AE75" s="72"/>
      <c r="AF75" s="72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10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10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10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10"/>
      <c r="GA75" s="9"/>
      <c r="GB75" s="9"/>
    </row>
    <row r="76" spans="1:184" s="2" customFormat="1" ht="17.149999999999999" customHeight="1">
      <c r="A76" s="14" t="s">
        <v>63</v>
      </c>
      <c r="B76" s="66">
        <v>0</v>
      </c>
      <c r="C76" s="66">
        <v>0</v>
      </c>
      <c r="D76" s="4">
        <f t="shared" si="21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346</v>
      </c>
      <c r="O76" s="35">
        <v>116.8</v>
      </c>
      <c r="P76" s="4">
        <f t="shared" si="22"/>
        <v>0.33757225433526011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43">
        <f t="shared" si="27"/>
        <v>0.33757225433526011</v>
      </c>
      <c r="W76" s="44">
        <v>2702</v>
      </c>
      <c r="X76" s="35">
        <f t="shared" si="28"/>
        <v>245.63636363636363</v>
      </c>
      <c r="Y76" s="35">
        <f t="shared" si="23"/>
        <v>82.9</v>
      </c>
      <c r="Z76" s="35">
        <f t="shared" si="24"/>
        <v>-162.73636363636362</v>
      </c>
      <c r="AA76" s="35">
        <v>-25.5</v>
      </c>
      <c r="AB76" s="35">
        <f t="shared" si="25"/>
        <v>57.4</v>
      </c>
      <c r="AC76" s="35"/>
      <c r="AD76" s="35">
        <f t="shared" si="26"/>
        <v>57.4</v>
      </c>
      <c r="AE76" s="72"/>
      <c r="AF76" s="7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10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10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10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10"/>
      <c r="GA76" s="9"/>
      <c r="GB76" s="9"/>
    </row>
    <row r="77" spans="1:184" s="2" customFormat="1" ht="17.149999999999999" customHeight="1">
      <c r="A77" s="14" t="s">
        <v>64</v>
      </c>
      <c r="B77" s="66">
        <v>167000</v>
      </c>
      <c r="C77" s="66">
        <v>178268.9</v>
      </c>
      <c r="D77" s="4">
        <f t="shared" si="21"/>
        <v>1.0674784431137725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954.2</v>
      </c>
      <c r="O77" s="35">
        <v>978.4</v>
      </c>
      <c r="P77" s="4">
        <f t="shared" si="22"/>
        <v>1.0253615594215049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43">
        <f t="shared" si="27"/>
        <v>1.0337849361599583</v>
      </c>
      <c r="W77" s="44">
        <v>1908</v>
      </c>
      <c r="X77" s="35">
        <f t="shared" si="28"/>
        <v>173.45454545454547</v>
      </c>
      <c r="Y77" s="35">
        <f t="shared" si="23"/>
        <v>179.3</v>
      </c>
      <c r="Z77" s="35">
        <f t="shared" si="24"/>
        <v>5.8454545454545439</v>
      </c>
      <c r="AA77" s="35">
        <v>-5</v>
      </c>
      <c r="AB77" s="35">
        <f t="shared" si="25"/>
        <v>174.3</v>
      </c>
      <c r="AC77" s="35"/>
      <c r="AD77" s="35">
        <f t="shared" si="26"/>
        <v>174.3</v>
      </c>
      <c r="AE77" s="72"/>
      <c r="AF77" s="7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10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10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10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10"/>
      <c r="GA77" s="9"/>
      <c r="GB77" s="9"/>
    </row>
    <row r="78" spans="1:184" s="2" customFormat="1" ht="17.149999999999999" customHeight="1">
      <c r="A78" s="14" t="s">
        <v>65</v>
      </c>
      <c r="B78" s="66">
        <v>0</v>
      </c>
      <c r="C78" s="66">
        <v>0</v>
      </c>
      <c r="D78" s="4">
        <f t="shared" si="21"/>
        <v>1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82.2</v>
      </c>
      <c r="O78" s="35">
        <v>215.9</v>
      </c>
      <c r="P78" s="4">
        <f t="shared" si="22"/>
        <v>1.3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43">
        <f t="shared" si="27"/>
        <v>1.24</v>
      </c>
      <c r="W78" s="44">
        <v>951</v>
      </c>
      <c r="X78" s="35">
        <f t="shared" si="28"/>
        <v>86.454545454545453</v>
      </c>
      <c r="Y78" s="35">
        <f t="shared" si="23"/>
        <v>107.2</v>
      </c>
      <c r="Z78" s="35">
        <f t="shared" si="24"/>
        <v>20.74545454545455</v>
      </c>
      <c r="AA78" s="35">
        <v>-12.9</v>
      </c>
      <c r="AB78" s="35">
        <f t="shared" si="25"/>
        <v>94.3</v>
      </c>
      <c r="AC78" s="35"/>
      <c r="AD78" s="35">
        <f t="shared" si="26"/>
        <v>94.3</v>
      </c>
      <c r="AE78" s="72"/>
      <c r="AF78" s="7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10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10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10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10"/>
      <c r="GA78" s="9"/>
      <c r="GB78" s="9"/>
    </row>
    <row r="79" spans="1:184" s="2" customFormat="1" ht="17.149999999999999" customHeight="1">
      <c r="A79" s="14" t="s">
        <v>66</v>
      </c>
      <c r="B79" s="66">
        <v>153106</v>
      </c>
      <c r="C79" s="66">
        <v>154313</v>
      </c>
      <c r="D79" s="4">
        <f t="shared" si="21"/>
        <v>1.0078834271681059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492</v>
      </c>
      <c r="O79" s="35">
        <v>834.6</v>
      </c>
      <c r="P79" s="4">
        <f t="shared" si="22"/>
        <v>1.2496341463414633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43">
        <f t="shared" si="27"/>
        <v>1.2012840025067919</v>
      </c>
      <c r="W79" s="44">
        <v>1842</v>
      </c>
      <c r="X79" s="35">
        <f t="shared" si="28"/>
        <v>167.45454545454547</v>
      </c>
      <c r="Y79" s="35">
        <f t="shared" si="23"/>
        <v>201.2</v>
      </c>
      <c r="Z79" s="35">
        <f t="shared" si="24"/>
        <v>33.745454545454521</v>
      </c>
      <c r="AA79" s="35">
        <v>-7.4</v>
      </c>
      <c r="AB79" s="35">
        <f t="shared" si="25"/>
        <v>193.8</v>
      </c>
      <c r="AC79" s="35"/>
      <c r="AD79" s="35">
        <f t="shared" si="26"/>
        <v>193.8</v>
      </c>
      <c r="AE79" s="72"/>
      <c r="AF79" s="72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10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10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10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10"/>
      <c r="GA79" s="9"/>
      <c r="GB79" s="9"/>
    </row>
    <row r="80" spans="1:184" s="2" customFormat="1" ht="17.149999999999999" customHeight="1">
      <c r="A80" s="14" t="s">
        <v>67</v>
      </c>
      <c r="B80" s="66">
        <v>0</v>
      </c>
      <c r="C80" s="66">
        <v>0</v>
      </c>
      <c r="D80" s="4">
        <f t="shared" si="21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85.8</v>
      </c>
      <c r="O80" s="35">
        <v>118</v>
      </c>
      <c r="P80" s="4">
        <f t="shared" si="22"/>
        <v>1.2175291375291375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43">
        <f t="shared" si="27"/>
        <v>1.2175291375291375</v>
      </c>
      <c r="W80" s="44">
        <v>1779</v>
      </c>
      <c r="X80" s="35">
        <f t="shared" si="28"/>
        <v>161.72727272727272</v>
      </c>
      <c r="Y80" s="35">
        <f t="shared" si="23"/>
        <v>196.9</v>
      </c>
      <c r="Z80" s="35">
        <f t="shared" si="24"/>
        <v>35.172727272727286</v>
      </c>
      <c r="AA80" s="35">
        <v>-4.5999999999999996</v>
      </c>
      <c r="AB80" s="35">
        <f t="shared" si="25"/>
        <v>192.3</v>
      </c>
      <c r="AC80" s="35"/>
      <c r="AD80" s="35">
        <f t="shared" si="26"/>
        <v>192.3</v>
      </c>
      <c r="AE80" s="72"/>
      <c r="AF80" s="72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10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10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10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10"/>
      <c r="GA80" s="9"/>
      <c r="GB80" s="9"/>
    </row>
    <row r="81" spans="1:184" s="2" customFormat="1" ht="17.149999999999999" customHeight="1">
      <c r="A81" s="18" t="s">
        <v>68</v>
      </c>
      <c r="B81" s="6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5"/>
      <c r="AB81" s="35"/>
      <c r="AC81" s="35"/>
      <c r="AD81" s="35"/>
      <c r="AE81" s="72"/>
      <c r="AF81" s="7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10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10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10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10"/>
      <c r="GA81" s="9"/>
      <c r="GB81" s="9"/>
    </row>
    <row r="82" spans="1:184" s="2" customFormat="1" ht="17.149999999999999" customHeight="1">
      <c r="A82" s="14" t="s">
        <v>69</v>
      </c>
      <c r="B82" s="66">
        <v>937</v>
      </c>
      <c r="C82" s="66">
        <v>944</v>
      </c>
      <c r="D82" s="4">
        <f t="shared" si="21"/>
        <v>1.007470651013874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648.4</v>
      </c>
      <c r="O82" s="35">
        <v>441.6</v>
      </c>
      <c r="P82" s="4">
        <f t="shared" si="22"/>
        <v>0.68106107341147448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43">
        <f t="shared" si="27"/>
        <v>0.74634298893195439</v>
      </c>
      <c r="W82" s="44">
        <v>296</v>
      </c>
      <c r="X82" s="35">
        <f t="shared" si="28"/>
        <v>26.90909090909091</v>
      </c>
      <c r="Y82" s="35">
        <f t="shared" si="23"/>
        <v>20.100000000000001</v>
      </c>
      <c r="Z82" s="35">
        <f t="shared" si="24"/>
        <v>-6.8090909090909086</v>
      </c>
      <c r="AA82" s="35">
        <v>-1.6</v>
      </c>
      <c r="AB82" s="35">
        <f t="shared" si="25"/>
        <v>18.5</v>
      </c>
      <c r="AC82" s="35"/>
      <c r="AD82" s="35">
        <f t="shared" si="26"/>
        <v>18.5</v>
      </c>
      <c r="AE82" s="72"/>
      <c r="AF82" s="72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10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10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10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10"/>
      <c r="GA82" s="9"/>
      <c r="GB82" s="9"/>
    </row>
    <row r="83" spans="1:184" s="2" customFormat="1" ht="17.149999999999999" customHeight="1">
      <c r="A83" s="14" t="s">
        <v>70</v>
      </c>
      <c r="B83" s="66">
        <v>13030</v>
      </c>
      <c r="C83" s="66">
        <v>16193.4</v>
      </c>
      <c r="D83" s="4">
        <f t="shared" si="21"/>
        <v>1.2042778204144282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1926</v>
      </c>
      <c r="O83" s="35">
        <v>1972.7</v>
      </c>
      <c r="P83" s="4">
        <f t="shared" si="22"/>
        <v>1.0242471443406023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43">
        <f t="shared" si="27"/>
        <v>1.0602532795553676</v>
      </c>
      <c r="W83" s="44">
        <v>1675</v>
      </c>
      <c r="X83" s="35">
        <f t="shared" si="28"/>
        <v>152.27272727272728</v>
      </c>
      <c r="Y83" s="35">
        <f t="shared" si="23"/>
        <v>161.4</v>
      </c>
      <c r="Z83" s="35">
        <f t="shared" si="24"/>
        <v>9.1272727272727252</v>
      </c>
      <c r="AA83" s="35">
        <v>4</v>
      </c>
      <c r="AB83" s="35">
        <f t="shared" si="25"/>
        <v>165.4</v>
      </c>
      <c r="AC83" s="35"/>
      <c r="AD83" s="35">
        <f t="shared" si="26"/>
        <v>165.4</v>
      </c>
      <c r="AE83" s="72"/>
      <c r="AF83" s="72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10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10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10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10"/>
      <c r="GA83" s="9"/>
      <c r="GB83" s="9"/>
    </row>
    <row r="84" spans="1:184" s="2" customFormat="1" ht="17.149999999999999" customHeight="1">
      <c r="A84" s="14" t="s">
        <v>71</v>
      </c>
      <c r="B84" s="66">
        <v>139</v>
      </c>
      <c r="C84" s="66">
        <v>150.30000000000001</v>
      </c>
      <c r="D84" s="4">
        <f t="shared" si="21"/>
        <v>1.081294964028777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156.80000000000001</v>
      </c>
      <c r="O84" s="35">
        <v>20.7</v>
      </c>
      <c r="P84" s="4">
        <f t="shared" si="22"/>
        <v>0.13201530612244897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43">
        <f t="shared" si="27"/>
        <v>0.32187123770371456</v>
      </c>
      <c r="W84" s="44">
        <v>564</v>
      </c>
      <c r="X84" s="35">
        <f t="shared" si="28"/>
        <v>51.272727272727273</v>
      </c>
      <c r="Y84" s="35">
        <f t="shared" si="23"/>
        <v>16.5</v>
      </c>
      <c r="Z84" s="35">
        <f t="shared" si="24"/>
        <v>-34.772727272727273</v>
      </c>
      <c r="AA84" s="35">
        <v>-2.2999999999999998</v>
      </c>
      <c r="AB84" s="35">
        <f t="shared" si="25"/>
        <v>14.2</v>
      </c>
      <c r="AC84" s="35"/>
      <c r="AD84" s="35">
        <f t="shared" si="26"/>
        <v>14.2</v>
      </c>
      <c r="AE84" s="72"/>
      <c r="AF84" s="7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10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10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10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10"/>
      <c r="GA84" s="9"/>
      <c r="GB84" s="9"/>
    </row>
    <row r="85" spans="1:184" s="2" customFormat="1" ht="17.149999999999999" customHeight="1">
      <c r="A85" s="14" t="s">
        <v>72</v>
      </c>
      <c r="B85" s="66">
        <v>624</v>
      </c>
      <c r="C85" s="66">
        <v>625.4</v>
      </c>
      <c r="D85" s="4">
        <f t="shared" si="21"/>
        <v>1.0022435897435897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75.599999999999994</v>
      </c>
      <c r="O85" s="35">
        <v>90.6</v>
      </c>
      <c r="P85" s="4">
        <f t="shared" si="22"/>
        <v>1.1984126984126984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43">
        <f t="shared" si="27"/>
        <v>1.1591788766788766</v>
      </c>
      <c r="W85" s="44">
        <v>905</v>
      </c>
      <c r="X85" s="35">
        <f t="shared" si="28"/>
        <v>82.272727272727266</v>
      </c>
      <c r="Y85" s="35">
        <f t="shared" si="23"/>
        <v>95.4</v>
      </c>
      <c r="Z85" s="35">
        <f t="shared" si="24"/>
        <v>13.127272727272739</v>
      </c>
      <c r="AA85" s="35">
        <v>-4</v>
      </c>
      <c r="AB85" s="35">
        <f t="shared" si="25"/>
        <v>91.4</v>
      </c>
      <c r="AC85" s="35"/>
      <c r="AD85" s="35">
        <f t="shared" si="26"/>
        <v>91.4</v>
      </c>
      <c r="AE85" s="72"/>
      <c r="AF85" s="72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10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10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10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10"/>
      <c r="GA85" s="9"/>
      <c r="GB85" s="9"/>
    </row>
    <row r="86" spans="1:184" s="2" customFormat="1" ht="17.149999999999999" customHeight="1">
      <c r="A86" s="14" t="s">
        <v>73</v>
      </c>
      <c r="B86" s="66">
        <v>277</v>
      </c>
      <c r="C86" s="66">
        <v>277</v>
      </c>
      <c r="D86" s="4">
        <f t="shared" si="21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178.8</v>
      </c>
      <c r="O86" s="35">
        <v>82.9</v>
      </c>
      <c r="P86" s="4">
        <f t="shared" si="22"/>
        <v>0.46364653243847875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43">
        <f t="shared" si="27"/>
        <v>0.57091722595078298</v>
      </c>
      <c r="W86" s="44">
        <v>594</v>
      </c>
      <c r="X86" s="35">
        <f t="shared" si="28"/>
        <v>54</v>
      </c>
      <c r="Y86" s="35">
        <f t="shared" si="23"/>
        <v>30.8</v>
      </c>
      <c r="Z86" s="35">
        <f t="shared" si="24"/>
        <v>-23.2</v>
      </c>
      <c r="AA86" s="35">
        <v>-1.2</v>
      </c>
      <c r="AB86" s="35">
        <f t="shared" si="25"/>
        <v>29.6</v>
      </c>
      <c r="AC86" s="35"/>
      <c r="AD86" s="35">
        <f t="shared" si="26"/>
        <v>29.6</v>
      </c>
      <c r="AE86" s="72"/>
      <c r="AF86" s="72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10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10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10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10"/>
      <c r="GA86" s="9"/>
      <c r="GB86" s="9"/>
    </row>
    <row r="87" spans="1:184" s="2" customFormat="1" ht="17.149999999999999" customHeight="1">
      <c r="A87" s="14" t="s">
        <v>74</v>
      </c>
      <c r="B87" s="66">
        <v>155</v>
      </c>
      <c r="C87" s="66">
        <v>160</v>
      </c>
      <c r="D87" s="4">
        <f t="shared" si="21"/>
        <v>1.032258064516129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158.4</v>
      </c>
      <c r="O87" s="35">
        <v>760.6</v>
      </c>
      <c r="P87" s="4">
        <f t="shared" si="22"/>
        <v>1.3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43">
        <f t="shared" si="27"/>
        <v>1.2464516129032257</v>
      </c>
      <c r="W87" s="44">
        <v>1058</v>
      </c>
      <c r="X87" s="35">
        <f t="shared" si="28"/>
        <v>96.181818181818187</v>
      </c>
      <c r="Y87" s="35">
        <f t="shared" si="23"/>
        <v>119.9</v>
      </c>
      <c r="Z87" s="35">
        <f t="shared" si="24"/>
        <v>23.718181818181819</v>
      </c>
      <c r="AA87" s="35">
        <v>-6.2</v>
      </c>
      <c r="AB87" s="35">
        <f t="shared" si="25"/>
        <v>113.7</v>
      </c>
      <c r="AC87" s="35"/>
      <c r="AD87" s="35">
        <f t="shared" si="26"/>
        <v>113.7</v>
      </c>
      <c r="AE87" s="72"/>
      <c r="AF87" s="72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10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10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10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10"/>
      <c r="GA87" s="9"/>
      <c r="GB87" s="9"/>
    </row>
    <row r="88" spans="1:184" s="2" customFormat="1" ht="17.149999999999999" customHeight="1">
      <c r="A88" s="14" t="s">
        <v>75</v>
      </c>
      <c r="B88" s="66">
        <v>960</v>
      </c>
      <c r="C88" s="66">
        <v>965</v>
      </c>
      <c r="D88" s="4">
        <f t="shared" si="21"/>
        <v>1.0052083333333333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251.8</v>
      </c>
      <c r="O88" s="35">
        <v>242.3</v>
      </c>
      <c r="P88" s="4">
        <f t="shared" si="22"/>
        <v>0.96227164416203337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43">
        <f t="shared" si="27"/>
        <v>0.97085898199629328</v>
      </c>
      <c r="W88" s="44">
        <v>1156</v>
      </c>
      <c r="X88" s="35">
        <f t="shared" si="28"/>
        <v>105.09090909090909</v>
      </c>
      <c r="Y88" s="35">
        <f t="shared" si="23"/>
        <v>102</v>
      </c>
      <c r="Z88" s="35">
        <f t="shared" si="24"/>
        <v>-3.0909090909090935</v>
      </c>
      <c r="AA88" s="35">
        <v>10.6</v>
      </c>
      <c r="AB88" s="35">
        <f t="shared" si="25"/>
        <v>112.6</v>
      </c>
      <c r="AC88" s="35"/>
      <c r="AD88" s="35">
        <f t="shared" si="26"/>
        <v>112.6</v>
      </c>
      <c r="AE88" s="72"/>
      <c r="AF88" s="72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10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10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10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10"/>
      <c r="GA88" s="9"/>
      <c r="GB88" s="9"/>
    </row>
    <row r="89" spans="1:184" s="2" customFormat="1" ht="17.149999999999999" customHeight="1">
      <c r="A89" s="14" t="s">
        <v>76</v>
      </c>
      <c r="B89" s="66">
        <v>788</v>
      </c>
      <c r="C89" s="66">
        <v>790</v>
      </c>
      <c r="D89" s="4">
        <f t="shared" si="21"/>
        <v>1.0025380710659899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308.60000000000002</v>
      </c>
      <c r="O89" s="35">
        <v>685.3</v>
      </c>
      <c r="P89" s="4">
        <f t="shared" si="22"/>
        <v>1.3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43">
        <f t="shared" si="27"/>
        <v>1.2405076142131981</v>
      </c>
      <c r="W89" s="44">
        <v>794</v>
      </c>
      <c r="X89" s="35">
        <f t="shared" si="28"/>
        <v>72.181818181818187</v>
      </c>
      <c r="Y89" s="35">
        <f t="shared" si="23"/>
        <v>89.5</v>
      </c>
      <c r="Z89" s="35">
        <f t="shared" si="24"/>
        <v>17.318181818181813</v>
      </c>
      <c r="AA89" s="35">
        <v>1.3</v>
      </c>
      <c r="AB89" s="35">
        <f t="shared" si="25"/>
        <v>90.8</v>
      </c>
      <c r="AC89" s="35"/>
      <c r="AD89" s="35">
        <f t="shared" si="26"/>
        <v>90.8</v>
      </c>
      <c r="AE89" s="72"/>
      <c r="AF89" s="72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10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10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10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10"/>
      <c r="GA89" s="9"/>
      <c r="GB89" s="9"/>
    </row>
    <row r="90" spans="1:184" s="2" customFormat="1" ht="17.149999999999999" customHeight="1">
      <c r="A90" s="18" t="s">
        <v>77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35"/>
      <c r="AB90" s="35"/>
      <c r="AC90" s="35"/>
      <c r="AD90" s="35"/>
      <c r="AE90" s="72"/>
      <c r="AF90" s="72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10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10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10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10"/>
      <c r="GA90" s="9"/>
      <c r="GB90" s="9"/>
    </row>
    <row r="91" spans="1:184" s="2" customFormat="1" ht="17.149999999999999" customHeight="1">
      <c r="A91" s="14" t="s">
        <v>78</v>
      </c>
      <c r="B91" s="66">
        <v>10650</v>
      </c>
      <c r="C91" s="66">
        <v>12223</v>
      </c>
      <c r="D91" s="4">
        <f t="shared" si="21"/>
        <v>1.1476995305164319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360.2</v>
      </c>
      <c r="O91" s="35">
        <v>81</v>
      </c>
      <c r="P91" s="4">
        <f t="shared" si="22"/>
        <v>0.22487506940588561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43">
        <f t="shared" si="27"/>
        <v>0.40943996162799484</v>
      </c>
      <c r="W91" s="44">
        <v>1872</v>
      </c>
      <c r="X91" s="35">
        <f t="shared" si="28"/>
        <v>170.18181818181819</v>
      </c>
      <c r="Y91" s="35">
        <f t="shared" si="23"/>
        <v>69.7</v>
      </c>
      <c r="Z91" s="35">
        <f t="shared" si="24"/>
        <v>-100.48181818181818</v>
      </c>
      <c r="AA91" s="35">
        <v>19.5</v>
      </c>
      <c r="AB91" s="35">
        <f t="shared" si="25"/>
        <v>89.2</v>
      </c>
      <c r="AC91" s="35"/>
      <c r="AD91" s="35">
        <f t="shared" si="26"/>
        <v>89.2</v>
      </c>
      <c r="AE91" s="72"/>
      <c r="AF91" s="72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10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10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10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10"/>
      <c r="GA91" s="9"/>
      <c r="GB91" s="9"/>
    </row>
    <row r="92" spans="1:184" s="2" customFormat="1" ht="17.149999999999999" customHeight="1">
      <c r="A92" s="45" t="s">
        <v>79</v>
      </c>
      <c r="B92" s="66">
        <v>14403</v>
      </c>
      <c r="C92" s="66">
        <v>14446</v>
      </c>
      <c r="D92" s="4">
        <f t="shared" si="21"/>
        <v>1.002985489134208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1136.8</v>
      </c>
      <c r="O92" s="35">
        <v>1109.3</v>
      </c>
      <c r="P92" s="4">
        <f t="shared" si="22"/>
        <v>0.97580928923293453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43">
        <f t="shared" si="27"/>
        <v>0.98124452921318916</v>
      </c>
      <c r="W92" s="44">
        <v>2319</v>
      </c>
      <c r="X92" s="35">
        <f t="shared" si="28"/>
        <v>210.81818181818181</v>
      </c>
      <c r="Y92" s="35">
        <f t="shared" si="23"/>
        <v>206.9</v>
      </c>
      <c r="Z92" s="35">
        <f t="shared" si="24"/>
        <v>-3.9181818181818073</v>
      </c>
      <c r="AA92" s="35">
        <v>18.399999999999999</v>
      </c>
      <c r="AB92" s="35">
        <f t="shared" si="25"/>
        <v>225.3</v>
      </c>
      <c r="AC92" s="35"/>
      <c r="AD92" s="35">
        <f t="shared" si="26"/>
        <v>225.3</v>
      </c>
      <c r="AE92" s="72"/>
      <c r="AF92" s="72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10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10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10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10"/>
      <c r="GA92" s="9"/>
      <c r="GB92" s="9"/>
    </row>
    <row r="93" spans="1:184" s="2" customFormat="1" ht="17.149999999999999" customHeight="1">
      <c r="A93" s="14" t="s">
        <v>80</v>
      </c>
      <c r="B93" s="66">
        <v>47</v>
      </c>
      <c r="C93" s="66">
        <v>48</v>
      </c>
      <c r="D93" s="4">
        <f t="shared" si="21"/>
        <v>1.0212765957446808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34.700000000000003</v>
      </c>
      <c r="O93" s="35">
        <v>30.4</v>
      </c>
      <c r="P93" s="4">
        <f t="shared" si="22"/>
        <v>0.87608069164265123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43">
        <f t="shared" si="27"/>
        <v>0.90511987246305703</v>
      </c>
      <c r="W93" s="44">
        <v>2922</v>
      </c>
      <c r="X93" s="35">
        <f t="shared" si="28"/>
        <v>265.63636363636363</v>
      </c>
      <c r="Y93" s="35">
        <f t="shared" si="23"/>
        <v>240.4</v>
      </c>
      <c r="Z93" s="35">
        <f t="shared" si="24"/>
        <v>-25.23636363636362</v>
      </c>
      <c r="AA93" s="35">
        <v>-11.7</v>
      </c>
      <c r="AB93" s="35">
        <f t="shared" si="25"/>
        <v>228.7</v>
      </c>
      <c r="AC93" s="35"/>
      <c r="AD93" s="35">
        <f t="shared" si="26"/>
        <v>228.7</v>
      </c>
      <c r="AE93" s="72"/>
      <c r="AF93" s="72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10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10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10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10"/>
      <c r="GA93" s="9"/>
      <c r="GB93" s="9"/>
    </row>
    <row r="94" spans="1:184" s="2" customFormat="1" ht="17.149999999999999" customHeight="1">
      <c r="A94" s="14" t="s">
        <v>81</v>
      </c>
      <c r="B94" s="66">
        <v>696</v>
      </c>
      <c r="C94" s="66">
        <v>699</v>
      </c>
      <c r="D94" s="4">
        <f t="shared" si="21"/>
        <v>1.0043103448275863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110.6</v>
      </c>
      <c r="O94" s="35">
        <v>86.9</v>
      </c>
      <c r="P94" s="4">
        <f t="shared" si="22"/>
        <v>0.78571428571428581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43">
        <f t="shared" si="27"/>
        <v>0.82943349753694595</v>
      </c>
      <c r="W94" s="44">
        <v>2861</v>
      </c>
      <c r="X94" s="35">
        <f t="shared" si="28"/>
        <v>260.09090909090907</v>
      </c>
      <c r="Y94" s="35">
        <f t="shared" si="23"/>
        <v>215.7</v>
      </c>
      <c r="Z94" s="35">
        <f t="shared" si="24"/>
        <v>-44.390909090909076</v>
      </c>
      <c r="AA94" s="35">
        <v>10.1</v>
      </c>
      <c r="AB94" s="35">
        <f t="shared" si="25"/>
        <v>225.8</v>
      </c>
      <c r="AC94" s="35"/>
      <c r="AD94" s="35">
        <f t="shared" si="26"/>
        <v>225.8</v>
      </c>
      <c r="AE94" s="72"/>
      <c r="AF94" s="7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10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10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10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10"/>
      <c r="GA94" s="9"/>
      <c r="GB94" s="9"/>
    </row>
    <row r="95" spans="1:184" s="2" customFormat="1" ht="17.149999999999999" customHeight="1">
      <c r="A95" s="14" t="s">
        <v>82</v>
      </c>
      <c r="B95" s="66">
        <v>51</v>
      </c>
      <c r="C95" s="66">
        <v>52</v>
      </c>
      <c r="D95" s="4">
        <f t="shared" si="21"/>
        <v>1.0196078431372548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78.400000000000006</v>
      </c>
      <c r="O95" s="35">
        <v>27.6</v>
      </c>
      <c r="P95" s="4">
        <f t="shared" si="22"/>
        <v>0.35204081632653061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43">
        <f t="shared" si="27"/>
        <v>0.48555422168867546</v>
      </c>
      <c r="W95" s="44">
        <v>2161</v>
      </c>
      <c r="X95" s="35">
        <f t="shared" si="28"/>
        <v>196.45454545454547</v>
      </c>
      <c r="Y95" s="35">
        <f t="shared" si="23"/>
        <v>95.4</v>
      </c>
      <c r="Z95" s="35">
        <f t="shared" si="24"/>
        <v>-101.05454545454546</v>
      </c>
      <c r="AA95" s="35">
        <v>-10.7</v>
      </c>
      <c r="AB95" s="35">
        <f t="shared" si="25"/>
        <v>84.7</v>
      </c>
      <c r="AC95" s="35"/>
      <c r="AD95" s="35">
        <f t="shared" si="26"/>
        <v>84.7</v>
      </c>
      <c r="AE95" s="72"/>
      <c r="AF95" s="72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10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10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10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10"/>
      <c r="GA95" s="9"/>
      <c r="GB95" s="9"/>
    </row>
    <row r="96" spans="1:184" s="2" customFormat="1" ht="17.149999999999999" customHeight="1">
      <c r="A96" s="14" t="s">
        <v>83</v>
      </c>
      <c r="B96" s="66">
        <v>47</v>
      </c>
      <c r="C96" s="66">
        <v>48</v>
      </c>
      <c r="D96" s="4">
        <f t="shared" si="21"/>
        <v>1.0212765957446808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412.1</v>
      </c>
      <c r="O96" s="35">
        <v>53.1</v>
      </c>
      <c r="P96" s="4">
        <f t="shared" si="22"/>
        <v>0.12885222033487018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43">
        <f t="shared" si="27"/>
        <v>0.3073370954168323</v>
      </c>
      <c r="W96" s="44">
        <v>1616</v>
      </c>
      <c r="X96" s="35">
        <f t="shared" si="28"/>
        <v>146.90909090909091</v>
      </c>
      <c r="Y96" s="35">
        <f t="shared" si="23"/>
        <v>45.2</v>
      </c>
      <c r="Z96" s="35">
        <f t="shared" si="24"/>
        <v>-101.7090909090909</v>
      </c>
      <c r="AA96" s="35">
        <v>-7.8</v>
      </c>
      <c r="AB96" s="35">
        <f t="shared" si="25"/>
        <v>37.4</v>
      </c>
      <c r="AC96" s="35"/>
      <c r="AD96" s="35">
        <f t="shared" si="26"/>
        <v>37.4</v>
      </c>
      <c r="AE96" s="72"/>
      <c r="AF96" s="72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10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10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10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10"/>
      <c r="GA96" s="9"/>
      <c r="GB96" s="9"/>
    </row>
    <row r="97" spans="1:184" s="2" customFormat="1" ht="17.149999999999999" customHeight="1">
      <c r="A97" s="14" t="s">
        <v>84</v>
      </c>
      <c r="B97" s="66">
        <v>23</v>
      </c>
      <c r="C97" s="66">
        <v>28</v>
      </c>
      <c r="D97" s="4">
        <f t="shared" si="21"/>
        <v>1.2017391304347826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30.7</v>
      </c>
      <c r="O97" s="35">
        <v>36.1</v>
      </c>
      <c r="P97" s="4">
        <f t="shared" si="22"/>
        <v>1.1758957654723128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43">
        <f t="shared" si="27"/>
        <v>1.1810644384648068</v>
      </c>
      <c r="W97" s="44">
        <v>1751</v>
      </c>
      <c r="X97" s="35">
        <f t="shared" si="28"/>
        <v>159.18181818181819</v>
      </c>
      <c r="Y97" s="35">
        <f t="shared" si="23"/>
        <v>188</v>
      </c>
      <c r="Z97" s="35">
        <f t="shared" si="24"/>
        <v>28.818181818181813</v>
      </c>
      <c r="AA97" s="35">
        <v>-9.4</v>
      </c>
      <c r="AB97" s="35">
        <f t="shared" si="25"/>
        <v>178.6</v>
      </c>
      <c r="AC97" s="35"/>
      <c r="AD97" s="35">
        <f t="shared" si="26"/>
        <v>178.6</v>
      </c>
      <c r="AE97" s="72"/>
      <c r="AF97" s="72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10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10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10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10"/>
      <c r="GA97" s="9"/>
      <c r="GB97" s="9"/>
    </row>
    <row r="98" spans="1:184" s="2" customFormat="1" ht="17.149999999999999" customHeight="1">
      <c r="A98" s="14" t="s">
        <v>85</v>
      </c>
      <c r="B98" s="66">
        <v>42</v>
      </c>
      <c r="C98" s="66">
        <v>43</v>
      </c>
      <c r="D98" s="4">
        <f t="shared" si="21"/>
        <v>1.0238095238095237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48</v>
      </c>
      <c r="O98" s="35">
        <v>46.1</v>
      </c>
      <c r="P98" s="4">
        <f t="shared" si="22"/>
        <v>0.9604166666666667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43">
        <f t="shared" si="27"/>
        <v>0.97309523809523824</v>
      </c>
      <c r="W98" s="44">
        <v>1845</v>
      </c>
      <c r="X98" s="35">
        <f t="shared" si="28"/>
        <v>167.72727272727272</v>
      </c>
      <c r="Y98" s="35">
        <f t="shared" si="23"/>
        <v>163.19999999999999</v>
      </c>
      <c r="Z98" s="35">
        <f t="shared" si="24"/>
        <v>-4.5272727272727309</v>
      </c>
      <c r="AA98" s="35">
        <v>13.1</v>
      </c>
      <c r="AB98" s="35">
        <f t="shared" si="25"/>
        <v>176.3</v>
      </c>
      <c r="AC98" s="35"/>
      <c r="AD98" s="35">
        <f t="shared" si="26"/>
        <v>176.3</v>
      </c>
      <c r="AE98" s="72"/>
      <c r="AF98" s="72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10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10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10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10"/>
      <c r="GA98" s="9"/>
      <c r="GB98" s="9"/>
    </row>
    <row r="99" spans="1:184" s="2" customFormat="1" ht="17.149999999999999" customHeight="1">
      <c r="A99" s="14" t="s">
        <v>86</v>
      </c>
      <c r="B99" s="66">
        <v>587</v>
      </c>
      <c r="C99" s="66">
        <v>588</v>
      </c>
      <c r="D99" s="4">
        <f t="shared" si="21"/>
        <v>1.0017035775127767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141.4</v>
      </c>
      <c r="O99" s="35">
        <v>162.6</v>
      </c>
      <c r="P99" s="4">
        <f t="shared" si="22"/>
        <v>1.1499292786421498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43">
        <f t="shared" si="27"/>
        <v>1.1202841384162752</v>
      </c>
      <c r="W99" s="44">
        <v>2157</v>
      </c>
      <c r="X99" s="35">
        <f t="shared" si="28"/>
        <v>196.09090909090909</v>
      </c>
      <c r="Y99" s="35">
        <f t="shared" si="23"/>
        <v>219.7</v>
      </c>
      <c r="Z99" s="35">
        <f t="shared" si="24"/>
        <v>23.609090909090895</v>
      </c>
      <c r="AA99" s="35">
        <v>-1.7</v>
      </c>
      <c r="AB99" s="35">
        <f t="shared" si="25"/>
        <v>218</v>
      </c>
      <c r="AC99" s="35"/>
      <c r="AD99" s="35">
        <f t="shared" si="26"/>
        <v>218</v>
      </c>
      <c r="AE99" s="72"/>
      <c r="AF99" s="72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10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10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10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10"/>
      <c r="GA99" s="9"/>
      <c r="GB99" s="9"/>
    </row>
    <row r="100" spans="1:184" s="2" customFormat="1" ht="17.149999999999999" customHeight="1">
      <c r="A100" s="18" t="s">
        <v>87</v>
      </c>
      <c r="B100" s="6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5"/>
      <c r="AC100" s="35"/>
      <c r="AD100" s="35"/>
      <c r="AE100" s="72"/>
      <c r="AF100" s="72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10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10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10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10"/>
      <c r="GA100" s="9"/>
      <c r="GB100" s="9"/>
    </row>
    <row r="101" spans="1:184" s="2" customFormat="1" ht="17.149999999999999" customHeight="1">
      <c r="A101" s="14" t="s">
        <v>88</v>
      </c>
      <c r="B101" s="66">
        <v>0</v>
      </c>
      <c r="C101" s="66">
        <v>0</v>
      </c>
      <c r="D101" s="4">
        <f t="shared" si="21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21.2</v>
      </c>
      <c r="O101" s="35">
        <v>510.5</v>
      </c>
      <c r="P101" s="4">
        <f t="shared" si="22"/>
        <v>1.3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43">
        <f t="shared" si="27"/>
        <v>1.3</v>
      </c>
      <c r="W101" s="44">
        <v>650</v>
      </c>
      <c r="X101" s="35">
        <f t="shared" si="28"/>
        <v>59.090909090909093</v>
      </c>
      <c r="Y101" s="35">
        <f t="shared" si="23"/>
        <v>76.8</v>
      </c>
      <c r="Z101" s="35">
        <f t="shared" si="24"/>
        <v>17.709090909090904</v>
      </c>
      <c r="AA101" s="35">
        <v>-3.7</v>
      </c>
      <c r="AB101" s="35">
        <f t="shared" si="25"/>
        <v>73.099999999999994</v>
      </c>
      <c r="AC101" s="35"/>
      <c r="AD101" s="35">
        <f t="shared" si="26"/>
        <v>73.099999999999994</v>
      </c>
      <c r="AE101" s="72"/>
      <c r="AF101" s="72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10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10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10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10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10"/>
      <c r="GA101" s="9"/>
      <c r="GB101" s="9"/>
    </row>
    <row r="102" spans="1:184" s="2" customFormat="1" ht="17.149999999999999" customHeight="1">
      <c r="A102" s="14" t="s">
        <v>89</v>
      </c>
      <c r="B102" s="66">
        <v>25698</v>
      </c>
      <c r="C102" s="66">
        <v>19280.599999999999</v>
      </c>
      <c r="D102" s="4">
        <f t="shared" si="21"/>
        <v>0.75027628609230279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916.8</v>
      </c>
      <c r="O102" s="35">
        <v>1169.5</v>
      </c>
      <c r="P102" s="4">
        <f t="shared" si="22"/>
        <v>1.2075632635253053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43">
        <f t="shared" si="27"/>
        <v>1.1161058680387048</v>
      </c>
      <c r="W102" s="44">
        <v>2371</v>
      </c>
      <c r="X102" s="35">
        <f t="shared" si="28"/>
        <v>215.54545454545453</v>
      </c>
      <c r="Y102" s="35">
        <f t="shared" si="23"/>
        <v>240.6</v>
      </c>
      <c r="Z102" s="35">
        <f t="shared" si="24"/>
        <v>25.054545454545462</v>
      </c>
      <c r="AA102" s="35">
        <v>-6.7</v>
      </c>
      <c r="AB102" s="35">
        <f t="shared" si="25"/>
        <v>233.9</v>
      </c>
      <c r="AC102" s="35"/>
      <c r="AD102" s="35">
        <f t="shared" si="26"/>
        <v>233.9</v>
      </c>
      <c r="AE102" s="72"/>
      <c r="AF102" s="72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10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10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10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10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10"/>
      <c r="GA102" s="9"/>
      <c r="GB102" s="9"/>
    </row>
    <row r="103" spans="1:184" s="2" customFormat="1" ht="17.149999999999999" customHeight="1">
      <c r="A103" s="14" t="s">
        <v>90</v>
      </c>
      <c r="B103" s="66">
        <v>0</v>
      </c>
      <c r="C103" s="66">
        <v>0</v>
      </c>
      <c r="D103" s="4">
        <f t="shared" si="21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109.3</v>
      </c>
      <c r="O103" s="35">
        <v>204.8</v>
      </c>
      <c r="P103" s="4">
        <f t="shared" si="22"/>
        <v>1.2673741994510521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43">
        <f t="shared" si="27"/>
        <v>1.2673741994510521</v>
      </c>
      <c r="W103" s="44">
        <v>1198</v>
      </c>
      <c r="X103" s="35">
        <f t="shared" si="28"/>
        <v>108.90909090909091</v>
      </c>
      <c r="Y103" s="35">
        <f t="shared" si="23"/>
        <v>138</v>
      </c>
      <c r="Z103" s="35">
        <f t="shared" si="24"/>
        <v>29.090909090909093</v>
      </c>
      <c r="AA103" s="35">
        <v>-2.5</v>
      </c>
      <c r="AB103" s="35">
        <f t="shared" si="25"/>
        <v>135.5</v>
      </c>
      <c r="AC103" s="35">
        <f>MIN(AB103,27.2)</f>
        <v>27.2</v>
      </c>
      <c r="AD103" s="35">
        <f t="shared" si="26"/>
        <v>108.3</v>
      </c>
      <c r="AE103" s="72"/>
      <c r="AF103" s="72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10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10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10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10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10"/>
      <c r="GA103" s="9"/>
      <c r="GB103" s="9"/>
    </row>
    <row r="104" spans="1:184" s="2" customFormat="1" ht="17.149999999999999" customHeight="1">
      <c r="A104" s="14" t="s">
        <v>91</v>
      </c>
      <c r="B104" s="66">
        <v>0</v>
      </c>
      <c r="C104" s="66">
        <v>0</v>
      </c>
      <c r="D104" s="4">
        <f t="shared" si="21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18.8</v>
      </c>
      <c r="O104" s="35">
        <v>99.7</v>
      </c>
      <c r="P104" s="4">
        <f t="shared" si="22"/>
        <v>1.3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43">
        <f t="shared" si="27"/>
        <v>1.3</v>
      </c>
      <c r="W104" s="44">
        <v>857</v>
      </c>
      <c r="X104" s="35">
        <f t="shared" si="28"/>
        <v>77.909090909090907</v>
      </c>
      <c r="Y104" s="35">
        <f t="shared" si="23"/>
        <v>101.3</v>
      </c>
      <c r="Z104" s="35">
        <f t="shared" si="24"/>
        <v>23.390909090909091</v>
      </c>
      <c r="AA104" s="35">
        <v>-5.8</v>
      </c>
      <c r="AB104" s="35">
        <f t="shared" si="25"/>
        <v>95.5</v>
      </c>
      <c r="AC104" s="35"/>
      <c r="AD104" s="35">
        <f t="shared" si="26"/>
        <v>95.5</v>
      </c>
      <c r="AE104" s="72"/>
      <c r="AF104" s="72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10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10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10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10"/>
      <c r="GA104" s="9"/>
      <c r="GB104" s="9"/>
    </row>
    <row r="105" spans="1:184" s="2" customFormat="1" ht="17.149999999999999" customHeight="1">
      <c r="A105" s="14" t="s">
        <v>92</v>
      </c>
      <c r="B105" s="66">
        <v>307</v>
      </c>
      <c r="C105" s="66">
        <v>287</v>
      </c>
      <c r="D105" s="4">
        <f t="shared" si="21"/>
        <v>0.93485342019543971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118.7</v>
      </c>
      <c r="O105" s="35">
        <v>47.9</v>
      </c>
      <c r="P105" s="4">
        <f t="shared" si="22"/>
        <v>0.40353833192923333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43">
        <f t="shared" si="27"/>
        <v>0.50980134958247458</v>
      </c>
      <c r="W105" s="44">
        <v>1240</v>
      </c>
      <c r="X105" s="35">
        <f t="shared" si="28"/>
        <v>112.72727272727273</v>
      </c>
      <c r="Y105" s="35">
        <f t="shared" si="23"/>
        <v>57.5</v>
      </c>
      <c r="Z105" s="35">
        <f t="shared" si="24"/>
        <v>-55.227272727272734</v>
      </c>
      <c r="AA105" s="35">
        <v>3.5</v>
      </c>
      <c r="AB105" s="35">
        <f t="shared" si="25"/>
        <v>61</v>
      </c>
      <c r="AC105" s="35"/>
      <c r="AD105" s="35">
        <f t="shared" si="26"/>
        <v>61</v>
      </c>
      <c r="AE105" s="72"/>
      <c r="AF105" s="72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10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10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10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10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10"/>
      <c r="GA105" s="9"/>
      <c r="GB105" s="9"/>
    </row>
    <row r="106" spans="1:184" s="2" customFormat="1" ht="17.149999999999999" customHeight="1">
      <c r="A106" s="14" t="s">
        <v>93</v>
      </c>
      <c r="B106" s="66">
        <v>0</v>
      </c>
      <c r="C106" s="66">
        <v>0</v>
      </c>
      <c r="D106" s="4">
        <f t="shared" si="21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35.4</v>
      </c>
      <c r="O106" s="35">
        <v>43.9</v>
      </c>
      <c r="P106" s="4">
        <f t="shared" si="22"/>
        <v>1.2040112994350283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43">
        <f t="shared" si="27"/>
        <v>1.2040112994350283</v>
      </c>
      <c r="W106" s="44">
        <v>881</v>
      </c>
      <c r="X106" s="35">
        <f t="shared" si="28"/>
        <v>80.090909090909093</v>
      </c>
      <c r="Y106" s="35">
        <f t="shared" si="23"/>
        <v>96.4</v>
      </c>
      <c r="Z106" s="35">
        <f t="shared" si="24"/>
        <v>16.309090909090912</v>
      </c>
      <c r="AA106" s="35">
        <v>-0.8</v>
      </c>
      <c r="AB106" s="35">
        <f t="shared" si="25"/>
        <v>95.6</v>
      </c>
      <c r="AC106" s="35"/>
      <c r="AD106" s="35">
        <f t="shared" si="26"/>
        <v>95.6</v>
      </c>
      <c r="AE106" s="72"/>
      <c r="AF106" s="72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10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10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10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10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10"/>
      <c r="GA106" s="9"/>
      <c r="GB106" s="9"/>
    </row>
    <row r="107" spans="1:184" s="2" customFormat="1" ht="17.149999999999999" customHeight="1">
      <c r="A107" s="14" t="s">
        <v>94</v>
      </c>
      <c r="B107" s="66">
        <v>1512</v>
      </c>
      <c r="C107" s="66">
        <v>1373.4</v>
      </c>
      <c r="D107" s="4">
        <f t="shared" si="21"/>
        <v>0.90833333333333344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45.4</v>
      </c>
      <c r="O107" s="35">
        <v>136.30000000000001</v>
      </c>
      <c r="P107" s="4">
        <f t="shared" si="22"/>
        <v>1.3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43">
        <f t="shared" si="27"/>
        <v>1.2216666666666667</v>
      </c>
      <c r="W107" s="44">
        <v>1254</v>
      </c>
      <c r="X107" s="35">
        <f t="shared" si="28"/>
        <v>114</v>
      </c>
      <c r="Y107" s="35">
        <f t="shared" si="23"/>
        <v>139.30000000000001</v>
      </c>
      <c r="Z107" s="35">
        <f t="shared" si="24"/>
        <v>25.300000000000011</v>
      </c>
      <c r="AA107" s="35">
        <v>-23.8</v>
      </c>
      <c r="AB107" s="35">
        <f t="shared" si="25"/>
        <v>115.5</v>
      </c>
      <c r="AC107" s="35"/>
      <c r="AD107" s="35">
        <f t="shared" si="26"/>
        <v>115.5</v>
      </c>
      <c r="AE107" s="72"/>
      <c r="AF107" s="72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10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10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10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10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10"/>
      <c r="GA107" s="9"/>
      <c r="GB107" s="9"/>
    </row>
    <row r="108" spans="1:184" s="2" customFormat="1" ht="17.149999999999999" customHeight="1">
      <c r="A108" s="14" t="s">
        <v>95</v>
      </c>
      <c r="B108" s="66">
        <v>75</v>
      </c>
      <c r="C108" s="66">
        <v>63</v>
      </c>
      <c r="D108" s="4">
        <f t="shared" si="21"/>
        <v>0.84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397.7</v>
      </c>
      <c r="O108" s="35">
        <v>164.1</v>
      </c>
      <c r="P108" s="4">
        <f t="shared" si="22"/>
        <v>0.41262257983404577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43">
        <f t="shared" si="27"/>
        <v>0.49809806386723665</v>
      </c>
      <c r="W108" s="44">
        <v>918</v>
      </c>
      <c r="X108" s="35">
        <f t="shared" si="28"/>
        <v>83.454545454545453</v>
      </c>
      <c r="Y108" s="35">
        <f t="shared" si="23"/>
        <v>41.6</v>
      </c>
      <c r="Z108" s="35">
        <f t="shared" si="24"/>
        <v>-41.854545454545452</v>
      </c>
      <c r="AA108" s="35">
        <v>-14.7</v>
      </c>
      <c r="AB108" s="35">
        <f t="shared" si="25"/>
        <v>26.9</v>
      </c>
      <c r="AC108" s="35"/>
      <c r="AD108" s="35">
        <f t="shared" si="26"/>
        <v>26.9</v>
      </c>
      <c r="AE108" s="72"/>
      <c r="AF108" s="72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10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10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10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10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10"/>
      <c r="GA108" s="9"/>
      <c r="GB108" s="9"/>
    </row>
    <row r="109" spans="1:184" s="2" customFormat="1" ht="17.149999999999999" customHeight="1">
      <c r="A109" s="14" t="s">
        <v>96</v>
      </c>
      <c r="B109" s="66">
        <v>225</v>
      </c>
      <c r="C109" s="66">
        <v>225.9</v>
      </c>
      <c r="D109" s="4">
        <f t="shared" si="21"/>
        <v>1.004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501</v>
      </c>
      <c r="O109" s="35">
        <v>122.1</v>
      </c>
      <c r="P109" s="4">
        <f t="shared" si="22"/>
        <v>0.2437125748502994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43">
        <f t="shared" si="27"/>
        <v>0.3957700598802395</v>
      </c>
      <c r="W109" s="44">
        <v>930</v>
      </c>
      <c r="X109" s="35">
        <f t="shared" si="28"/>
        <v>84.545454545454547</v>
      </c>
      <c r="Y109" s="35">
        <f t="shared" si="23"/>
        <v>33.5</v>
      </c>
      <c r="Z109" s="35">
        <f t="shared" si="24"/>
        <v>-51.045454545454547</v>
      </c>
      <c r="AA109" s="35">
        <v>-11.3</v>
      </c>
      <c r="AB109" s="35">
        <f t="shared" si="25"/>
        <v>22.2</v>
      </c>
      <c r="AC109" s="35"/>
      <c r="AD109" s="35">
        <f t="shared" si="26"/>
        <v>22.2</v>
      </c>
      <c r="AE109" s="72"/>
      <c r="AF109" s="72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10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10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10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10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10"/>
      <c r="GA109" s="9"/>
      <c r="GB109" s="9"/>
    </row>
    <row r="110" spans="1:184" s="2" customFormat="1" ht="17.149999999999999" customHeight="1">
      <c r="A110" s="14" t="s">
        <v>97</v>
      </c>
      <c r="B110" s="66">
        <v>0</v>
      </c>
      <c r="C110" s="66">
        <v>0</v>
      </c>
      <c r="D110" s="4">
        <f t="shared" si="21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22</v>
      </c>
      <c r="O110" s="35">
        <v>28.8</v>
      </c>
      <c r="P110" s="4">
        <f t="shared" si="22"/>
        <v>1.2109090909090909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43">
        <f t="shared" si="27"/>
        <v>1.2109090909090909</v>
      </c>
      <c r="W110" s="44">
        <v>1407</v>
      </c>
      <c r="X110" s="35">
        <f t="shared" si="28"/>
        <v>127.90909090909091</v>
      </c>
      <c r="Y110" s="35">
        <f t="shared" si="23"/>
        <v>154.9</v>
      </c>
      <c r="Z110" s="35">
        <f t="shared" si="24"/>
        <v>26.990909090909099</v>
      </c>
      <c r="AA110" s="35">
        <v>-11.2</v>
      </c>
      <c r="AB110" s="35">
        <f t="shared" si="25"/>
        <v>143.69999999999999</v>
      </c>
      <c r="AC110" s="35"/>
      <c r="AD110" s="35">
        <f t="shared" si="26"/>
        <v>143.69999999999999</v>
      </c>
      <c r="AE110" s="72"/>
      <c r="AF110" s="72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10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10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10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10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10"/>
      <c r="GA110" s="9"/>
      <c r="GB110" s="9"/>
    </row>
    <row r="111" spans="1:184" s="2" customFormat="1" ht="17.149999999999999" customHeight="1">
      <c r="A111" s="45" t="s">
        <v>98</v>
      </c>
      <c r="B111" s="66">
        <v>0</v>
      </c>
      <c r="C111" s="66">
        <v>0</v>
      </c>
      <c r="D111" s="4">
        <f t="shared" si="21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99.1</v>
      </c>
      <c r="O111" s="35">
        <v>66.599999999999994</v>
      </c>
      <c r="P111" s="4">
        <f t="shared" si="22"/>
        <v>0.67204843592330976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43">
        <f t="shared" si="27"/>
        <v>0.67204843592330976</v>
      </c>
      <c r="W111" s="44">
        <v>408</v>
      </c>
      <c r="X111" s="35">
        <f t="shared" si="28"/>
        <v>37.090909090909093</v>
      </c>
      <c r="Y111" s="35">
        <f t="shared" si="23"/>
        <v>24.9</v>
      </c>
      <c r="Z111" s="35">
        <f t="shared" si="24"/>
        <v>-12.190909090909095</v>
      </c>
      <c r="AA111" s="35">
        <v>-5.8</v>
      </c>
      <c r="AB111" s="35">
        <f t="shared" si="25"/>
        <v>19.100000000000001</v>
      </c>
      <c r="AC111" s="35"/>
      <c r="AD111" s="35">
        <f t="shared" si="26"/>
        <v>19.100000000000001</v>
      </c>
      <c r="AE111" s="72"/>
      <c r="AF111" s="72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10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10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10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10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10"/>
      <c r="GA111" s="9"/>
      <c r="GB111" s="9"/>
    </row>
    <row r="112" spans="1:184" s="2" customFormat="1" ht="17.149999999999999" customHeight="1">
      <c r="A112" s="14" t="s">
        <v>99</v>
      </c>
      <c r="B112" s="66">
        <v>0</v>
      </c>
      <c r="C112" s="66">
        <v>0</v>
      </c>
      <c r="D112" s="4">
        <f t="shared" si="21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84.8</v>
      </c>
      <c r="O112" s="35">
        <v>103.1</v>
      </c>
      <c r="P112" s="4">
        <f t="shared" si="22"/>
        <v>1.2015801886792452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43">
        <f t="shared" si="27"/>
        <v>1.2015801886792452</v>
      </c>
      <c r="W112" s="44">
        <v>849</v>
      </c>
      <c r="X112" s="35">
        <f t="shared" si="28"/>
        <v>77.181818181818187</v>
      </c>
      <c r="Y112" s="35">
        <f t="shared" si="23"/>
        <v>92.7</v>
      </c>
      <c r="Z112" s="35">
        <f t="shared" si="24"/>
        <v>15.518181818181816</v>
      </c>
      <c r="AA112" s="35">
        <v>-10.3</v>
      </c>
      <c r="AB112" s="35">
        <f t="shared" si="25"/>
        <v>82.4</v>
      </c>
      <c r="AC112" s="35"/>
      <c r="AD112" s="35">
        <f t="shared" si="26"/>
        <v>82.4</v>
      </c>
      <c r="AE112" s="72"/>
      <c r="AF112" s="72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10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10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10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10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10"/>
      <c r="GA112" s="9"/>
      <c r="GB112" s="9"/>
    </row>
    <row r="113" spans="1:184" s="2" customFormat="1" ht="17.149999999999999" customHeight="1">
      <c r="A113" s="14" t="s">
        <v>100</v>
      </c>
      <c r="B113" s="66">
        <v>0</v>
      </c>
      <c r="C113" s="66">
        <v>0</v>
      </c>
      <c r="D113" s="4">
        <f t="shared" si="21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57</v>
      </c>
      <c r="O113" s="35">
        <v>65.8</v>
      </c>
      <c r="P113" s="4">
        <f t="shared" si="22"/>
        <v>1.1543859649122807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43">
        <f t="shared" si="27"/>
        <v>1.1543859649122807</v>
      </c>
      <c r="W113" s="44">
        <v>557</v>
      </c>
      <c r="X113" s="35">
        <f t="shared" si="28"/>
        <v>50.636363636363633</v>
      </c>
      <c r="Y113" s="35">
        <f t="shared" si="23"/>
        <v>58.5</v>
      </c>
      <c r="Z113" s="35">
        <f t="shared" si="24"/>
        <v>7.8636363636363669</v>
      </c>
      <c r="AA113" s="35">
        <v>-12.9</v>
      </c>
      <c r="AB113" s="35">
        <f t="shared" si="25"/>
        <v>45.6</v>
      </c>
      <c r="AC113" s="35"/>
      <c r="AD113" s="35">
        <f t="shared" si="26"/>
        <v>45.6</v>
      </c>
      <c r="AE113" s="72"/>
      <c r="AF113" s="72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10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10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10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10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10"/>
      <c r="GA113" s="9"/>
      <c r="GB113" s="9"/>
    </row>
    <row r="114" spans="1:184" s="2" customFormat="1" ht="17.149999999999999" customHeight="1">
      <c r="A114" s="18" t="s">
        <v>101</v>
      </c>
      <c r="B114" s="6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35"/>
      <c r="AB114" s="35"/>
      <c r="AC114" s="35"/>
      <c r="AD114" s="35"/>
      <c r="AE114" s="72"/>
      <c r="AF114" s="72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10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10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10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10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10"/>
      <c r="GA114" s="9"/>
      <c r="GB114" s="9"/>
    </row>
    <row r="115" spans="1:184" s="2" customFormat="1" ht="15.55" customHeight="1">
      <c r="A115" s="14" t="s">
        <v>102</v>
      </c>
      <c r="B115" s="66">
        <v>656583</v>
      </c>
      <c r="C115" s="66">
        <v>606479.9</v>
      </c>
      <c r="D115" s="4">
        <f t="shared" si="21"/>
        <v>0.92369114034326205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3535.2</v>
      </c>
      <c r="O115" s="35">
        <v>3445.2</v>
      </c>
      <c r="P115" s="4">
        <f t="shared" si="22"/>
        <v>0.97454175152749489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43">
        <f t="shared" si="27"/>
        <v>0.96437162929064835</v>
      </c>
      <c r="W115" s="44">
        <v>1729</v>
      </c>
      <c r="X115" s="35">
        <f t="shared" si="28"/>
        <v>157.18181818181819</v>
      </c>
      <c r="Y115" s="35">
        <f t="shared" si="23"/>
        <v>151.6</v>
      </c>
      <c r="Z115" s="35">
        <f t="shared" si="24"/>
        <v>-5.5818181818181927</v>
      </c>
      <c r="AA115" s="35">
        <v>3.5</v>
      </c>
      <c r="AB115" s="35">
        <f t="shared" si="25"/>
        <v>155.1</v>
      </c>
      <c r="AC115" s="35"/>
      <c r="AD115" s="35">
        <f t="shared" si="26"/>
        <v>155.1</v>
      </c>
      <c r="AE115" s="72"/>
      <c r="AF115" s="72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10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10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0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10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10"/>
      <c r="GA115" s="9"/>
      <c r="GB115" s="9"/>
    </row>
    <row r="116" spans="1:184" s="2" customFormat="1" ht="17.149999999999999" customHeight="1">
      <c r="A116" s="14" t="s">
        <v>103</v>
      </c>
      <c r="B116" s="66">
        <v>460</v>
      </c>
      <c r="C116" s="66">
        <v>347</v>
      </c>
      <c r="D116" s="4">
        <f t="shared" si="21"/>
        <v>0.7543478260869565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899</v>
      </c>
      <c r="O116" s="35">
        <v>1765.3</v>
      </c>
      <c r="P116" s="4">
        <f t="shared" si="22"/>
        <v>1.2763626251390434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43">
        <f t="shared" si="27"/>
        <v>1.1719596653286259</v>
      </c>
      <c r="W116" s="44">
        <v>1637</v>
      </c>
      <c r="X116" s="35">
        <f t="shared" si="28"/>
        <v>148.81818181818181</v>
      </c>
      <c r="Y116" s="35">
        <f t="shared" si="23"/>
        <v>174.4</v>
      </c>
      <c r="Z116" s="35">
        <f t="shared" si="24"/>
        <v>25.581818181818193</v>
      </c>
      <c r="AA116" s="35">
        <v>36.299999999999997</v>
      </c>
      <c r="AB116" s="35">
        <f t="shared" si="25"/>
        <v>210.7</v>
      </c>
      <c r="AC116" s="35"/>
      <c r="AD116" s="35">
        <f t="shared" si="26"/>
        <v>210.7</v>
      </c>
      <c r="AE116" s="72"/>
      <c r="AF116" s="72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10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10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0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10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10"/>
      <c r="GA116" s="9"/>
      <c r="GB116" s="9"/>
    </row>
    <row r="117" spans="1:184" s="2" customFormat="1" ht="17.149999999999999" customHeight="1">
      <c r="A117" s="14" t="s">
        <v>104</v>
      </c>
      <c r="B117" s="66">
        <v>3140</v>
      </c>
      <c r="C117" s="66">
        <v>2956.5</v>
      </c>
      <c r="D117" s="4">
        <f t="shared" si="21"/>
        <v>0.94156050955414017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3679.5</v>
      </c>
      <c r="O117" s="35">
        <v>2524.4</v>
      </c>
      <c r="P117" s="4">
        <f t="shared" si="22"/>
        <v>0.68607147710286731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43">
        <f t="shared" si="27"/>
        <v>0.73716928359312195</v>
      </c>
      <c r="W117" s="44">
        <v>2518</v>
      </c>
      <c r="X117" s="35">
        <f t="shared" si="28"/>
        <v>228.90909090909091</v>
      </c>
      <c r="Y117" s="35">
        <f t="shared" si="23"/>
        <v>168.7</v>
      </c>
      <c r="Z117" s="35">
        <f t="shared" si="24"/>
        <v>-60.209090909090918</v>
      </c>
      <c r="AA117" s="35">
        <v>-8.9</v>
      </c>
      <c r="AB117" s="35">
        <f t="shared" si="25"/>
        <v>159.80000000000001</v>
      </c>
      <c r="AC117" s="35"/>
      <c r="AD117" s="35">
        <f t="shared" si="26"/>
        <v>159.80000000000001</v>
      </c>
      <c r="AE117" s="72"/>
      <c r="AF117" s="72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10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10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10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10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10"/>
      <c r="GA117" s="9"/>
      <c r="GB117" s="9"/>
    </row>
    <row r="118" spans="1:184" s="2" customFormat="1" ht="17.149999999999999" customHeight="1">
      <c r="A118" s="14" t="s">
        <v>105</v>
      </c>
      <c r="B118" s="66">
        <v>445331</v>
      </c>
      <c r="C118" s="66">
        <v>144104.5</v>
      </c>
      <c r="D118" s="4">
        <f t="shared" si="21"/>
        <v>0.32358964455652089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3632.4</v>
      </c>
      <c r="O118" s="35">
        <v>3290.4</v>
      </c>
      <c r="P118" s="4">
        <f t="shared" si="22"/>
        <v>0.90584737363726464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43">
        <f t="shared" si="27"/>
        <v>0.78939582782111584</v>
      </c>
      <c r="W118" s="44">
        <v>1673</v>
      </c>
      <c r="X118" s="35">
        <f t="shared" si="28"/>
        <v>152.09090909090909</v>
      </c>
      <c r="Y118" s="35">
        <f t="shared" si="23"/>
        <v>120.1</v>
      </c>
      <c r="Z118" s="35">
        <f t="shared" si="24"/>
        <v>-31.990909090909099</v>
      </c>
      <c r="AA118" s="35">
        <v>-11.2</v>
      </c>
      <c r="AB118" s="35">
        <f t="shared" si="25"/>
        <v>108.9</v>
      </c>
      <c r="AC118" s="35"/>
      <c r="AD118" s="35">
        <f t="shared" si="26"/>
        <v>108.9</v>
      </c>
      <c r="AE118" s="72"/>
      <c r="AF118" s="72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10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10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10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10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10"/>
      <c r="GA118" s="9"/>
      <c r="GB118" s="9"/>
    </row>
    <row r="119" spans="1:184" s="2" customFormat="1" ht="17.149999999999999" customHeight="1">
      <c r="A119" s="14" t="s">
        <v>106</v>
      </c>
      <c r="B119" s="66">
        <v>5320</v>
      </c>
      <c r="C119" s="66">
        <v>2986.1</v>
      </c>
      <c r="D119" s="4">
        <f t="shared" si="21"/>
        <v>0.56129699248120302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6768.8</v>
      </c>
      <c r="O119" s="35">
        <v>8121</v>
      </c>
      <c r="P119" s="4">
        <f t="shared" si="22"/>
        <v>1.1997695307883229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43">
        <f t="shared" si="27"/>
        <v>1.072075023126899</v>
      </c>
      <c r="W119" s="44">
        <v>1909</v>
      </c>
      <c r="X119" s="35">
        <f t="shared" si="28"/>
        <v>173.54545454545453</v>
      </c>
      <c r="Y119" s="35">
        <f t="shared" si="23"/>
        <v>186.1</v>
      </c>
      <c r="Z119" s="35">
        <f t="shared" si="24"/>
        <v>12.554545454545462</v>
      </c>
      <c r="AA119" s="35">
        <v>27.8</v>
      </c>
      <c r="AB119" s="35">
        <f t="shared" si="25"/>
        <v>213.9</v>
      </c>
      <c r="AC119" s="35"/>
      <c r="AD119" s="35">
        <f t="shared" si="26"/>
        <v>213.9</v>
      </c>
      <c r="AE119" s="72"/>
      <c r="AF119" s="72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10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10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10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10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10"/>
      <c r="GA119" s="9"/>
      <c r="GB119" s="9"/>
    </row>
    <row r="120" spans="1:184" s="2" customFormat="1" ht="17.149999999999999" customHeight="1">
      <c r="A120" s="14" t="s">
        <v>107</v>
      </c>
      <c r="B120" s="66">
        <v>54194</v>
      </c>
      <c r="C120" s="66">
        <v>25383</v>
      </c>
      <c r="D120" s="4">
        <f t="shared" si="21"/>
        <v>0.46837288260693066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3504.3</v>
      </c>
      <c r="O120" s="35">
        <v>852.3</v>
      </c>
      <c r="P120" s="4">
        <f t="shared" si="22"/>
        <v>0.24321547812687266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43">
        <f t="shared" si="27"/>
        <v>0.28824695902288427</v>
      </c>
      <c r="W120" s="44">
        <v>1889</v>
      </c>
      <c r="X120" s="35">
        <f t="shared" si="28"/>
        <v>171.72727272727272</v>
      </c>
      <c r="Y120" s="35">
        <f t="shared" si="23"/>
        <v>49.5</v>
      </c>
      <c r="Z120" s="35">
        <f t="shared" si="24"/>
        <v>-122.22727272727272</v>
      </c>
      <c r="AA120" s="35">
        <v>33.6</v>
      </c>
      <c r="AB120" s="35">
        <f t="shared" si="25"/>
        <v>83.1</v>
      </c>
      <c r="AC120" s="35"/>
      <c r="AD120" s="35">
        <f t="shared" si="26"/>
        <v>83.1</v>
      </c>
      <c r="AE120" s="72"/>
      <c r="AF120" s="72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10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10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10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10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10"/>
      <c r="GA120" s="9"/>
      <c r="GB120" s="9"/>
    </row>
    <row r="121" spans="1:184" s="2" customFormat="1" ht="17.149999999999999" customHeight="1">
      <c r="A121" s="14" t="s">
        <v>108</v>
      </c>
      <c r="B121" s="66">
        <v>100</v>
      </c>
      <c r="C121" s="66">
        <v>0</v>
      </c>
      <c r="D121" s="4">
        <f t="shared" ref="D121:D184" si="29">IF(E121=0,0,IF(B121=0,1,IF(C121&lt;0,0,IF(C121/B121&gt;1.2,IF((C121/B121-1.2)*0.1+1.2&gt;1.3,1.3,(C121/B121-1.2)*0.1+1.2),C121/B121))))</f>
        <v>0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863.8</v>
      </c>
      <c r="O121" s="35">
        <v>219.7</v>
      </c>
      <c r="P121" s="4">
        <f t="shared" ref="P121:P184" si="30">IF(Q121=0,0,IF(N121=0,1,IF(O121&lt;0,0,IF(O121/N121&gt;1.2,IF((O121/N121-1.2)*0.1+1.2&gt;1.3,1.3,(O121/N121-1.2)*0.1+1.2),O121/N121))))</f>
        <v>0.25434128270432971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43">
        <f t="shared" si="27"/>
        <v>0.20347302616346374</v>
      </c>
      <c r="W121" s="44">
        <v>2943</v>
      </c>
      <c r="X121" s="35">
        <f t="shared" si="28"/>
        <v>267.54545454545456</v>
      </c>
      <c r="Y121" s="35">
        <f t="shared" ref="Y121:Y184" si="31">ROUND(V121*X121,1)</f>
        <v>54.4</v>
      </c>
      <c r="Z121" s="35">
        <f t="shared" ref="Z121:Z184" si="32">Y121-X121</f>
        <v>-213.14545454545456</v>
      </c>
      <c r="AA121" s="35">
        <v>59</v>
      </c>
      <c r="AB121" s="35">
        <f t="shared" ref="AB121:AB184" si="33">IF((Y121+AA121)&gt;0,ROUND(Y121+AA121,1),0)</f>
        <v>113.4</v>
      </c>
      <c r="AC121" s="35"/>
      <c r="AD121" s="35">
        <f t="shared" ref="AD121:AD184" si="34">ROUND(AB121-AC121,1)</f>
        <v>113.4</v>
      </c>
      <c r="AE121" s="72"/>
      <c r="AF121" s="72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10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10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0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10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10"/>
      <c r="GA121" s="9"/>
      <c r="GB121" s="9"/>
    </row>
    <row r="122" spans="1:184" s="2" customFormat="1" ht="17.149999999999999" customHeight="1">
      <c r="A122" s="14" t="s">
        <v>109</v>
      </c>
      <c r="B122" s="66">
        <v>2500</v>
      </c>
      <c r="C122" s="66">
        <v>3385.5</v>
      </c>
      <c r="D122" s="4">
        <f t="shared" si="29"/>
        <v>0</v>
      </c>
      <c r="E122" s="11">
        <v>0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1057.8</v>
      </c>
      <c r="O122" s="35">
        <v>1347.5</v>
      </c>
      <c r="P122" s="4">
        <f t="shared" si="30"/>
        <v>1.2073870296842504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43">
        <f t="shared" ref="V122:V185" si="35">(D122*E122+P122*Q122)/(E122+Q122)</f>
        <v>1.2073870296842504</v>
      </c>
      <c r="W122" s="44">
        <v>2038</v>
      </c>
      <c r="X122" s="35">
        <f t="shared" ref="X122:X185" si="36">W122/11</f>
        <v>185.27272727272728</v>
      </c>
      <c r="Y122" s="35">
        <f t="shared" si="31"/>
        <v>223.7</v>
      </c>
      <c r="Z122" s="35">
        <f t="shared" si="32"/>
        <v>38.427272727272708</v>
      </c>
      <c r="AA122" s="35">
        <v>74.400000000000006</v>
      </c>
      <c r="AB122" s="35">
        <f t="shared" si="33"/>
        <v>298.10000000000002</v>
      </c>
      <c r="AC122" s="35"/>
      <c r="AD122" s="35">
        <f t="shared" si="34"/>
        <v>298.10000000000002</v>
      </c>
      <c r="AE122" s="72"/>
      <c r="AF122" s="72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10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10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0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10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10"/>
      <c r="GA122" s="9"/>
      <c r="GB122" s="9"/>
    </row>
    <row r="123" spans="1:184" s="2" customFormat="1" ht="17.149999999999999" customHeight="1">
      <c r="A123" s="14" t="s">
        <v>110</v>
      </c>
      <c r="B123" s="66">
        <v>2300</v>
      </c>
      <c r="C123" s="66">
        <v>1939.8</v>
      </c>
      <c r="D123" s="4">
        <f t="shared" si="29"/>
        <v>0.84339130434782605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1263.7</v>
      </c>
      <c r="O123" s="35">
        <v>951.1</v>
      </c>
      <c r="P123" s="4">
        <f t="shared" si="30"/>
        <v>0.7526311624594445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43">
        <f t="shared" si="35"/>
        <v>0.77078319083712077</v>
      </c>
      <c r="W123" s="44">
        <v>4971</v>
      </c>
      <c r="X123" s="35">
        <f t="shared" si="36"/>
        <v>451.90909090909093</v>
      </c>
      <c r="Y123" s="35">
        <f t="shared" si="31"/>
        <v>348.3</v>
      </c>
      <c r="Z123" s="35">
        <f t="shared" si="32"/>
        <v>-103.60909090909092</v>
      </c>
      <c r="AA123" s="35">
        <v>-23</v>
      </c>
      <c r="AB123" s="35">
        <f t="shared" si="33"/>
        <v>325.3</v>
      </c>
      <c r="AC123" s="35"/>
      <c r="AD123" s="35">
        <f t="shared" si="34"/>
        <v>325.3</v>
      </c>
      <c r="AE123" s="72"/>
      <c r="AF123" s="72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10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10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10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10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10"/>
      <c r="GA123" s="9"/>
      <c r="GB123" s="9"/>
    </row>
    <row r="124" spans="1:184" s="2" customFormat="1" ht="17.149999999999999" customHeight="1">
      <c r="A124" s="14" t="s">
        <v>111</v>
      </c>
      <c r="B124" s="66">
        <v>17300</v>
      </c>
      <c r="C124" s="66">
        <v>2353</v>
      </c>
      <c r="D124" s="4">
        <f t="shared" si="29"/>
        <v>0.13601156069364162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2440.4</v>
      </c>
      <c r="O124" s="35">
        <v>2124.9</v>
      </c>
      <c r="P124" s="4">
        <f t="shared" si="30"/>
        <v>0.87071791509588592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43">
        <f t="shared" si="35"/>
        <v>0.72377664421543708</v>
      </c>
      <c r="W124" s="44">
        <v>0</v>
      </c>
      <c r="X124" s="35">
        <f t="shared" si="36"/>
        <v>0</v>
      </c>
      <c r="Y124" s="35">
        <f t="shared" si="31"/>
        <v>0</v>
      </c>
      <c r="Z124" s="35">
        <f t="shared" si="32"/>
        <v>0</v>
      </c>
      <c r="AA124" s="35">
        <v>0</v>
      </c>
      <c r="AB124" s="35">
        <f t="shared" si="33"/>
        <v>0</v>
      </c>
      <c r="AC124" s="35"/>
      <c r="AD124" s="35">
        <f t="shared" si="34"/>
        <v>0</v>
      </c>
      <c r="AE124" s="72"/>
      <c r="AF124" s="72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10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10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0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10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10"/>
      <c r="GA124" s="9"/>
      <c r="GB124" s="9"/>
    </row>
    <row r="125" spans="1:184" s="2" customFormat="1" ht="17.149999999999999" customHeight="1">
      <c r="A125" s="14" t="s">
        <v>112</v>
      </c>
      <c r="B125" s="66">
        <v>1035813</v>
      </c>
      <c r="C125" s="66">
        <v>1108433.2</v>
      </c>
      <c r="D125" s="4">
        <f t="shared" si="29"/>
        <v>1.0701093730238953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20277</v>
      </c>
      <c r="O125" s="35">
        <v>26032.799999999999</v>
      </c>
      <c r="P125" s="4">
        <f t="shared" si="30"/>
        <v>1.2083858558958425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43">
        <f t="shared" si="35"/>
        <v>1.180730559321453</v>
      </c>
      <c r="W125" s="44">
        <v>3175</v>
      </c>
      <c r="X125" s="35">
        <f t="shared" si="36"/>
        <v>288.63636363636363</v>
      </c>
      <c r="Y125" s="35">
        <f t="shared" si="31"/>
        <v>340.8</v>
      </c>
      <c r="Z125" s="35">
        <f t="shared" si="32"/>
        <v>52.163636363636385</v>
      </c>
      <c r="AA125" s="35">
        <v>-38.5</v>
      </c>
      <c r="AB125" s="35">
        <f t="shared" si="33"/>
        <v>302.3</v>
      </c>
      <c r="AC125" s="35"/>
      <c r="AD125" s="35">
        <f t="shared" si="34"/>
        <v>302.3</v>
      </c>
      <c r="AE125" s="72"/>
      <c r="AF125" s="72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10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10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0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10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10"/>
      <c r="GA125" s="9"/>
      <c r="GB125" s="9"/>
    </row>
    <row r="126" spans="1:184" s="2" customFormat="1" ht="17.149999999999999" customHeight="1">
      <c r="A126" s="14" t="s">
        <v>113</v>
      </c>
      <c r="B126" s="66">
        <v>3840</v>
      </c>
      <c r="C126" s="66">
        <v>5211.8</v>
      </c>
      <c r="D126" s="4">
        <f t="shared" si="29"/>
        <v>1.2157239583333332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455.6</v>
      </c>
      <c r="O126" s="35">
        <v>299.8</v>
      </c>
      <c r="P126" s="4">
        <f t="shared" si="30"/>
        <v>0.65803336259877088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43">
        <f t="shared" si="35"/>
        <v>0.76957148174568346</v>
      </c>
      <c r="W126" s="44">
        <v>1294</v>
      </c>
      <c r="X126" s="35">
        <f t="shared" si="36"/>
        <v>117.63636363636364</v>
      </c>
      <c r="Y126" s="35">
        <f t="shared" si="31"/>
        <v>90.5</v>
      </c>
      <c r="Z126" s="35">
        <f t="shared" si="32"/>
        <v>-27.13636363636364</v>
      </c>
      <c r="AA126" s="35">
        <v>-5.0999999999999996</v>
      </c>
      <c r="AB126" s="35">
        <f t="shared" si="33"/>
        <v>85.4</v>
      </c>
      <c r="AC126" s="35"/>
      <c r="AD126" s="35">
        <f t="shared" si="34"/>
        <v>85.4</v>
      </c>
      <c r="AE126" s="72"/>
      <c r="AF126" s="72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10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10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10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10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10"/>
      <c r="GA126" s="9"/>
      <c r="GB126" s="9"/>
    </row>
    <row r="127" spans="1:184" s="2" customFormat="1" ht="17.149999999999999" customHeight="1">
      <c r="A127" s="14" t="s">
        <v>114</v>
      </c>
      <c r="B127" s="66">
        <v>1575</v>
      </c>
      <c r="C127" s="66">
        <v>1697.6</v>
      </c>
      <c r="D127" s="4">
        <f t="shared" si="29"/>
        <v>1.0778412698412698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437.2</v>
      </c>
      <c r="O127" s="35">
        <v>78.099999999999994</v>
      </c>
      <c r="P127" s="4">
        <f t="shared" si="30"/>
        <v>0.17863677950594692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43">
        <f t="shared" si="35"/>
        <v>0.35847767757301147</v>
      </c>
      <c r="W127" s="44">
        <v>2761</v>
      </c>
      <c r="X127" s="35">
        <f t="shared" si="36"/>
        <v>251</v>
      </c>
      <c r="Y127" s="35">
        <f t="shared" si="31"/>
        <v>90</v>
      </c>
      <c r="Z127" s="35">
        <f t="shared" si="32"/>
        <v>-161</v>
      </c>
      <c r="AA127" s="35">
        <v>81.2</v>
      </c>
      <c r="AB127" s="35">
        <f t="shared" si="33"/>
        <v>171.2</v>
      </c>
      <c r="AC127" s="35"/>
      <c r="AD127" s="35">
        <f t="shared" si="34"/>
        <v>171.2</v>
      </c>
      <c r="AE127" s="72"/>
      <c r="AF127" s="72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10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10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10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10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10"/>
      <c r="GA127" s="9"/>
      <c r="GB127" s="9"/>
    </row>
    <row r="128" spans="1:184" s="2" customFormat="1" ht="17.149999999999999" customHeight="1">
      <c r="A128" s="14" t="s">
        <v>115</v>
      </c>
      <c r="B128" s="66">
        <v>0</v>
      </c>
      <c r="C128" s="66">
        <v>0</v>
      </c>
      <c r="D128" s="4">
        <f t="shared" si="29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1436.4</v>
      </c>
      <c r="O128" s="35">
        <v>0</v>
      </c>
      <c r="P128" s="4">
        <f t="shared" si="30"/>
        <v>0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43">
        <f t="shared" si="35"/>
        <v>0</v>
      </c>
      <c r="W128" s="44">
        <v>2875</v>
      </c>
      <c r="X128" s="35">
        <f t="shared" si="36"/>
        <v>261.36363636363637</v>
      </c>
      <c r="Y128" s="35">
        <f t="shared" si="31"/>
        <v>0</v>
      </c>
      <c r="Z128" s="35">
        <f t="shared" si="32"/>
        <v>-261.36363636363637</v>
      </c>
      <c r="AA128" s="35">
        <v>90.8</v>
      </c>
      <c r="AB128" s="35">
        <f t="shared" si="33"/>
        <v>90.8</v>
      </c>
      <c r="AC128" s="35"/>
      <c r="AD128" s="35">
        <f t="shared" si="34"/>
        <v>90.8</v>
      </c>
      <c r="AE128" s="72"/>
      <c r="AF128" s="72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10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10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10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10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10"/>
      <c r="GA128" s="9"/>
      <c r="GB128" s="9"/>
    </row>
    <row r="129" spans="1:184" s="2" customFormat="1" ht="17.149999999999999" customHeight="1">
      <c r="A129" s="14" t="s">
        <v>116</v>
      </c>
      <c r="B129" s="66">
        <v>277624</v>
      </c>
      <c r="C129" s="66">
        <v>406667.3</v>
      </c>
      <c r="D129" s="4">
        <f t="shared" si="29"/>
        <v>1.2264813200587845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872.1</v>
      </c>
      <c r="O129" s="35">
        <v>1109.0999999999999</v>
      </c>
      <c r="P129" s="4">
        <f t="shared" si="30"/>
        <v>1.2071757825937393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43">
        <f t="shared" si="35"/>
        <v>1.2110368900867483</v>
      </c>
      <c r="W129" s="44">
        <v>2589</v>
      </c>
      <c r="X129" s="35">
        <f t="shared" si="36"/>
        <v>235.36363636363637</v>
      </c>
      <c r="Y129" s="35">
        <f t="shared" si="31"/>
        <v>285</v>
      </c>
      <c r="Z129" s="35">
        <f t="shared" si="32"/>
        <v>49.636363636363626</v>
      </c>
      <c r="AA129" s="35">
        <v>58.6</v>
      </c>
      <c r="AB129" s="35">
        <f t="shared" si="33"/>
        <v>343.6</v>
      </c>
      <c r="AC129" s="35"/>
      <c r="AD129" s="35">
        <f t="shared" si="34"/>
        <v>343.6</v>
      </c>
      <c r="AE129" s="72"/>
      <c r="AF129" s="72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10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10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10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10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10"/>
      <c r="GA129" s="9"/>
      <c r="GB129" s="9"/>
    </row>
    <row r="130" spans="1:184" s="2" customFormat="1" ht="17.149999999999999" customHeight="1">
      <c r="A130" s="18" t="s">
        <v>117</v>
      </c>
      <c r="B130" s="6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35"/>
      <c r="AB130" s="35"/>
      <c r="AC130" s="35"/>
      <c r="AD130" s="35"/>
      <c r="AE130" s="72"/>
      <c r="AF130" s="72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10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10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10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10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10"/>
      <c r="GA130" s="9"/>
      <c r="GB130" s="9"/>
    </row>
    <row r="131" spans="1:184" s="2" customFormat="1" ht="17.149999999999999" customHeight="1">
      <c r="A131" s="14" t="s">
        <v>118</v>
      </c>
      <c r="B131" s="66">
        <v>192</v>
      </c>
      <c r="C131" s="66">
        <v>325.2</v>
      </c>
      <c r="D131" s="4">
        <f t="shared" si="29"/>
        <v>1.2493749999999999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30.7</v>
      </c>
      <c r="O131" s="35">
        <v>228.8</v>
      </c>
      <c r="P131" s="4">
        <f t="shared" si="30"/>
        <v>1.3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43">
        <f t="shared" si="35"/>
        <v>1.2898750000000001</v>
      </c>
      <c r="W131" s="44">
        <v>737</v>
      </c>
      <c r="X131" s="35">
        <f t="shared" si="36"/>
        <v>67</v>
      </c>
      <c r="Y131" s="35">
        <f t="shared" si="31"/>
        <v>86.4</v>
      </c>
      <c r="Z131" s="35">
        <f t="shared" si="32"/>
        <v>19.400000000000006</v>
      </c>
      <c r="AA131" s="35">
        <v>-9</v>
      </c>
      <c r="AB131" s="35">
        <f t="shared" si="33"/>
        <v>77.400000000000006</v>
      </c>
      <c r="AC131" s="35"/>
      <c r="AD131" s="35">
        <f t="shared" si="34"/>
        <v>77.400000000000006</v>
      </c>
      <c r="AE131" s="72"/>
      <c r="AF131" s="72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10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10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10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10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10"/>
      <c r="GA131" s="9"/>
      <c r="GB131" s="9"/>
    </row>
    <row r="132" spans="1:184" s="2" customFormat="1" ht="17.149999999999999" customHeight="1">
      <c r="A132" s="14" t="s">
        <v>119</v>
      </c>
      <c r="B132" s="66">
        <v>26200</v>
      </c>
      <c r="C132" s="66">
        <v>27059.4</v>
      </c>
      <c r="D132" s="4">
        <f t="shared" si="29"/>
        <v>1.0328015267175572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525.1</v>
      </c>
      <c r="O132" s="35">
        <v>418.2</v>
      </c>
      <c r="P132" s="4">
        <f t="shared" si="30"/>
        <v>0.79641972957531892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43">
        <f t="shared" si="35"/>
        <v>0.84369608900376658</v>
      </c>
      <c r="W132" s="44">
        <v>875</v>
      </c>
      <c r="X132" s="35">
        <f t="shared" si="36"/>
        <v>79.545454545454547</v>
      </c>
      <c r="Y132" s="35">
        <f t="shared" si="31"/>
        <v>67.099999999999994</v>
      </c>
      <c r="Z132" s="35">
        <f t="shared" si="32"/>
        <v>-12.445454545454552</v>
      </c>
      <c r="AA132" s="35">
        <v>4.5</v>
      </c>
      <c r="AB132" s="35">
        <f t="shared" si="33"/>
        <v>71.599999999999994</v>
      </c>
      <c r="AC132" s="35"/>
      <c r="AD132" s="35">
        <f t="shared" si="34"/>
        <v>71.599999999999994</v>
      </c>
      <c r="AE132" s="72"/>
      <c r="AF132" s="72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10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10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10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10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10"/>
      <c r="GA132" s="9"/>
      <c r="GB132" s="9"/>
    </row>
    <row r="133" spans="1:184" s="2" customFormat="1" ht="17.149999999999999" customHeight="1">
      <c r="A133" s="14" t="s">
        <v>120</v>
      </c>
      <c r="B133" s="66">
        <v>31</v>
      </c>
      <c r="C133" s="66">
        <v>39.700000000000003</v>
      </c>
      <c r="D133" s="4">
        <f t="shared" si="29"/>
        <v>1.2080645161290322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55.8</v>
      </c>
      <c r="O133" s="35">
        <v>39.1</v>
      </c>
      <c r="P133" s="4">
        <f t="shared" si="30"/>
        <v>0.70071684587813621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43">
        <f t="shared" si="35"/>
        <v>0.80218637992831543</v>
      </c>
      <c r="W133" s="44">
        <v>894</v>
      </c>
      <c r="X133" s="35">
        <f t="shared" si="36"/>
        <v>81.272727272727266</v>
      </c>
      <c r="Y133" s="35">
        <f t="shared" si="31"/>
        <v>65.2</v>
      </c>
      <c r="Z133" s="35">
        <f t="shared" si="32"/>
        <v>-16.072727272727263</v>
      </c>
      <c r="AA133" s="35">
        <v>-4.9000000000000004</v>
      </c>
      <c r="AB133" s="35">
        <f t="shared" si="33"/>
        <v>60.3</v>
      </c>
      <c r="AC133" s="35"/>
      <c r="AD133" s="35">
        <f t="shared" si="34"/>
        <v>60.3</v>
      </c>
      <c r="AE133" s="72"/>
      <c r="AF133" s="72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10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10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10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10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10"/>
      <c r="GA133" s="9"/>
      <c r="GB133" s="9"/>
    </row>
    <row r="134" spans="1:184" s="2" customFormat="1" ht="17.149999999999999" customHeight="1">
      <c r="A134" s="14" t="s">
        <v>121</v>
      </c>
      <c r="B134" s="66">
        <v>176</v>
      </c>
      <c r="C134" s="66">
        <v>324.5</v>
      </c>
      <c r="D134" s="4">
        <f t="shared" si="29"/>
        <v>1.264375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98.2</v>
      </c>
      <c r="O134" s="35">
        <v>86.8</v>
      </c>
      <c r="P134" s="4">
        <f t="shared" si="30"/>
        <v>0.88391038696537672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43">
        <f t="shared" si="35"/>
        <v>0.96000330957230151</v>
      </c>
      <c r="W134" s="44">
        <v>973</v>
      </c>
      <c r="X134" s="35">
        <f t="shared" si="36"/>
        <v>88.454545454545453</v>
      </c>
      <c r="Y134" s="35">
        <f t="shared" si="31"/>
        <v>84.9</v>
      </c>
      <c r="Z134" s="35">
        <f t="shared" si="32"/>
        <v>-3.5545454545454476</v>
      </c>
      <c r="AA134" s="35">
        <v>-1.9</v>
      </c>
      <c r="AB134" s="35">
        <f t="shared" si="33"/>
        <v>83</v>
      </c>
      <c r="AC134" s="35"/>
      <c r="AD134" s="35">
        <f t="shared" si="34"/>
        <v>83</v>
      </c>
      <c r="AE134" s="72"/>
      <c r="AF134" s="72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10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10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10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10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10"/>
      <c r="GA134" s="9"/>
      <c r="GB134" s="9"/>
    </row>
    <row r="135" spans="1:184" s="2" customFormat="1" ht="17.149999999999999" customHeight="1">
      <c r="A135" s="14" t="s">
        <v>122</v>
      </c>
      <c r="B135" s="66">
        <v>410</v>
      </c>
      <c r="C135" s="66">
        <v>376.5</v>
      </c>
      <c r="D135" s="4">
        <f t="shared" si="29"/>
        <v>0.91829268292682931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329.2</v>
      </c>
      <c r="O135" s="35">
        <v>305.60000000000002</v>
      </c>
      <c r="P135" s="4">
        <f t="shared" si="30"/>
        <v>0.9283110571081411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43">
        <f t="shared" si="35"/>
        <v>0.92630738227187859</v>
      </c>
      <c r="W135" s="44">
        <v>757</v>
      </c>
      <c r="X135" s="35">
        <f t="shared" si="36"/>
        <v>68.818181818181813</v>
      </c>
      <c r="Y135" s="35">
        <f t="shared" si="31"/>
        <v>63.7</v>
      </c>
      <c r="Z135" s="35">
        <f t="shared" si="32"/>
        <v>-5.1181818181818102</v>
      </c>
      <c r="AA135" s="35">
        <v>-3.6</v>
      </c>
      <c r="AB135" s="35">
        <f t="shared" si="33"/>
        <v>60.1</v>
      </c>
      <c r="AC135" s="35"/>
      <c r="AD135" s="35">
        <f t="shared" si="34"/>
        <v>60.1</v>
      </c>
      <c r="AE135" s="72"/>
      <c r="AF135" s="72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10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10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10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10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10"/>
      <c r="GA135" s="9"/>
      <c r="GB135" s="9"/>
    </row>
    <row r="136" spans="1:184" s="2" customFormat="1" ht="17.149999999999999" customHeight="1">
      <c r="A136" s="14" t="s">
        <v>123</v>
      </c>
      <c r="B136" s="66">
        <v>64</v>
      </c>
      <c r="C136" s="66">
        <v>71.599999999999994</v>
      </c>
      <c r="D136" s="4">
        <f t="shared" si="29"/>
        <v>1.1187499999999999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59.7</v>
      </c>
      <c r="O136" s="35">
        <v>122.7</v>
      </c>
      <c r="P136" s="4">
        <f t="shared" si="30"/>
        <v>1.2855276381909548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43">
        <f t="shared" si="35"/>
        <v>1.2521721105527639</v>
      </c>
      <c r="W136" s="44">
        <v>1014</v>
      </c>
      <c r="X136" s="35">
        <f t="shared" si="36"/>
        <v>92.181818181818187</v>
      </c>
      <c r="Y136" s="35">
        <f t="shared" si="31"/>
        <v>115.4</v>
      </c>
      <c r="Z136" s="35">
        <f t="shared" si="32"/>
        <v>23.218181818181819</v>
      </c>
      <c r="AA136" s="35">
        <v>-5.4</v>
      </c>
      <c r="AB136" s="35">
        <f t="shared" si="33"/>
        <v>110</v>
      </c>
      <c r="AC136" s="35"/>
      <c r="AD136" s="35">
        <f t="shared" si="34"/>
        <v>110</v>
      </c>
      <c r="AE136" s="72"/>
      <c r="AF136" s="72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10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10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10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10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10"/>
      <c r="GA136" s="9"/>
      <c r="GB136" s="9"/>
    </row>
    <row r="137" spans="1:184" s="2" customFormat="1" ht="17.149999999999999" customHeight="1">
      <c r="A137" s="14" t="s">
        <v>124</v>
      </c>
      <c r="B137" s="66">
        <v>100</v>
      </c>
      <c r="C137" s="66">
        <v>111.4</v>
      </c>
      <c r="D137" s="4">
        <f t="shared" si="29"/>
        <v>1.1140000000000001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113.2</v>
      </c>
      <c r="O137" s="35">
        <v>95.1</v>
      </c>
      <c r="P137" s="4">
        <f t="shared" si="30"/>
        <v>0.84010600706713778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43">
        <f t="shared" si="35"/>
        <v>0.8948848056537102</v>
      </c>
      <c r="W137" s="44">
        <v>742</v>
      </c>
      <c r="X137" s="35">
        <f t="shared" si="36"/>
        <v>67.454545454545453</v>
      </c>
      <c r="Y137" s="35">
        <f t="shared" si="31"/>
        <v>60.4</v>
      </c>
      <c r="Z137" s="35">
        <f t="shared" si="32"/>
        <v>-7.0545454545454547</v>
      </c>
      <c r="AA137" s="35">
        <v>-15.2</v>
      </c>
      <c r="AB137" s="35">
        <f t="shared" si="33"/>
        <v>45.2</v>
      </c>
      <c r="AC137" s="35"/>
      <c r="AD137" s="35">
        <f t="shared" si="34"/>
        <v>45.2</v>
      </c>
      <c r="AE137" s="72"/>
      <c r="AF137" s="72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10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10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10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10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10"/>
      <c r="GA137" s="9"/>
      <c r="GB137" s="9"/>
    </row>
    <row r="138" spans="1:184" s="2" customFormat="1" ht="17.149999999999999" customHeight="1">
      <c r="A138" s="18" t="s">
        <v>125</v>
      </c>
      <c r="B138" s="6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35"/>
      <c r="AB138" s="35"/>
      <c r="AC138" s="35"/>
      <c r="AD138" s="35"/>
      <c r="AE138" s="72"/>
      <c r="AF138" s="72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10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10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10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10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10"/>
      <c r="GA138" s="9"/>
      <c r="GB138" s="9"/>
    </row>
    <row r="139" spans="1:184" s="2" customFormat="1" ht="17.149999999999999" customHeight="1">
      <c r="A139" s="14" t="s">
        <v>126</v>
      </c>
      <c r="B139" s="66">
        <v>1653</v>
      </c>
      <c r="C139" s="66">
        <v>2013</v>
      </c>
      <c r="D139" s="4">
        <f t="shared" si="29"/>
        <v>1.2017785843920146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305.89999999999998</v>
      </c>
      <c r="O139" s="35">
        <v>247.4</v>
      </c>
      <c r="P139" s="4">
        <f t="shared" si="30"/>
        <v>0.80876103301732605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43">
        <f t="shared" si="35"/>
        <v>0.88736454329226377</v>
      </c>
      <c r="W139" s="44">
        <v>1035</v>
      </c>
      <c r="X139" s="35">
        <f t="shared" si="36"/>
        <v>94.090909090909093</v>
      </c>
      <c r="Y139" s="35">
        <f t="shared" si="31"/>
        <v>83.5</v>
      </c>
      <c r="Z139" s="35">
        <f t="shared" si="32"/>
        <v>-10.590909090909093</v>
      </c>
      <c r="AA139" s="35">
        <v>0.3</v>
      </c>
      <c r="AB139" s="35">
        <f t="shared" si="33"/>
        <v>83.8</v>
      </c>
      <c r="AC139" s="35"/>
      <c r="AD139" s="35">
        <f t="shared" si="34"/>
        <v>83.8</v>
      </c>
      <c r="AE139" s="72"/>
      <c r="AF139" s="72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10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10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10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10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10"/>
      <c r="GA139" s="9"/>
      <c r="GB139" s="9"/>
    </row>
    <row r="140" spans="1:184" s="2" customFormat="1" ht="17.149999999999999" customHeight="1">
      <c r="A140" s="14" t="s">
        <v>127</v>
      </c>
      <c r="B140" s="66">
        <v>0</v>
      </c>
      <c r="C140" s="66">
        <v>0</v>
      </c>
      <c r="D140" s="4">
        <f t="shared" si="29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68.7</v>
      </c>
      <c r="O140" s="35">
        <v>66.3</v>
      </c>
      <c r="P140" s="4">
        <f t="shared" si="30"/>
        <v>0.96506550218340603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43">
        <f t="shared" si="35"/>
        <v>0.96506550218340603</v>
      </c>
      <c r="W140" s="44">
        <v>1358</v>
      </c>
      <c r="X140" s="35">
        <f t="shared" si="36"/>
        <v>123.45454545454545</v>
      </c>
      <c r="Y140" s="35">
        <f t="shared" si="31"/>
        <v>119.1</v>
      </c>
      <c r="Z140" s="35">
        <f t="shared" si="32"/>
        <v>-4.3545454545454589</v>
      </c>
      <c r="AA140" s="35">
        <v>-13.4</v>
      </c>
      <c r="AB140" s="35">
        <f t="shared" si="33"/>
        <v>105.7</v>
      </c>
      <c r="AC140" s="35"/>
      <c r="AD140" s="35">
        <f t="shared" si="34"/>
        <v>105.7</v>
      </c>
      <c r="AE140" s="72"/>
      <c r="AF140" s="72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10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10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10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10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10"/>
      <c r="GA140" s="9"/>
      <c r="GB140" s="9"/>
    </row>
    <row r="141" spans="1:184" s="2" customFormat="1" ht="17.149999999999999" customHeight="1">
      <c r="A141" s="14" t="s">
        <v>128</v>
      </c>
      <c r="B141" s="66">
        <v>5185</v>
      </c>
      <c r="C141" s="66">
        <v>4506.3999999999996</v>
      </c>
      <c r="D141" s="4">
        <f t="shared" si="29"/>
        <v>0.86912246865959486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658.1</v>
      </c>
      <c r="O141" s="35">
        <v>629.70000000000005</v>
      </c>
      <c r="P141" s="4">
        <f t="shared" si="30"/>
        <v>0.95684546421516492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43">
        <f t="shared" si="35"/>
        <v>0.93930086510405086</v>
      </c>
      <c r="W141" s="44">
        <v>1661</v>
      </c>
      <c r="X141" s="35">
        <f t="shared" si="36"/>
        <v>151</v>
      </c>
      <c r="Y141" s="35">
        <f t="shared" si="31"/>
        <v>141.80000000000001</v>
      </c>
      <c r="Z141" s="35">
        <f t="shared" si="32"/>
        <v>-9.1999999999999886</v>
      </c>
      <c r="AA141" s="35">
        <v>9.6</v>
      </c>
      <c r="AB141" s="35">
        <f t="shared" si="33"/>
        <v>151.4</v>
      </c>
      <c r="AC141" s="35"/>
      <c r="AD141" s="35">
        <f t="shared" si="34"/>
        <v>151.4</v>
      </c>
      <c r="AE141" s="72"/>
      <c r="AF141" s="72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10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10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10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10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10"/>
      <c r="GA141" s="9"/>
      <c r="GB141" s="9"/>
    </row>
    <row r="142" spans="1:184" s="2" customFormat="1" ht="17.149999999999999" customHeight="1">
      <c r="A142" s="14" t="s">
        <v>129</v>
      </c>
      <c r="B142" s="66">
        <v>0</v>
      </c>
      <c r="C142" s="66">
        <v>0</v>
      </c>
      <c r="D142" s="4">
        <f t="shared" si="29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250.1</v>
      </c>
      <c r="O142" s="35">
        <v>128.9</v>
      </c>
      <c r="P142" s="4">
        <f t="shared" si="30"/>
        <v>0.51539384246301478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43">
        <f t="shared" si="35"/>
        <v>0.51539384246301478</v>
      </c>
      <c r="W142" s="44">
        <v>1347</v>
      </c>
      <c r="X142" s="35">
        <f t="shared" si="36"/>
        <v>122.45454545454545</v>
      </c>
      <c r="Y142" s="35">
        <f t="shared" si="31"/>
        <v>63.1</v>
      </c>
      <c r="Z142" s="35">
        <f t="shared" si="32"/>
        <v>-59.354545454545452</v>
      </c>
      <c r="AA142" s="35">
        <v>3.7</v>
      </c>
      <c r="AB142" s="35">
        <f t="shared" si="33"/>
        <v>66.8</v>
      </c>
      <c r="AC142" s="35"/>
      <c r="AD142" s="35">
        <f t="shared" si="34"/>
        <v>66.8</v>
      </c>
      <c r="AE142" s="72"/>
      <c r="AF142" s="72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10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10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10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10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10"/>
      <c r="GA142" s="9"/>
      <c r="GB142" s="9"/>
    </row>
    <row r="143" spans="1:184" s="2" customFormat="1" ht="17.149999999999999" customHeight="1">
      <c r="A143" s="14" t="s">
        <v>130</v>
      </c>
      <c r="B143" s="66">
        <v>0</v>
      </c>
      <c r="C143" s="66">
        <v>0</v>
      </c>
      <c r="D143" s="4">
        <f t="shared" si="29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376</v>
      </c>
      <c r="O143" s="35">
        <v>97.5</v>
      </c>
      <c r="P143" s="4">
        <f t="shared" si="30"/>
        <v>0.25930851063829785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43">
        <f t="shared" si="35"/>
        <v>0.25930851063829785</v>
      </c>
      <c r="W143" s="44">
        <v>1968</v>
      </c>
      <c r="X143" s="35">
        <f t="shared" si="36"/>
        <v>178.90909090909091</v>
      </c>
      <c r="Y143" s="35">
        <f t="shared" si="31"/>
        <v>46.4</v>
      </c>
      <c r="Z143" s="35">
        <f t="shared" si="32"/>
        <v>-132.5090909090909</v>
      </c>
      <c r="AA143" s="35">
        <v>-13.5</v>
      </c>
      <c r="AB143" s="35">
        <f t="shared" si="33"/>
        <v>32.9</v>
      </c>
      <c r="AC143" s="35"/>
      <c r="AD143" s="35">
        <f t="shared" si="34"/>
        <v>32.9</v>
      </c>
      <c r="AE143" s="72"/>
      <c r="AF143" s="72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10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10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0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10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10"/>
      <c r="GA143" s="9"/>
      <c r="GB143" s="9"/>
    </row>
    <row r="144" spans="1:184" s="2" customFormat="1" ht="17.149999999999999" customHeight="1">
      <c r="A144" s="14" t="s">
        <v>131</v>
      </c>
      <c r="B144" s="66">
        <v>415</v>
      </c>
      <c r="C144" s="66">
        <v>587</v>
      </c>
      <c r="D144" s="4">
        <f t="shared" si="29"/>
        <v>1.22144578313253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446.5</v>
      </c>
      <c r="O144" s="35">
        <v>294.10000000000002</v>
      </c>
      <c r="P144" s="4">
        <f t="shared" si="30"/>
        <v>0.65867861142217254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43">
        <f t="shared" si="35"/>
        <v>0.77123204576424398</v>
      </c>
      <c r="W144" s="44">
        <v>782</v>
      </c>
      <c r="X144" s="35">
        <f t="shared" si="36"/>
        <v>71.090909090909093</v>
      </c>
      <c r="Y144" s="35">
        <f t="shared" si="31"/>
        <v>54.8</v>
      </c>
      <c r="Z144" s="35">
        <f t="shared" si="32"/>
        <v>-16.290909090909096</v>
      </c>
      <c r="AA144" s="35">
        <v>-0.2</v>
      </c>
      <c r="AB144" s="35">
        <f t="shared" si="33"/>
        <v>54.6</v>
      </c>
      <c r="AC144" s="35"/>
      <c r="AD144" s="35">
        <f t="shared" si="34"/>
        <v>54.6</v>
      </c>
      <c r="AE144" s="72"/>
      <c r="AF144" s="72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10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10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10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10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10"/>
      <c r="GA144" s="9"/>
      <c r="GB144" s="9"/>
    </row>
    <row r="145" spans="1:184" s="2" customFormat="1" ht="17.149999999999999" customHeight="1">
      <c r="A145" s="14" t="s">
        <v>132</v>
      </c>
      <c r="B145" s="66">
        <v>0</v>
      </c>
      <c r="C145" s="66">
        <v>0</v>
      </c>
      <c r="D145" s="4">
        <f t="shared" si="29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396.5</v>
      </c>
      <c r="O145" s="35">
        <v>184.5</v>
      </c>
      <c r="P145" s="4">
        <f t="shared" si="30"/>
        <v>0.46532156368221944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43">
        <f t="shared" si="35"/>
        <v>0.46532156368221944</v>
      </c>
      <c r="W145" s="44">
        <v>1323</v>
      </c>
      <c r="X145" s="35">
        <f t="shared" si="36"/>
        <v>120.27272727272727</v>
      </c>
      <c r="Y145" s="35">
        <f t="shared" si="31"/>
        <v>56</v>
      </c>
      <c r="Z145" s="35">
        <f t="shared" si="32"/>
        <v>-64.272727272727266</v>
      </c>
      <c r="AA145" s="35">
        <v>-0.7</v>
      </c>
      <c r="AB145" s="35">
        <f t="shared" si="33"/>
        <v>55.3</v>
      </c>
      <c r="AC145" s="35"/>
      <c r="AD145" s="35">
        <f t="shared" si="34"/>
        <v>55.3</v>
      </c>
      <c r="AE145" s="72"/>
      <c r="AF145" s="72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10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10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10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10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10"/>
      <c r="GA145" s="9"/>
      <c r="GB145" s="9"/>
    </row>
    <row r="146" spans="1:184" s="2" customFormat="1" ht="17.149999999999999" customHeight="1">
      <c r="A146" s="14" t="s">
        <v>133</v>
      </c>
      <c r="B146" s="66">
        <v>0</v>
      </c>
      <c r="C146" s="66">
        <v>0</v>
      </c>
      <c r="D146" s="4">
        <f t="shared" si="29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145.80000000000001</v>
      </c>
      <c r="O146" s="35">
        <v>207.1</v>
      </c>
      <c r="P146" s="4">
        <f t="shared" si="30"/>
        <v>1.2220438957475994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43">
        <f t="shared" si="35"/>
        <v>1.2220438957475994</v>
      </c>
      <c r="W146" s="44">
        <v>1077</v>
      </c>
      <c r="X146" s="35">
        <f t="shared" si="36"/>
        <v>97.909090909090907</v>
      </c>
      <c r="Y146" s="35">
        <f t="shared" si="31"/>
        <v>119.6</v>
      </c>
      <c r="Z146" s="35">
        <f t="shared" si="32"/>
        <v>21.690909090909088</v>
      </c>
      <c r="AA146" s="35">
        <v>-3</v>
      </c>
      <c r="AB146" s="35">
        <f t="shared" si="33"/>
        <v>116.6</v>
      </c>
      <c r="AC146" s="35"/>
      <c r="AD146" s="35">
        <f t="shared" si="34"/>
        <v>116.6</v>
      </c>
      <c r="AE146" s="72"/>
      <c r="AF146" s="72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10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10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10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10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10"/>
      <c r="GA146" s="9"/>
      <c r="GB146" s="9"/>
    </row>
    <row r="147" spans="1:184" s="2" customFormat="1" ht="17.149999999999999" customHeight="1">
      <c r="A147" s="18" t="s">
        <v>134</v>
      </c>
      <c r="B147" s="6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35"/>
      <c r="AB147" s="35"/>
      <c r="AC147" s="35"/>
      <c r="AD147" s="35"/>
      <c r="AE147" s="72"/>
      <c r="AF147" s="72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10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10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10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10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10"/>
      <c r="GA147" s="9"/>
      <c r="GB147" s="9"/>
    </row>
    <row r="148" spans="1:184" s="2" customFormat="1" ht="17.149999999999999" customHeight="1">
      <c r="A148" s="14" t="s">
        <v>135</v>
      </c>
      <c r="B148" s="66">
        <v>0</v>
      </c>
      <c r="C148" s="66">
        <v>0</v>
      </c>
      <c r="D148" s="4">
        <f t="shared" si="29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14.8</v>
      </c>
      <c r="O148" s="35">
        <v>515.9</v>
      </c>
      <c r="P148" s="4">
        <f t="shared" si="30"/>
        <v>1.3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43">
        <f t="shared" si="35"/>
        <v>1.3</v>
      </c>
      <c r="W148" s="44">
        <v>853</v>
      </c>
      <c r="X148" s="35">
        <f t="shared" si="36"/>
        <v>77.545454545454547</v>
      </c>
      <c r="Y148" s="35">
        <f t="shared" si="31"/>
        <v>100.8</v>
      </c>
      <c r="Z148" s="35">
        <f t="shared" si="32"/>
        <v>23.25454545454545</v>
      </c>
      <c r="AA148" s="35">
        <v>0</v>
      </c>
      <c r="AB148" s="35">
        <f t="shared" si="33"/>
        <v>100.8</v>
      </c>
      <c r="AC148" s="35"/>
      <c r="AD148" s="35">
        <f t="shared" si="34"/>
        <v>100.8</v>
      </c>
      <c r="AE148" s="72"/>
      <c r="AF148" s="72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10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10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10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10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10"/>
      <c r="GA148" s="9"/>
      <c r="GB148" s="9"/>
    </row>
    <row r="149" spans="1:184" s="2" customFormat="1" ht="17.149999999999999" customHeight="1">
      <c r="A149" s="14" t="s">
        <v>136</v>
      </c>
      <c r="B149" s="66">
        <v>0</v>
      </c>
      <c r="C149" s="66">
        <v>0</v>
      </c>
      <c r="D149" s="4">
        <f t="shared" si="29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40.700000000000003</v>
      </c>
      <c r="O149" s="35">
        <v>24.9</v>
      </c>
      <c r="P149" s="4">
        <f t="shared" si="30"/>
        <v>0.61179361179361169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43">
        <f t="shared" si="35"/>
        <v>0.61179361179361169</v>
      </c>
      <c r="W149" s="44">
        <v>1245</v>
      </c>
      <c r="X149" s="35">
        <f t="shared" si="36"/>
        <v>113.18181818181819</v>
      </c>
      <c r="Y149" s="35">
        <f t="shared" si="31"/>
        <v>69.2</v>
      </c>
      <c r="Z149" s="35">
        <f t="shared" si="32"/>
        <v>-43.981818181818184</v>
      </c>
      <c r="AA149" s="35">
        <v>-5.7</v>
      </c>
      <c r="AB149" s="35">
        <f t="shared" si="33"/>
        <v>63.5</v>
      </c>
      <c r="AC149" s="35"/>
      <c r="AD149" s="35">
        <f t="shared" si="34"/>
        <v>63.5</v>
      </c>
      <c r="AE149" s="72"/>
      <c r="AF149" s="72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10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10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10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10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10"/>
      <c r="GA149" s="9"/>
      <c r="GB149" s="9"/>
    </row>
    <row r="150" spans="1:184" s="2" customFormat="1" ht="17.149999999999999" customHeight="1">
      <c r="A150" s="14" t="s">
        <v>137</v>
      </c>
      <c r="B150" s="66">
        <v>0</v>
      </c>
      <c r="C150" s="66">
        <v>0</v>
      </c>
      <c r="D150" s="4">
        <f t="shared" si="29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51.2</v>
      </c>
      <c r="O150" s="35">
        <v>54.6</v>
      </c>
      <c r="P150" s="4">
        <f t="shared" si="30"/>
        <v>1.06640625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43">
        <f t="shared" si="35"/>
        <v>1.06640625</v>
      </c>
      <c r="W150" s="44">
        <v>1732</v>
      </c>
      <c r="X150" s="35">
        <f t="shared" si="36"/>
        <v>157.45454545454547</v>
      </c>
      <c r="Y150" s="35">
        <f t="shared" si="31"/>
        <v>167.9</v>
      </c>
      <c r="Z150" s="35">
        <f t="shared" si="32"/>
        <v>10.445454545454538</v>
      </c>
      <c r="AA150" s="35">
        <v>5.4</v>
      </c>
      <c r="AB150" s="35">
        <f t="shared" si="33"/>
        <v>173.3</v>
      </c>
      <c r="AC150" s="35"/>
      <c r="AD150" s="35">
        <f t="shared" si="34"/>
        <v>173.3</v>
      </c>
      <c r="AE150" s="72"/>
      <c r="AF150" s="72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10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10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10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10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10"/>
      <c r="GA150" s="9"/>
      <c r="GB150" s="9"/>
    </row>
    <row r="151" spans="1:184" s="2" customFormat="1" ht="17.149999999999999" customHeight="1">
      <c r="A151" s="14" t="s">
        <v>138</v>
      </c>
      <c r="B151" s="66">
        <v>3165</v>
      </c>
      <c r="C151" s="66">
        <v>3450.4</v>
      </c>
      <c r="D151" s="4">
        <f t="shared" si="29"/>
        <v>1.0901737756714061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689.3</v>
      </c>
      <c r="O151" s="35">
        <v>492.2</v>
      </c>
      <c r="P151" s="4">
        <f t="shared" si="30"/>
        <v>0.71405773973596409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43">
        <f t="shared" si="35"/>
        <v>0.78928094692305251</v>
      </c>
      <c r="W151" s="44">
        <v>1983</v>
      </c>
      <c r="X151" s="35">
        <f t="shared" si="36"/>
        <v>180.27272727272728</v>
      </c>
      <c r="Y151" s="35">
        <f t="shared" si="31"/>
        <v>142.30000000000001</v>
      </c>
      <c r="Z151" s="35">
        <f t="shared" si="32"/>
        <v>-37.972727272727269</v>
      </c>
      <c r="AA151" s="35">
        <v>-0.2</v>
      </c>
      <c r="AB151" s="35">
        <f t="shared" si="33"/>
        <v>142.1</v>
      </c>
      <c r="AC151" s="35"/>
      <c r="AD151" s="35">
        <f t="shared" si="34"/>
        <v>142.1</v>
      </c>
      <c r="AE151" s="72"/>
      <c r="AF151" s="72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10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10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10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10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10"/>
      <c r="GA151" s="9"/>
      <c r="GB151" s="9"/>
    </row>
    <row r="152" spans="1:184" s="2" customFormat="1" ht="17.149999999999999" customHeight="1">
      <c r="A152" s="14" t="s">
        <v>139</v>
      </c>
      <c r="B152" s="66">
        <v>80</v>
      </c>
      <c r="C152" s="66">
        <v>80.5</v>
      </c>
      <c r="D152" s="4">
        <f t="shared" si="29"/>
        <v>1.0062500000000001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542.4</v>
      </c>
      <c r="O152" s="35">
        <v>689.5</v>
      </c>
      <c r="P152" s="4">
        <f t="shared" si="30"/>
        <v>1.2071202064896756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43">
        <f t="shared" si="35"/>
        <v>1.1669461651917405</v>
      </c>
      <c r="W152" s="44">
        <v>73</v>
      </c>
      <c r="X152" s="35">
        <f t="shared" si="36"/>
        <v>6.6363636363636367</v>
      </c>
      <c r="Y152" s="35">
        <f t="shared" si="31"/>
        <v>7.7</v>
      </c>
      <c r="Z152" s="35">
        <f t="shared" si="32"/>
        <v>1.0636363636363635</v>
      </c>
      <c r="AA152" s="35">
        <v>-0.1</v>
      </c>
      <c r="AB152" s="35">
        <f t="shared" si="33"/>
        <v>7.6</v>
      </c>
      <c r="AC152" s="35"/>
      <c r="AD152" s="35">
        <f t="shared" si="34"/>
        <v>7.6</v>
      </c>
      <c r="AE152" s="72"/>
      <c r="AF152" s="72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10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10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10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10"/>
      <c r="GA152" s="9"/>
      <c r="GB152" s="9"/>
    </row>
    <row r="153" spans="1:184" s="2" customFormat="1" ht="17.149999999999999" customHeight="1">
      <c r="A153" s="14" t="s">
        <v>140</v>
      </c>
      <c r="B153" s="66">
        <v>0</v>
      </c>
      <c r="C153" s="66">
        <v>0</v>
      </c>
      <c r="D153" s="4">
        <f t="shared" si="29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16.8</v>
      </c>
      <c r="O153" s="35">
        <v>14.9</v>
      </c>
      <c r="P153" s="4">
        <f t="shared" si="30"/>
        <v>0.88690476190476186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43">
        <f t="shared" si="35"/>
        <v>0.88690476190476186</v>
      </c>
      <c r="W153" s="44">
        <v>1088</v>
      </c>
      <c r="X153" s="35">
        <f t="shared" si="36"/>
        <v>98.909090909090907</v>
      </c>
      <c r="Y153" s="35">
        <f t="shared" si="31"/>
        <v>87.7</v>
      </c>
      <c r="Z153" s="35">
        <f t="shared" si="32"/>
        <v>-11.209090909090904</v>
      </c>
      <c r="AA153" s="35">
        <v>-4</v>
      </c>
      <c r="AB153" s="35">
        <f t="shared" si="33"/>
        <v>83.7</v>
      </c>
      <c r="AC153" s="35"/>
      <c r="AD153" s="35">
        <f t="shared" si="34"/>
        <v>83.7</v>
      </c>
      <c r="AE153" s="72"/>
      <c r="AF153" s="72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10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10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10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10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10"/>
      <c r="GA153" s="9"/>
      <c r="GB153" s="9"/>
    </row>
    <row r="154" spans="1:184" s="2" customFormat="1" ht="17.149999999999999" customHeight="1">
      <c r="A154" s="18" t="s">
        <v>141</v>
      </c>
      <c r="B154" s="6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35"/>
      <c r="AB154" s="35"/>
      <c r="AC154" s="35"/>
      <c r="AD154" s="35"/>
      <c r="AE154" s="72"/>
      <c r="AF154" s="72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10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10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10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10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10"/>
      <c r="GA154" s="9"/>
      <c r="GB154" s="9"/>
    </row>
    <row r="155" spans="1:184" s="2" customFormat="1" ht="17.149999999999999" customHeight="1">
      <c r="A155" s="14" t="s">
        <v>142</v>
      </c>
      <c r="B155" s="66">
        <v>595</v>
      </c>
      <c r="C155" s="66">
        <v>625.6</v>
      </c>
      <c r="D155" s="4">
        <f t="shared" si="29"/>
        <v>1.0514285714285714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138.30000000000001</v>
      </c>
      <c r="O155" s="35">
        <v>170.3</v>
      </c>
      <c r="P155" s="4">
        <f t="shared" si="30"/>
        <v>1.2031381055676067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43">
        <f t="shared" si="35"/>
        <v>1.1727961987397997</v>
      </c>
      <c r="W155" s="44">
        <v>1460</v>
      </c>
      <c r="X155" s="35">
        <f t="shared" si="36"/>
        <v>132.72727272727272</v>
      </c>
      <c r="Y155" s="35">
        <f t="shared" si="31"/>
        <v>155.69999999999999</v>
      </c>
      <c r="Z155" s="35">
        <f t="shared" si="32"/>
        <v>22.972727272727269</v>
      </c>
      <c r="AA155" s="35">
        <v>-1.4</v>
      </c>
      <c r="AB155" s="35">
        <f t="shared" si="33"/>
        <v>154.30000000000001</v>
      </c>
      <c r="AC155" s="35"/>
      <c r="AD155" s="35">
        <f t="shared" si="34"/>
        <v>154.30000000000001</v>
      </c>
      <c r="AE155" s="72"/>
      <c r="AF155" s="72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10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10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10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10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10"/>
      <c r="GA155" s="9"/>
      <c r="GB155" s="9"/>
    </row>
    <row r="156" spans="1:184" s="2" customFormat="1" ht="17.149999999999999" customHeight="1">
      <c r="A156" s="14" t="s">
        <v>143</v>
      </c>
      <c r="B156" s="66">
        <v>248</v>
      </c>
      <c r="C156" s="66">
        <v>248.8</v>
      </c>
      <c r="D156" s="4">
        <f t="shared" si="29"/>
        <v>1.0032258064516129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286.2</v>
      </c>
      <c r="O156" s="35">
        <v>321</v>
      </c>
      <c r="P156" s="4">
        <f t="shared" si="30"/>
        <v>1.1215932914046123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43">
        <f t="shared" si="35"/>
        <v>1.0979197944140124</v>
      </c>
      <c r="W156" s="44">
        <v>793</v>
      </c>
      <c r="X156" s="35">
        <f t="shared" si="36"/>
        <v>72.090909090909093</v>
      </c>
      <c r="Y156" s="35">
        <f t="shared" si="31"/>
        <v>79.2</v>
      </c>
      <c r="Z156" s="35">
        <f t="shared" si="32"/>
        <v>7.1090909090909093</v>
      </c>
      <c r="AA156" s="35">
        <v>-1.9</v>
      </c>
      <c r="AB156" s="35">
        <f t="shared" si="33"/>
        <v>77.3</v>
      </c>
      <c r="AC156" s="35"/>
      <c r="AD156" s="35">
        <f t="shared" si="34"/>
        <v>77.3</v>
      </c>
      <c r="AE156" s="72"/>
      <c r="AF156" s="72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10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10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10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10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10"/>
      <c r="GA156" s="9"/>
      <c r="GB156" s="9"/>
    </row>
    <row r="157" spans="1:184" s="2" customFormat="1" ht="17.149999999999999" customHeight="1">
      <c r="A157" s="14" t="s">
        <v>144</v>
      </c>
      <c r="B157" s="66">
        <v>1005</v>
      </c>
      <c r="C157" s="66">
        <v>1665</v>
      </c>
      <c r="D157" s="4">
        <f t="shared" si="29"/>
        <v>1.2456716417910447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511.6</v>
      </c>
      <c r="O157" s="35">
        <v>312</v>
      </c>
      <c r="P157" s="4">
        <f t="shared" si="30"/>
        <v>0.6098514464425332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43">
        <f t="shared" si="35"/>
        <v>0.7370154855122355</v>
      </c>
      <c r="W157" s="44">
        <v>2285</v>
      </c>
      <c r="X157" s="35">
        <f t="shared" si="36"/>
        <v>207.72727272727272</v>
      </c>
      <c r="Y157" s="35">
        <f t="shared" si="31"/>
        <v>153.1</v>
      </c>
      <c r="Z157" s="35">
        <f t="shared" si="32"/>
        <v>-54.627272727272725</v>
      </c>
      <c r="AA157" s="35">
        <v>1.9</v>
      </c>
      <c r="AB157" s="35">
        <f t="shared" si="33"/>
        <v>155</v>
      </c>
      <c r="AC157" s="35"/>
      <c r="AD157" s="35">
        <f t="shared" si="34"/>
        <v>155</v>
      </c>
      <c r="AE157" s="72"/>
      <c r="AF157" s="72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10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10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10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10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10"/>
      <c r="GA157" s="9"/>
      <c r="GB157" s="9"/>
    </row>
    <row r="158" spans="1:184" s="2" customFormat="1" ht="17.149999999999999" customHeight="1">
      <c r="A158" s="14" t="s">
        <v>145</v>
      </c>
      <c r="B158" s="66">
        <v>7389</v>
      </c>
      <c r="C158" s="66">
        <v>7391.8</v>
      </c>
      <c r="D158" s="4">
        <f t="shared" si="29"/>
        <v>1.0003789416700501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538.70000000000005</v>
      </c>
      <c r="O158" s="35">
        <v>418.5</v>
      </c>
      <c r="P158" s="4">
        <f t="shared" si="30"/>
        <v>0.77687024317802111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43">
        <f t="shared" si="35"/>
        <v>0.82157198287642685</v>
      </c>
      <c r="W158" s="44">
        <v>4556</v>
      </c>
      <c r="X158" s="35">
        <f t="shared" si="36"/>
        <v>414.18181818181819</v>
      </c>
      <c r="Y158" s="35">
        <f t="shared" si="31"/>
        <v>340.3</v>
      </c>
      <c r="Z158" s="35">
        <f t="shared" si="32"/>
        <v>-73.881818181818176</v>
      </c>
      <c r="AA158" s="35">
        <v>-10.5</v>
      </c>
      <c r="AB158" s="35">
        <f t="shared" si="33"/>
        <v>329.8</v>
      </c>
      <c r="AC158" s="35"/>
      <c r="AD158" s="35">
        <f t="shared" si="34"/>
        <v>329.8</v>
      </c>
      <c r="AE158" s="72"/>
      <c r="AF158" s="72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10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10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10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10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10"/>
      <c r="GA158" s="9"/>
      <c r="GB158" s="9"/>
    </row>
    <row r="159" spans="1:184" s="2" customFormat="1" ht="17.149999999999999" customHeight="1">
      <c r="A159" s="14" t="s">
        <v>146</v>
      </c>
      <c r="B159" s="66">
        <v>174</v>
      </c>
      <c r="C159" s="66">
        <v>155.19999999999999</v>
      </c>
      <c r="D159" s="4">
        <f t="shared" si="29"/>
        <v>0.89195402298850568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2432.8000000000002</v>
      </c>
      <c r="O159" s="35">
        <v>1790.8</v>
      </c>
      <c r="P159" s="4">
        <f t="shared" si="30"/>
        <v>0.73610654390003283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43">
        <f t="shared" si="35"/>
        <v>0.7672760397177274</v>
      </c>
      <c r="W159" s="44">
        <v>1687</v>
      </c>
      <c r="X159" s="35">
        <f t="shared" si="36"/>
        <v>153.36363636363637</v>
      </c>
      <c r="Y159" s="35">
        <f t="shared" si="31"/>
        <v>117.7</v>
      </c>
      <c r="Z159" s="35">
        <f t="shared" si="32"/>
        <v>-35.663636363636371</v>
      </c>
      <c r="AA159" s="35">
        <v>7.1</v>
      </c>
      <c r="AB159" s="35">
        <f t="shared" si="33"/>
        <v>124.8</v>
      </c>
      <c r="AC159" s="35"/>
      <c r="AD159" s="35">
        <f t="shared" si="34"/>
        <v>124.8</v>
      </c>
      <c r="AE159" s="72"/>
      <c r="AF159" s="72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10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10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10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10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10"/>
      <c r="GA159" s="9"/>
      <c r="GB159" s="9"/>
    </row>
    <row r="160" spans="1:184" s="2" customFormat="1" ht="17.149999999999999" customHeight="1">
      <c r="A160" s="14" t="s">
        <v>147</v>
      </c>
      <c r="B160" s="66">
        <v>0</v>
      </c>
      <c r="C160" s="66">
        <v>611.6</v>
      </c>
      <c r="D160" s="4">
        <f t="shared" si="29"/>
        <v>0</v>
      </c>
      <c r="E160" s="11">
        <v>0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427.6</v>
      </c>
      <c r="O160" s="35">
        <v>460.9</v>
      </c>
      <c r="P160" s="4">
        <f t="shared" si="30"/>
        <v>1.0778765201122544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43">
        <f t="shared" si="35"/>
        <v>1.0778765201122544</v>
      </c>
      <c r="W160" s="44">
        <v>843</v>
      </c>
      <c r="X160" s="35">
        <f t="shared" si="36"/>
        <v>76.63636363636364</v>
      </c>
      <c r="Y160" s="35">
        <f t="shared" si="31"/>
        <v>82.6</v>
      </c>
      <c r="Z160" s="35">
        <f t="shared" si="32"/>
        <v>5.9636363636363541</v>
      </c>
      <c r="AA160" s="35">
        <v>4.2</v>
      </c>
      <c r="AB160" s="35">
        <f t="shared" si="33"/>
        <v>86.8</v>
      </c>
      <c r="AC160" s="35"/>
      <c r="AD160" s="35">
        <f t="shared" si="34"/>
        <v>86.8</v>
      </c>
      <c r="AE160" s="72"/>
      <c r="AF160" s="72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10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10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10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10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10"/>
      <c r="GA160" s="9"/>
      <c r="GB160" s="9"/>
    </row>
    <row r="161" spans="1:184" s="2" customFormat="1" ht="17.149999999999999" customHeight="1">
      <c r="A161" s="14" t="s">
        <v>148</v>
      </c>
      <c r="B161" s="66">
        <v>24361</v>
      </c>
      <c r="C161" s="66">
        <v>19089.099999999999</v>
      </c>
      <c r="D161" s="4">
        <f t="shared" si="29"/>
        <v>0.7835926275604449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1196.5</v>
      </c>
      <c r="O161" s="35">
        <v>678.6</v>
      </c>
      <c r="P161" s="4">
        <f t="shared" si="30"/>
        <v>0.56715419974926873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43">
        <f t="shared" si="35"/>
        <v>0.61044188531150401</v>
      </c>
      <c r="W161" s="44">
        <v>2625</v>
      </c>
      <c r="X161" s="35">
        <f t="shared" si="36"/>
        <v>238.63636363636363</v>
      </c>
      <c r="Y161" s="35">
        <f t="shared" si="31"/>
        <v>145.69999999999999</v>
      </c>
      <c r="Z161" s="35">
        <f t="shared" si="32"/>
        <v>-92.936363636363637</v>
      </c>
      <c r="AA161" s="35">
        <v>-5.2</v>
      </c>
      <c r="AB161" s="35">
        <f t="shared" si="33"/>
        <v>140.5</v>
      </c>
      <c r="AC161" s="35"/>
      <c r="AD161" s="35">
        <f t="shared" si="34"/>
        <v>140.5</v>
      </c>
      <c r="AE161" s="72"/>
      <c r="AF161" s="72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10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10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10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10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10"/>
      <c r="GA161" s="9"/>
      <c r="GB161" s="9"/>
    </row>
    <row r="162" spans="1:184" s="2" customFormat="1" ht="17.149999999999999" customHeight="1">
      <c r="A162" s="14" t="s">
        <v>149</v>
      </c>
      <c r="B162" s="66">
        <v>130</v>
      </c>
      <c r="C162" s="66">
        <v>145.1</v>
      </c>
      <c r="D162" s="4">
        <f t="shared" si="29"/>
        <v>1.1161538461538461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384.3</v>
      </c>
      <c r="O162" s="35">
        <v>310.5</v>
      </c>
      <c r="P162" s="4">
        <f t="shared" si="30"/>
        <v>0.80796252927400469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43">
        <f t="shared" si="35"/>
        <v>0.86960079264997303</v>
      </c>
      <c r="W162" s="44">
        <v>1966</v>
      </c>
      <c r="X162" s="35">
        <f t="shared" si="36"/>
        <v>178.72727272727272</v>
      </c>
      <c r="Y162" s="35">
        <f t="shared" si="31"/>
        <v>155.4</v>
      </c>
      <c r="Z162" s="35">
        <f t="shared" si="32"/>
        <v>-23.327272727272714</v>
      </c>
      <c r="AA162" s="35">
        <v>-2.8</v>
      </c>
      <c r="AB162" s="35">
        <f t="shared" si="33"/>
        <v>152.6</v>
      </c>
      <c r="AC162" s="35"/>
      <c r="AD162" s="35">
        <f t="shared" si="34"/>
        <v>152.6</v>
      </c>
      <c r="AE162" s="72"/>
      <c r="AF162" s="72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10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10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10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10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10"/>
      <c r="GA162" s="9"/>
      <c r="GB162" s="9"/>
    </row>
    <row r="163" spans="1:184" s="2" customFormat="1" ht="17.149999999999999" customHeight="1">
      <c r="A163" s="14" t="s">
        <v>150</v>
      </c>
      <c r="B163" s="66">
        <v>5706</v>
      </c>
      <c r="C163" s="66">
        <v>5931</v>
      </c>
      <c r="D163" s="4">
        <f t="shared" si="29"/>
        <v>1.0394321766561514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365.7</v>
      </c>
      <c r="O163" s="35">
        <v>256</v>
      </c>
      <c r="P163" s="4">
        <f t="shared" si="30"/>
        <v>0.70002734481815698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43">
        <f t="shared" si="35"/>
        <v>0.76790831118575598</v>
      </c>
      <c r="W163" s="44">
        <v>3024</v>
      </c>
      <c r="X163" s="35">
        <f t="shared" si="36"/>
        <v>274.90909090909093</v>
      </c>
      <c r="Y163" s="35">
        <f t="shared" si="31"/>
        <v>211.1</v>
      </c>
      <c r="Z163" s="35">
        <f t="shared" si="32"/>
        <v>-63.809090909090941</v>
      </c>
      <c r="AA163" s="35">
        <v>-11.5</v>
      </c>
      <c r="AB163" s="35">
        <f t="shared" si="33"/>
        <v>199.6</v>
      </c>
      <c r="AC163" s="35"/>
      <c r="AD163" s="35">
        <f t="shared" si="34"/>
        <v>199.6</v>
      </c>
      <c r="AE163" s="72"/>
      <c r="AF163" s="72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10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10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10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10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10"/>
      <c r="GA163" s="9"/>
      <c r="GB163" s="9"/>
    </row>
    <row r="164" spans="1:184" s="2" customFormat="1" ht="17.149999999999999" customHeight="1">
      <c r="A164" s="14" t="s">
        <v>151</v>
      </c>
      <c r="B164" s="66">
        <v>69</v>
      </c>
      <c r="C164" s="66">
        <v>65.900000000000006</v>
      </c>
      <c r="D164" s="4">
        <f t="shared" si="29"/>
        <v>0.95507246376811605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127.7</v>
      </c>
      <c r="O164" s="35">
        <v>147.1</v>
      </c>
      <c r="P164" s="4">
        <f t="shared" si="30"/>
        <v>1.1519185591229444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43">
        <f t="shared" si="35"/>
        <v>1.1125493400519786</v>
      </c>
      <c r="W164" s="44">
        <v>2271</v>
      </c>
      <c r="X164" s="35">
        <f t="shared" si="36"/>
        <v>206.45454545454547</v>
      </c>
      <c r="Y164" s="35">
        <f t="shared" si="31"/>
        <v>229.7</v>
      </c>
      <c r="Z164" s="35">
        <f t="shared" si="32"/>
        <v>23.245454545454521</v>
      </c>
      <c r="AA164" s="35">
        <v>-3.3</v>
      </c>
      <c r="AB164" s="35">
        <f t="shared" si="33"/>
        <v>226.4</v>
      </c>
      <c r="AC164" s="35"/>
      <c r="AD164" s="35">
        <f t="shared" si="34"/>
        <v>226.4</v>
      </c>
      <c r="AE164" s="72"/>
      <c r="AF164" s="72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10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10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10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10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10"/>
      <c r="GA164" s="9"/>
      <c r="GB164" s="9"/>
    </row>
    <row r="165" spans="1:184" s="2" customFormat="1" ht="17.149999999999999" customHeight="1">
      <c r="A165" s="14" t="s">
        <v>152</v>
      </c>
      <c r="B165" s="66">
        <v>237</v>
      </c>
      <c r="C165" s="66">
        <v>265.60000000000002</v>
      </c>
      <c r="D165" s="4">
        <f t="shared" si="29"/>
        <v>1.1206751054852322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74.8</v>
      </c>
      <c r="O165" s="35">
        <v>186.3</v>
      </c>
      <c r="P165" s="4">
        <f t="shared" si="30"/>
        <v>1.3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43">
        <f t="shared" si="35"/>
        <v>1.2641350210970463</v>
      </c>
      <c r="W165" s="44">
        <v>1517</v>
      </c>
      <c r="X165" s="35">
        <f t="shared" si="36"/>
        <v>137.90909090909091</v>
      </c>
      <c r="Y165" s="35">
        <f t="shared" si="31"/>
        <v>174.3</v>
      </c>
      <c r="Z165" s="35">
        <f t="shared" si="32"/>
        <v>36.390909090909105</v>
      </c>
      <c r="AA165" s="35">
        <v>-8.1</v>
      </c>
      <c r="AB165" s="35">
        <f t="shared" si="33"/>
        <v>166.2</v>
      </c>
      <c r="AC165" s="35"/>
      <c r="AD165" s="35">
        <f t="shared" si="34"/>
        <v>166.2</v>
      </c>
      <c r="AE165" s="72"/>
      <c r="AF165" s="72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10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10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10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10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10"/>
      <c r="GA165" s="9"/>
      <c r="GB165" s="9"/>
    </row>
    <row r="166" spans="1:184" s="2" customFormat="1" ht="17.149999999999999" customHeight="1">
      <c r="A166" s="14" t="s">
        <v>153</v>
      </c>
      <c r="B166" s="66">
        <v>1679833</v>
      </c>
      <c r="C166" s="66">
        <v>1276911.7</v>
      </c>
      <c r="D166" s="4">
        <f t="shared" si="29"/>
        <v>0.76014204983471567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1710.8</v>
      </c>
      <c r="O166" s="35">
        <v>1881.3</v>
      </c>
      <c r="P166" s="4">
        <f t="shared" si="30"/>
        <v>1.0996609773205517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43">
        <f t="shared" si="35"/>
        <v>1.0317571918233843</v>
      </c>
      <c r="W166" s="44">
        <v>1671</v>
      </c>
      <c r="X166" s="35">
        <f t="shared" si="36"/>
        <v>151.90909090909091</v>
      </c>
      <c r="Y166" s="35">
        <f t="shared" si="31"/>
        <v>156.69999999999999</v>
      </c>
      <c r="Z166" s="35">
        <f t="shared" si="32"/>
        <v>4.7909090909090821</v>
      </c>
      <c r="AA166" s="35">
        <v>-4.2</v>
      </c>
      <c r="AB166" s="35">
        <f t="shared" si="33"/>
        <v>152.5</v>
      </c>
      <c r="AC166" s="35"/>
      <c r="AD166" s="35">
        <f t="shared" si="34"/>
        <v>152.5</v>
      </c>
      <c r="AE166" s="72"/>
      <c r="AF166" s="72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10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10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10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10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10"/>
      <c r="GA166" s="9"/>
      <c r="GB166" s="9"/>
    </row>
    <row r="167" spans="1:184" s="2" customFormat="1" ht="17.149999999999999" customHeight="1">
      <c r="A167" s="18" t="s">
        <v>154</v>
      </c>
      <c r="B167" s="6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35"/>
      <c r="AB167" s="35"/>
      <c r="AC167" s="35"/>
      <c r="AD167" s="35"/>
      <c r="AE167" s="72"/>
      <c r="AF167" s="72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10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10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10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10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10"/>
      <c r="GA167" s="9"/>
      <c r="GB167" s="9"/>
    </row>
    <row r="168" spans="1:184" s="2" customFormat="1" ht="17.149999999999999" customHeight="1">
      <c r="A168" s="14" t="s">
        <v>69</v>
      </c>
      <c r="B168" s="66">
        <v>0</v>
      </c>
      <c r="C168" s="66">
        <v>0</v>
      </c>
      <c r="D168" s="4">
        <f t="shared" si="29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206.9</v>
      </c>
      <c r="O168" s="35">
        <v>82.2</v>
      </c>
      <c r="P168" s="4">
        <f t="shared" si="30"/>
        <v>0.39729337844369261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43">
        <f t="shared" si="35"/>
        <v>0.39729337844369261</v>
      </c>
      <c r="W168" s="44">
        <v>2131</v>
      </c>
      <c r="X168" s="35">
        <f t="shared" si="36"/>
        <v>193.72727272727272</v>
      </c>
      <c r="Y168" s="35">
        <f t="shared" si="31"/>
        <v>77</v>
      </c>
      <c r="Z168" s="35">
        <f t="shared" si="32"/>
        <v>-116.72727272727272</v>
      </c>
      <c r="AA168" s="35">
        <v>11.1</v>
      </c>
      <c r="AB168" s="35">
        <f t="shared" si="33"/>
        <v>88.1</v>
      </c>
      <c r="AC168" s="35"/>
      <c r="AD168" s="35">
        <f t="shared" si="34"/>
        <v>88.1</v>
      </c>
      <c r="AE168" s="72"/>
      <c r="AF168" s="72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10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10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10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10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10"/>
      <c r="GA168" s="9"/>
      <c r="GB168" s="9"/>
    </row>
    <row r="169" spans="1:184" s="2" customFormat="1" ht="17.149999999999999" customHeight="1">
      <c r="A169" s="14" t="s">
        <v>155</v>
      </c>
      <c r="B169" s="66">
        <v>0</v>
      </c>
      <c r="C169" s="66">
        <v>0</v>
      </c>
      <c r="D169" s="4">
        <f t="shared" si="29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203.7</v>
      </c>
      <c r="O169" s="35">
        <v>127.8</v>
      </c>
      <c r="P169" s="4">
        <f t="shared" si="30"/>
        <v>0.62739322533136965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43">
        <f t="shared" si="35"/>
        <v>0.62739322533136965</v>
      </c>
      <c r="W169" s="44">
        <v>1749</v>
      </c>
      <c r="X169" s="35">
        <f t="shared" si="36"/>
        <v>159</v>
      </c>
      <c r="Y169" s="35">
        <f t="shared" si="31"/>
        <v>99.8</v>
      </c>
      <c r="Z169" s="35">
        <f t="shared" si="32"/>
        <v>-59.2</v>
      </c>
      <c r="AA169" s="35">
        <v>7.1</v>
      </c>
      <c r="AB169" s="35">
        <f t="shared" si="33"/>
        <v>106.9</v>
      </c>
      <c r="AC169" s="35"/>
      <c r="AD169" s="35">
        <f t="shared" si="34"/>
        <v>106.9</v>
      </c>
      <c r="AE169" s="72"/>
      <c r="AF169" s="72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10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10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10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10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10"/>
      <c r="GA169" s="9"/>
      <c r="GB169" s="9"/>
    </row>
    <row r="170" spans="1:184" s="2" customFormat="1" ht="17.149999999999999" customHeight="1">
      <c r="A170" s="14" t="s">
        <v>156</v>
      </c>
      <c r="B170" s="66">
        <v>0</v>
      </c>
      <c r="C170" s="66">
        <v>0</v>
      </c>
      <c r="D170" s="4">
        <f t="shared" si="29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253.7</v>
      </c>
      <c r="O170" s="35">
        <v>48.8</v>
      </c>
      <c r="P170" s="4">
        <f t="shared" si="30"/>
        <v>0.19235317303902247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43">
        <f t="shared" si="35"/>
        <v>0.19235317303902247</v>
      </c>
      <c r="W170" s="44">
        <v>2594</v>
      </c>
      <c r="X170" s="35">
        <f t="shared" si="36"/>
        <v>235.81818181818181</v>
      </c>
      <c r="Y170" s="35">
        <f t="shared" si="31"/>
        <v>45.4</v>
      </c>
      <c r="Z170" s="35">
        <f t="shared" si="32"/>
        <v>-190.41818181818181</v>
      </c>
      <c r="AA170" s="35">
        <v>21.6</v>
      </c>
      <c r="AB170" s="35">
        <f t="shared" si="33"/>
        <v>67</v>
      </c>
      <c r="AC170" s="35"/>
      <c r="AD170" s="35">
        <f t="shared" si="34"/>
        <v>67</v>
      </c>
      <c r="AE170" s="72"/>
      <c r="AF170" s="72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10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10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10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10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10"/>
      <c r="GA170" s="9"/>
      <c r="GB170" s="9"/>
    </row>
    <row r="171" spans="1:184" s="2" customFormat="1" ht="17.149999999999999" customHeight="1">
      <c r="A171" s="14" t="s">
        <v>157</v>
      </c>
      <c r="B171" s="66">
        <v>0</v>
      </c>
      <c r="C171" s="66">
        <v>0</v>
      </c>
      <c r="D171" s="4">
        <f t="shared" si="29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585.6</v>
      </c>
      <c r="O171" s="35">
        <v>394</v>
      </c>
      <c r="P171" s="4">
        <f t="shared" si="30"/>
        <v>0.67281420765027322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43">
        <f t="shared" si="35"/>
        <v>0.67281420765027322</v>
      </c>
      <c r="W171" s="44">
        <v>2749</v>
      </c>
      <c r="X171" s="35">
        <f t="shared" si="36"/>
        <v>249.90909090909091</v>
      </c>
      <c r="Y171" s="35">
        <f t="shared" si="31"/>
        <v>168.1</v>
      </c>
      <c r="Z171" s="35">
        <f t="shared" si="32"/>
        <v>-81.809090909090912</v>
      </c>
      <c r="AA171" s="35">
        <v>-13.8</v>
      </c>
      <c r="AB171" s="35">
        <f t="shared" si="33"/>
        <v>154.30000000000001</v>
      </c>
      <c r="AC171" s="35"/>
      <c r="AD171" s="35">
        <f t="shared" si="34"/>
        <v>154.30000000000001</v>
      </c>
      <c r="AE171" s="72"/>
      <c r="AF171" s="72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10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10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10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10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10"/>
      <c r="GA171" s="9"/>
      <c r="GB171" s="9"/>
    </row>
    <row r="172" spans="1:184" s="2" customFormat="1" ht="17.149999999999999" customHeight="1">
      <c r="A172" s="14" t="s">
        <v>158</v>
      </c>
      <c r="B172" s="66">
        <v>102480</v>
      </c>
      <c r="C172" s="66">
        <v>77489.2</v>
      </c>
      <c r="D172" s="4">
        <f t="shared" si="29"/>
        <v>0.7561397345823575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3298</v>
      </c>
      <c r="O172" s="35">
        <v>2956.8</v>
      </c>
      <c r="P172" s="4">
        <f t="shared" si="30"/>
        <v>0.89654335961188603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43">
        <f t="shared" si="35"/>
        <v>0.86846263460598039</v>
      </c>
      <c r="W172" s="44">
        <v>4290</v>
      </c>
      <c r="X172" s="35">
        <f t="shared" si="36"/>
        <v>390</v>
      </c>
      <c r="Y172" s="35">
        <f t="shared" si="31"/>
        <v>338.7</v>
      </c>
      <c r="Z172" s="35">
        <f t="shared" si="32"/>
        <v>-51.300000000000011</v>
      </c>
      <c r="AA172" s="35">
        <v>0.7</v>
      </c>
      <c r="AB172" s="35">
        <f t="shared" si="33"/>
        <v>339.4</v>
      </c>
      <c r="AC172" s="35"/>
      <c r="AD172" s="35">
        <f t="shared" si="34"/>
        <v>339.4</v>
      </c>
      <c r="AE172" s="72"/>
      <c r="AF172" s="72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10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10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10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10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10"/>
      <c r="GA172" s="9"/>
      <c r="GB172" s="9"/>
    </row>
    <row r="173" spans="1:184" s="2" customFormat="1" ht="17.149999999999999" customHeight="1">
      <c r="A173" s="14" t="s">
        <v>159</v>
      </c>
      <c r="B173" s="66">
        <v>0</v>
      </c>
      <c r="C173" s="66">
        <v>0</v>
      </c>
      <c r="D173" s="4">
        <f t="shared" si="29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169.9</v>
      </c>
      <c r="O173" s="35">
        <v>256.39999999999998</v>
      </c>
      <c r="P173" s="4">
        <f t="shared" si="30"/>
        <v>1.2309123013537375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43">
        <f t="shared" si="35"/>
        <v>1.2309123013537375</v>
      </c>
      <c r="W173" s="44">
        <v>1649</v>
      </c>
      <c r="X173" s="35">
        <f t="shared" si="36"/>
        <v>149.90909090909091</v>
      </c>
      <c r="Y173" s="35">
        <f t="shared" si="31"/>
        <v>184.5</v>
      </c>
      <c r="Z173" s="35">
        <f t="shared" si="32"/>
        <v>34.590909090909093</v>
      </c>
      <c r="AA173" s="35">
        <v>-12.1</v>
      </c>
      <c r="AB173" s="35">
        <f t="shared" si="33"/>
        <v>172.4</v>
      </c>
      <c r="AC173" s="35"/>
      <c r="AD173" s="35">
        <f t="shared" si="34"/>
        <v>172.4</v>
      </c>
      <c r="AE173" s="72"/>
      <c r="AF173" s="72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10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10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10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10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10"/>
      <c r="GA173" s="9"/>
      <c r="GB173" s="9"/>
    </row>
    <row r="174" spans="1:184" s="2" customFormat="1" ht="17.149999999999999" customHeight="1">
      <c r="A174" s="14" t="s">
        <v>160</v>
      </c>
      <c r="B174" s="66">
        <v>6210</v>
      </c>
      <c r="C174" s="66">
        <v>4756.1000000000004</v>
      </c>
      <c r="D174" s="4">
        <f t="shared" si="29"/>
        <v>0.76587761674718202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1200.5999999999999</v>
      </c>
      <c r="O174" s="35">
        <v>597.70000000000005</v>
      </c>
      <c r="P174" s="4">
        <f t="shared" si="30"/>
        <v>0.4978344161252708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43">
        <f t="shared" si="35"/>
        <v>0.55144305624965306</v>
      </c>
      <c r="W174" s="44">
        <v>2294</v>
      </c>
      <c r="X174" s="35">
        <f t="shared" si="36"/>
        <v>208.54545454545453</v>
      </c>
      <c r="Y174" s="35">
        <f t="shared" si="31"/>
        <v>115</v>
      </c>
      <c r="Z174" s="35">
        <f t="shared" si="32"/>
        <v>-93.545454545454533</v>
      </c>
      <c r="AA174" s="35">
        <v>5.9</v>
      </c>
      <c r="AB174" s="35">
        <f t="shared" si="33"/>
        <v>120.9</v>
      </c>
      <c r="AC174" s="35"/>
      <c r="AD174" s="35">
        <f t="shared" si="34"/>
        <v>120.9</v>
      </c>
      <c r="AE174" s="72"/>
      <c r="AF174" s="72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10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10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10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10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10"/>
      <c r="GA174" s="9"/>
      <c r="GB174" s="9"/>
    </row>
    <row r="175" spans="1:184" s="2" customFormat="1" ht="17.149999999999999" customHeight="1">
      <c r="A175" s="14" t="s">
        <v>161</v>
      </c>
      <c r="B175" s="66">
        <v>0</v>
      </c>
      <c r="C175" s="66">
        <v>0</v>
      </c>
      <c r="D175" s="4">
        <f t="shared" si="29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273.3</v>
      </c>
      <c r="O175" s="35">
        <v>196.7</v>
      </c>
      <c r="P175" s="4">
        <f t="shared" si="30"/>
        <v>0.71972191730698853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43">
        <f t="shared" si="35"/>
        <v>0.71972191730698853</v>
      </c>
      <c r="W175" s="44">
        <v>1173</v>
      </c>
      <c r="X175" s="35">
        <f t="shared" si="36"/>
        <v>106.63636363636364</v>
      </c>
      <c r="Y175" s="35">
        <f t="shared" si="31"/>
        <v>76.7</v>
      </c>
      <c r="Z175" s="35">
        <f t="shared" si="32"/>
        <v>-29.936363636363637</v>
      </c>
      <c r="AA175" s="35">
        <v>4</v>
      </c>
      <c r="AB175" s="35">
        <f t="shared" si="33"/>
        <v>80.7</v>
      </c>
      <c r="AC175" s="35"/>
      <c r="AD175" s="35">
        <f t="shared" si="34"/>
        <v>80.7</v>
      </c>
      <c r="AE175" s="72"/>
      <c r="AF175" s="72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10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10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10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10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10"/>
      <c r="GA175" s="9"/>
      <c r="GB175" s="9"/>
    </row>
    <row r="176" spans="1:184" s="2" customFormat="1" ht="17.149999999999999" customHeight="1">
      <c r="A176" s="14" t="s">
        <v>162</v>
      </c>
      <c r="B176" s="66">
        <v>0</v>
      </c>
      <c r="C176" s="66">
        <v>0</v>
      </c>
      <c r="D176" s="4">
        <f t="shared" si="29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216.3</v>
      </c>
      <c r="O176" s="35">
        <v>124.6</v>
      </c>
      <c r="P176" s="4">
        <f t="shared" si="30"/>
        <v>0.57605177993527501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43">
        <f t="shared" si="35"/>
        <v>0.57605177993527501</v>
      </c>
      <c r="W176" s="44">
        <v>1587</v>
      </c>
      <c r="X176" s="35">
        <f t="shared" si="36"/>
        <v>144.27272727272728</v>
      </c>
      <c r="Y176" s="35">
        <f t="shared" si="31"/>
        <v>83.1</v>
      </c>
      <c r="Z176" s="35">
        <f t="shared" si="32"/>
        <v>-61.172727272727286</v>
      </c>
      <c r="AA176" s="35">
        <v>4.7</v>
      </c>
      <c r="AB176" s="35">
        <f t="shared" si="33"/>
        <v>87.8</v>
      </c>
      <c r="AC176" s="35"/>
      <c r="AD176" s="35">
        <f t="shared" si="34"/>
        <v>87.8</v>
      </c>
      <c r="AE176" s="72"/>
      <c r="AF176" s="72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10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10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10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10"/>
      <c r="GA176" s="9"/>
      <c r="GB176" s="9"/>
    </row>
    <row r="177" spans="1:184" s="2" customFormat="1" ht="17.149999999999999" customHeight="1">
      <c r="A177" s="14" t="s">
        <v>97</v>
      </c>
      <c r="B177" s="66">
        <v>13610</v>
      </c>
      <c r="C177" s="66">
        <v>5195.5</v>
      </c>
      <c r="D177" s="4">
        <f t="shared" si="29"/>
        <v>0.3817413666421749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276.7</v>
      </c>
      <c r="O177" s="35">
        <v>95.9</v>
      </c>
      <c r="P177" s="4">
        <f t="shared" si="30"/>
        <v>0.34658474882544277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43">
        <f t="shared" si="35"/>
        <v>0.35361607238878917</v>
      </c>
      <c r="W177" s="44">
        <v>2066</v>
      </c>
      <c r="X177" s="35">
        <f t="shared" si="36"/>
        <v>187.81818181818181</v>
      </c>
      <c r="Y177" s="35">
        <f t="shared" si="31"/>
        <v>66.400000000000006</v>
      </c>
      <c r="Z177" s="35">
        <f t="shared" si="32"/>
        <v>-121.41818181818181</v>
      </c>
      <c r="AA177" s="35">
        <v>0.3</v>
      </c>
      <c r="AB177" s="35">
        <f t="shared" si="33"/>
        <v>66.7</v>
      </c>
      <c r="AC177" s="35"/>
      <c r="AD177" s="35">
        <f t="shared" si="34"/>
        <v>66.7</v>
      </c>
      <c r="AE177" s="72"/>
      <c r="AF177" s="72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10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10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10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10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10"/>
      <c r="GA177" s="9"/>
      <c r="GB177" s="9"/>
    </row>
    <row r="178" spans="1:184" s="2" customFormat="1" ht="17.149999999999999" customHeight="1">
      <c r="A178" s="14" t="s">
        <v>163</v>
      </c>
      <c r="B178" s="66">
        <v>270570</v>
      </c>
      <c r="C178" s="66">
        <v>282443</v>
      </c>
      <c r="D178" s="4">
        <f t="shared" si="29"/>
        <v>1.0438814354880437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493.7</v>
      </c>
      <c r="O178" s="35">
        <v>329.5</v>
      </c>
      <c r="P178" s="4">
        <f t="shared" si="30"/>
        <v>0.66740935790966172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43">
        <f t="shared" si="35"/>
        <v>0.74270377342533811</v>
      </c>
      <c r="W178" s="44">
        <v>2032</v>
      </c>
      <c r="X178" s="35">
        <f t="shared" si="36"/>
        <v>184.72727272727272</v>
      </c>
      <c r="Y178" s="35">
        <f t="shared" si="31"/>
        <v>137.19999999999999</v>
      </c>
      <c r="Z178" s="35">
        <f t="shared" si="32"/>
        <v>-47.527272727272731</v>
      </c>
      <c r="AA178" s="35">
        <v>-7</v>
      </c>
      <c r="AB178" s="35">
        <f t="shared" si="33"/>
        <v>130.19999999999999</v>
      </c>
      <c r="AC178" s="35"/>
      <c r="AD178" s="35">
        <f t="shared" si="34"/>
        <v>130.19999999999999</v>
      </c>
      <c r="AE178" s="72"/>
      <c r="AF178" s="72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10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10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10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10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10"/>
      <c r="GA178" s="9"/>
      <c r="GB178" s="9"/>
    </row>
    <row r="179" spans="1:184" s="2" customFormat="1" ht="17.149999999999999" customHeight="1">
      <c r="A179" s="14" t="s">
        <v>164</v>
      </c>
      <c r="B179" s="66">
        <v>20100</v>
      </c>
      <c r="C179" s="66">
        <v>23076</v>
      </c>
      <c r="D179" s="4">
        <f t="shared" si="29"/>
        <v>1.1480597014925373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345.8</v>
      </c>
      <c r="O179" s="35">
        <v>469.9</v>
      </c>
      <c r="P179" s="4">
        <f t="shared" si="30"/>
        <v>1.2158877964141122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43">
        <f t="shared" si="35"/>
        <v>1.2023221774297972</v>
      </c>
      <c r="W179" s="44">
        <v>3300</v>
      </c>
      <c r="X179" s="35">
        <f t="shared" si="36"/>
        <v>300</v>
      </c>
      <c r="Y179" s="35">
        <f t="shared" si="31"/>
        <v>360.7</v>
      </c>
      <c r="Z179" s="35">
        <f t="shared" si="32"/>
        <v>60.699999999999989</v>
      </c>
      <c r="AA179" s="35">
        <v>-5.4</v>
      </c>
      <c r="AB179" s="35">
        <f t="shared" si="33"/>
        <v>355.3</v>
      </c>
      <c r="AC179" s="35"/>
      <c r="AD179" s="35">
        <f t="shared" si="34"/>
        <v>355.3</v>
      </c>
      <c r="AE179" s="72"/>
      <c r="AF179" s="72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10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10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10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10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10"/>
      <c r="GA179" s="9"/>
      <c r="GB179" s="9"/>
    </row>
    <row r="180" spans="1:184" s="2" customFormat="1" ht="17.149999999999999" customHeight="1">
      <c r="A180" s="14" t="s">
        <v>165</v>
      </c>
      <c r="B180" s="66">
        <v>2250</v>
      </c>
      <c r="C180" s="66">
        <v>1239.2</v>
      </c>
      <c r="D180" s="4">
        <f t="shared" si="29"/>
        <v>0.55075555555555555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208.6</v>
      </c>
      <c r="O180" s="35">
        <v>253.5</v>
      </c>
      <c r="P180" s="4">
        <f t="shared" si="30"/>
        <v>1.2015244487056567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43">
        <f t="shared" si="35"/>
        <v>1.0713706700756365</v>
      </c>
      <c r="W180" s="44">
        <v>2100</v>
      </c>
      <c r="X180" s="35">
        <f t="shared" si="36"/>
        <v>190.90909090909091</v>
      </c>
      <c r="Y180" s="35">
        <f t="shared" si="31"/>
        <v>204.5</v>
      </c>
      <c r="Z180" s="35">
        <f t="shared" si="32"/>
        <v>13.590909090909093</v>
      </c>
      <c r="AA180" s="35">
        <v>13</v>
      </c>
      <c r="AB180" s="35">
        <f t="shared" si="33"/>
        <v>217.5</v>
      </c>
      <c r="AC180" s="35"/>
      <c r="AD180" s="35">
        <f t="shared" si="34"/>
        <v>217.5</v>
      </c>
      <c r="AE180" s="72"/>
      <c r="AF180" s="72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10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10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10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10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10"/>
      <c r="GA180" s="9"/>
      <c r="GB180" s="9"/>
    </row>
    <row r="181" spans="1:184" s="2" customFormat="1" ht="17.149999999999999" customHeight="1">
      <c r="A181" s="18" t="s">
        <v>166</v>
      </c>
      <c r="B181" s="6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35"/>
      <c r="AB181" s="35"/>
      <c r="AC181" s="35"/>
      <c r="AD181" s="35"/>
      <c r="AE181" s="72"/>
      <c r="AF181" s="72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10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10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10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10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10"/>
      <c r="GA181" s="9"/>
      <c r="GB181" s="9"/>
    </row>
    <row r="182" spans="1:184" s="2" customFormat="1" ht="17.149999999999999" customHeight="1">
      <c r="A182" s="14" t="s">
        <v>167</v>
      </c>
      <c r="B182" s="66">
        <v>0</v>
      </c>
      <c r="C182" s="66">
        <v>0</v>
      </c>
      <c r="D182" s="4">
        <f t="shared" si="29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101.2</v>
      </c>
      <c r="O182" s="35">
        <v>66.2</v>
      </c>
      <c r="P182" s="4">
        <f t="shared" si="30"/>
        <v>0.6541501976284585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43">
        <f t="shared" si="35"/>
        <v>0.6541501976284585</v>
      </c>
      <c r="W182" s="44">
        <v>1248</v>
      </c>
      <c r="X182" s="35">
        <f t="shared" si="36"/>
        <v>113.45454545454545</v>
      </c>
      <c r="Y182" s="35">
        <f t="shared" si="31"/>
        <v>74.2</v>
      </c>
      <c r="Z182" s="35">
        <f t="shared" si="32"/>
        <v>-39.25454545454545</v>
      </c>
      <c r="AA182" s="35">
        <v>13.1</v>
      </c>
      <c r="AB182" s="35">
        <f t="shared" si="33"/>
        <v>87.3</v>
      </c>
      <c r="AC182" s="35"/>
      <c r="AD182" s="35">
        <f t="shared" si="34"/>
        <v>87.3</v>
      </c>
      <c r="AE182" s="72"/>
      <c r="AF182" s="72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10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10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10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10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10"/>
      <c r="GA182" s="9"/>
      <c r="GB182" s="9"/>
    </row>
    <row r="183" spans="1:184" s="2" customFormat="1" ht="17.149999999999999" customHeight="1">
      <c r="A183" s="14" t="s">
        <v>168</v>
      </c>
      <c r="B183" s="66">
        <v>24310</v>
      </c>
      <c r="C183" s="66">
        <v>24906.6</v>
      </c>
      <c r="D183" s="4">
        <f t="shared" si="29"/>
        <v>1.0245413410119293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1048.7</v>
      </c>
      <c r="O183" s="35">
        <v>1023.6</v>
      </c>
      <c r="P183" s="4">
        <f t="shared" si="30"/>
        <v>0.976065605034805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43">
        <f t="shared" si="35"/>
        <v>0.98576075223022985</v>
      </c>
      <c r="W183" s="44">
        <v>2508</v>
      </c>
      <c r="X183" s="35">
        <f t="shared" si="36"/>
        <v>228</v>
      </c>
      <c r="Y183" s="35">
        <f t="shared" si="31"/>
        <v>224.8</v>
      </c>
      <c r="Z183" s="35">
        <f t="shared" si="32"/>
        <v>-3.1999999999999886</v>
      </c>
      <c r="AA183" s="35">
        <v>6.2</v>
      </c>
      <c r="AB183" s="35">
        <f t="shared" si="33"/>
        <v>231</v>
      </c>
      <c r="AC183" s="35"/>
      <c r="AD183" s="35">
        <f t="shared" si="34"/>
        <v>231</v>
      </c>
      <c r="AE183" s="72"/>
      <c r="AF183" s="72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10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10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10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10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10"/>
      <c r="GA183" s="9"/>
      <c r="GB183" s="9"/>
    </row>
    <row r="184" spans="1:184" s="2" customFormat="1" ht="17.149999999999999" customHeight="1">
      <c r="A184" s="14" t="s">
        <v>169</v>
      </c>
      <c r="B184" s="66">
        <v>0</v>
      </c>
      <c r="C184" s="66">
        <v>0</v>
      </c>
      <c r="D184" s="4">
        <f t="shared" si="29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62.5</v>
      </c>
      <c r="O184" s="35">
        <v>61.9</v>
      </c>
      <c r="P184" s="4">
        <f t="shared" si="30"/>
        <v>0.99039999999999995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43">
        <f t="shared" si="35"/>
        <v>0.99039999999999995</v>
      </c>
      <c r="W184" s="44">
        <v>1329</v>
      </c>
      <c r="X184" s="35">
        <f t="shared" si="36"/>
        <v>120.81818181818181</v>
      </c>
      <c r="Y184" s="35">
        <f t="shared" si="31"/>
        <v>119.7</v>
      </c>
      <c r="Z184" s="35">
        <f t="shared" si="32"/>
        <v>-1.1181818181818102</v>
      </c>
      <c r="AA184" s="35">
        <v>4.5</v>
      </c>
      <c r="AB184" s="35">
        <f t="shared" si="33"/>
        <v>124.2</v>
      </c>
      <c r="AC184" s="35"/>
      <c r="AD184" s="35">
        <f t="shared" si="34"/>
        <v>124.2</v>
      </c>
      <c r="AE184" s="72"/>
      <c r="AF184" s="72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10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10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10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10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10"/>
      <c r="GA184" s="9"/>
      <c r="GB184" s="9"/>
    </row>
    <row r="185" spans="1:184" s="2" customFormat="1" ht="17.149999999999999" customHeight="1">
      <c r="A185" s="14" t="s">
        <v>170</v>
      </c>
      <c r="B185" s="66">
        <v>0</v>
      </c>
      <c r="C185" s="66">
        <v>0</v>
      </c>
      <c r="D185" s="4">
        <f t="shared" ref="D185:D247" si="37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269.89999999999998</v>
      </c>
      <c r="O185" s="35">
        <v>299.89999999999998</v>
      </c>
      <c r="P185" s="4">
        <f t="shared" ref="P185:P247" si="38">IF(Q185=0,0,IF(N185=0,1,IF(O185&lt;0,0,IF(O185/N185&gt;1.2,IF((O185/N185-1.2)*0.1+1.2&gt;1.3,1.3,(O185/N185-1.2)*0.1+1.2),O185/N185))))</f>
        <v>1.1111522786217118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43">
        <f t="shared" si="35"/>
        <v>1.1111522786217118</v>
      </c>
      <c r="W185" s="44">
        <v>633</v>
      </c>
      <c r="X185" s="35">
        <f t="shared" si="36"/>
        <v>57.545454545454547</v>
      </c>
      <c r="Y185" s="35">
        <f t="shared" ref="Y185:Y247" si="39">ROUND(V185*X185,1)</f>
        <v>63.9</v>
      </c>
      <c r="Z185" s="35">
        <f t="shared" ref="Z185:Z247" si="40">Y185-X185</f>
        <v>6.3545454545454518</v>
      </c>
      <c r="AA185" s="35">
        <v>-8</v>
      </c>
      <c r="AB185" s="35">
        <f t="shared" ref="AB185:AB248" si="41">IF((Y185+AA185)&gt;0,ROUND(Y185+AA185,1),0)</f>
        <v>55.9</v>
      </c>
      <c r="AC185" s="35"/>
      <c r="AD185" s="35">
        <f t="shared" ref="AD185:AD248" si="42">ROUND(AB185-AC185,1)</f>
        <v>55.9</v>
      </c>
      <c r="AE185" s="72"/>
      <c r="AF185" s="72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10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10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10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10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10"/>
      <c r="GA185" s="9"/>
      <c r="GB185" s="9"/>
    </row>
    <row r="186" spans="1:184" s="2" customFormat="1" ht="17.149999999999999" customHeight="1">
      <c r="A186" s="14" t="s">
        <v>171</v>
      </c>
      <c r="B186" s="66">
        <v>0</v>
      </c>
      <c r="C186" s="66">
        <v>0</v>
      </c>
      <c r="D186" s="4">
        <f t="shared" si="37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211.9</v>
      </c>
      <c r="O186" s="35">
        <v>84.6</v>
      </c>
      <c r="P186" s="4">
        <f t="shared" si="38"/>
        <v>0.3992449268522888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43">
        <f t="shared" ref="V186:V249" si="43">(D186*E186+P186*Q186)/(E186+Q186)</f>
        <v>0.3992449268522888</v>
      </c>
      <c r="W186" s="44">
        <v>740</v>
      </c>
      <c r="X186" s="35">
        <f t="shared" ref="X186:X249" si="44">W186/11</f>
        <v>67.272727272727266</v>
      </c>
      <c r="Y186" s="35">
        <f t="shared" si="39"/>
        <v>26.9</v>
      </c>
      <c r="Z186" s="35">
        <f t="shared" si="40"/>
        <v>-40.372727272727268</v>
      </c>
      <c r="AA186" s="35">
        <v>0.5</v>
      </c>
      <c r="AB186" s="35">
        <f t="shared" si="41"/>
        <v>27.4</v>
      </c>
      <c r="AC186" s="35"/>
      <c r="AD186" s="35">
        <f t="shared" si="42"/>
        <v>27.4</v>
      </c>
      <c r="AE186" s="72"/>
      <c r="AF186" s="72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10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10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10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10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10"/>
      <c r="GA186" s="9"/>
      <c r="GB186" s="9"/>
    </row>
    <row r="187" spans="1:184" s="2" customFormat="1" ht="17.149999999999999" customHeight="1">
      <c r="A187" s="14" t="s">
        <v>172</v>
      </c>
      <c r="B187" s="66">
        <v>0</v>
      </c>
      <c r="C187" s="66">
        <v>0</v>
      </c>
      <c r="D187" s="4">
        <f t="shared" si="37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317.39999999999998</v>
      </c>
      <c r="O187" s="35">
        <v>244.6</v>
      </c>
      <c r="P187" s="4">
        <f t="shared" si="38"/>
        <v>0.77063642091997486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43">
        <f t="shared" si="43"/>
        <v>0.77063642091997486</v>
      </c>
      <c r="W187" s="44">
        <v>1418</v>
      </c>
      <c r="X187" s="35">
        <f t="shared" si="44"/>
        <v>128.90909090909091</v>
      </c>
      <c r="Y187" s="35">
        <f t="shared" si="39"/>
        <v>99.3</v>
      </c>
      <c r="Z187" s="35">
        <f t="shared" si="40"/>
        <v>-29.609090909090909</v>
      </c>
      <c r="AA187" s="35">
        <v>17.2</v>
      </c>
      <c r="AB187" s="35">
        <f t="shared" si="41"/>
        <v>116.5</v>
      </c>
      <c r="AC187" s="35"/>
      <c r="AD187" s="35">
        <f t="shared" si="42"/>
        <v>116.5</v>
      </c>
      <c r="AE187" s="72"/>
      <c r="AF187" s="72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10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10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10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10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10"/>
      <c r="GA187" s="9"/>
      <c r="GB187" s="9"/>
    </row>
    <row r="188" spans="1:184" s="2" customFormat="1" ht="17.149999999999999" customHeight="1">
      <c r="A188" s="18" t="s">
        <v>173</v>
      </c>
      <c r="B188" s="6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35"/>
      <c r="AB188" s="35"/>
      <c r="AC188" s="35"/>
      <c r="AD188" s="35"/>
      <c r="AE188" s="72"/>
      <c r="AF188" s="72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10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10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10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10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10"/>
      <c r="GA188" s="9"/>
      <c r="GB188" s="9"/>
    </row>
    <row r="189" spans="1:184" s="2" customFormat="1" ht="17.850000000000001" customHeight="1">
      <c r="A189" s="14" t="s">
        <v>174</v>
      </c>
      <c r="B189" s="66">
        <v>0</v>
      </c>
      <c r="C189" s="66">
        <v>0</v>
      </c>
      <c r="D189" s="4">
        <f t="shared" si="37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44.4</v>
      </c>
      <c r="O189" s="35">
        <v>15.1</v>
      </c>
      <c r="P189" s="4">
        <f t="shared" si="38"/>
        <v>0.34009009009009011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43">
        <f t="shared" si="43"/>
        <v>0.34009009009009011</v>
      </c>
      <c r="W189" s="44">
        <v>1141</v>
      </c>
      <c r="X189" s="35">
        <f t="shared" si="44"/>
        <v>103.72727272727273</v>
      </c>
      <c r="Y189" s="35">
        <f t="shared" si="39"/>
        <v>35.299999999999997</v>
      </c>
      <c r="Z189" s="35">
        <f t="shared" si="40"/>
        <v>-68.427272727272737</v>
      </c>
      <c r="AA189" s="35">
        <v>-7.4</v>
      </c>
      <c r="AB189" s="35">
        <f t="shared" si="41"/>
        <v>27.9</v>
      </c>
      <c r="AC189" s="35"/>
      <c r="AD189" s="35">
        <f t="shared" si="42"/>
        <v>27.9</v>
      </c>
      <c r="AE189" s="72"/>
      <c r="AF189" s="72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10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10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10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10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10"/>
      <c r="GA189" s="9"/>
      <c r="GB189" s="9"/>
    </row>
    <row r="190" spans="1:184" s="2" customFormat="1" ht="17.149999999999999" customHeight="1">
      <c r="A190" s="14" t="s">
        <v>175</v>
      </c>
      <c r="B190" s="66">
        <v>0</v>
      </c>
      <c r="C190" s="66">
        <v>0</v>
      </c>
      <c r="D190" s="4">
        <f t="shared" si="37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147.69999999999999</v>
      </c>
      <c r="O190" s="35">
        <v>106.7</v>
      </c>
      <c r="P190" s="4">
        <f t="shared" si="38"/>
        <v>0.72241029113067035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43">
        <f t="shared" si="43"/>
        <v>0.72241029113067035</v>
      </c>
      <c r="W190" s="44">
        <v>1064</v>
      </c>
      <c r="X190" s="35">
        <f t="shared" si="44"/>
        <v>96.727272727272734</v>
      </c>
      <c r="Y190" s="35">
        <f t="shared" si="39"/>
        <v>69.900000000000006</v>
      </c>
      <c r="Z190" s="35">
        <f t="shared" si="40"/>
        <v>-26.827272727272728</v>
      </c>
      <c r="AA190" s="35">
        <v>-5.0999999999999996</v>
      </c>
      <c r="AB190" s="35">
        <f t="shared" si="41"/>
        <v>64.8</v>
      </c>
      <c r="AC190" s="35"/>
      <c r="AD190" s="35">
        <f t="shared" si="42"/>
        <v>64.8</v>
      </c>
      <c r="AE190" s="72"/>
      <c r="AF190" s="72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10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10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10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10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10"/>
      <c r="GA190" s="9"/>
      <c r="GB190" s="9"/>
    </row>
    <row r="191" spans="1:184" s="2" customFormat="1" ht="17.149999999999999" customHeight="1">
      <c r="A191" s="14" t="s">
        <v>176</v>
      </c>
      <c r="B191" s="66">
        <v>0</v>
      </c>
      <c r="C191" s="66">
        <v>0</v>
      </c>
      <c r="D191" s="4">
        <f t="shared" si="37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87.8</v>
      </c>
      <c r="O191" s="35">
        <v>91.8</v>
      </c>
      <c r="P191" s="4">
        <f t="shared" si="38"/>
        <v>1.0455580865603644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43">
        <f t="shared" si="43"/>
        <v>1.0455580865603644</v>
      </c>
      <c r="W191" s="44">
        <v>1806</v>
      </c>
      <c r="X191" s="35">
        <f t="shared" si="44"/>
        <v>164.18181818181819</v>
      </c>
      <c r="Y191" s="35">
        <f t="shared" si="39"/>
        <v>171.7</v>
      </c>
      <c r="Z191" s="35">
        <f t="shared" si="40"/>
        <v>7.5181818181818016</v>
      </c>
      <c r="AA191" s="35">
        <v>-4.2</v>
      </c>
      <c r="AB191" s="35">
        <f t="shared" si="41"/>
        <v>167.5</v>
      </c>
      <c r="AC191" s="35"/>
      <c r="AD191" s="35">
        <f t="shared" si="42"/>
        <v>167.5</v>
      </c>
      <c r="AE191" s="72"/>
      <c r="AF191" s="72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10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10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10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10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10"/>
      <c r="GA191" s="9"/>
      <c r="GB191" s="9"/>
    </row>
    <row r="192" spans="1:184" s="2" customFormat="1" ht="17.149999999999999" customHeight="1">
      <c r="A192" s="14" t="s">
        <v>177</v>
      </c>
      <c r="B192" s="66">
        <v>168402</v>
      </c>
      <c r="C192" s="66">
        <v>191903.9</v>
      </c>
      <c r="D192" s="4">
        <f t="shared" si="37"/>
        <v>1.1395583187848124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1581.9</v>
      </c>
      <c r="O192" s="35">
        <v>2206</v>
      </c>
      <c r="P192" s="4">
        <f t="shared" si="38"/>
        <v>1.2194525570516468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43">
        <f t="shared" si="43"/>
        <v>1.2034737093982799</v>
      </c>
      <c r="W192" s="44">
        <v>1348</v>
      </c>
      <c r="X192" s="35">
        <f t="shared" si="44"/>
        <v>122.54545454545455</v>
      </c>
      <c r="Y192" s="35">
        <f t="shared" si="39"/>
        <v>147.5</v>
      </c>
      <c r="Z192" s="35">
        <f t="shared" si="40"/>
        <v>24.954545454545453</v>
      </c>
      <c r="AA192" s="35">
        <v>-1.7</v>
      </c>
      <c r="AB192" s="35">
        <f t="shared" si="41"/>
        <v>145.80000000000001</v>
      </c>
      <c r="AC192" s="35"/>
      <c r="AD192" s="35">
        <f t="shared" si="42"/>
        <v>145.80000000000001</v>
      </c>
      <c r="AE192" s="72"/>
      <c r="AF192" s="72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10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10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10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10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10"/>
      <c r="GA192" s="9"/>
      <c r="GB192" s="9"/>
    </row>
    <row r="193" spans="1:184" s="2" customFormat="1" ht="17.149999999999999" customHeight="1">
      <c r="A193" s="14" t="s">
        <v>178</v>
      </c>
      <c r="B193" s="66">
        <v>0</v>
      </c>
      <c r="C193" s="66">
        <v>48.5</v>
      </c>
      <c r="D193" s="4">
        <f t="shared" si="37"/>
        <v>0</v>
      </c>
      <c r="E193" s="11">
        <v>0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183.4</v>
      </c>
      <c r="O193" s="35">
        <v>218.5</v>
      </c>
      <c r="P193" s="4">
        <f t="shared" si="38"/>
        <v>1.1913849509269356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43">
        <f t="shared" si="43"/>
        <v>1.1913849509269356</v>
      </c>
      <c r="W193" s="44">
        <v>1104</v>
      </c>
      <c r="X193" s="35">
        <f t="shared" si="44"/>
        <v>100.36363636363636</v>
      </c>
      <c r="Y193" s="35">
        <f t="shared" si="39"/>
        <v>119.6</v>
      </c>
      <c r="Z193" s="35">
        <f t="shared" si="40"/>
        <v>19.236363636363635</v>
      </c>
      <c r="AA193" s="35">
        <v>-6.7</v>
      </c>
      <c r="AB193" s="35">
        <f t="shared" si="41"/>
        <v>112.9</v>
      </c>
      <c r="AC193" s="35"/>
      <c r="AD193" s="35">
        <f t="shared" si="42"/>
        <v>112.9</v>
      </c>
      <c r="AE193" s="72"/>
      <c r="AF193" s="72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10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10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10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10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10"/>
      <c r="GA193" s="9"/>
      <c r="GB193" s="9"/>
    </row>
    <row r="194" spans="1:184" s="2" customFormat="1" ht="17.149999999999999" customHeight="1">
      <c r="A194" s="14" t="s">
        <v>179</v>
      </c>
      <c r="B194" s="66">
        <v>0</v>
      </c>
      <c r="C194" s="66">
        <v>0</v>
      </c>
      <c r="D194" s="4">
        <f t="shared" si="37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182.2</v>
      </c>
      <c r="O194" s="35">
        <v>76.2</v>
      </c>
      <c r="P194" s="4">
        <f t="shared" si="38"/>
        <v>0.41822173435784854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43">
        <f t="shared" si="43"/>
        <v>0.41822173435784854</v>
      </c>
      <c r="W194" s="44">
        <v>1331</v>
      </c>
      <c r="X194" s="35">
        <f t="shared" si="44"/>
        <v>121</v>
      </c>
      <c r="Y194" s="35">
        <f t="shared" si="39"/>
        <v>50.6</v>
      </c>
      <c r="Z194" s="35">
        <f t="shared" si="40"/>
        <v>-70.400000000000006</v>
      </c>
      <c r="AA194" s="35">
        <v>4.3</v>
      </c>
      <c r="AB194" s="35">
        <f t="shared" si="41"/>
        <v>54.9</v>
      </c>
      <c r="AC194" s="35"/>
      <c r="AD194" s="35">
        <f t="shared" si="42"/>
        <v>54.9</v>
      </c>
      <c r="AE194" s="72"/>
      <c r="AF194" s="72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10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10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10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10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10"/>
      <c r="GA194" s="9"/>
      <c r="GB194" s="9"/>
    </row>
    <row r="195" spans="1:184" s="2" customFormat="1" ht="17.149999999999999" customHeight="1">
      <c r="A195" s="14" t="s">
        <v>180</v>
      </c>
      <c r="B195" s="66">
        <v>0</v>
      </c>
      <c r="C195" s="66">
        <v>0</v>
      </c>
      <c r="D195" s="4">
        <f t="shared" si="37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156.69999999999999</v>
      </c>
      <c r="O195" s="35">
        <v>172.3</v>
      </c>
      <c r="P195" s="4">
        <f t="shared" si="38"/>
        <v>1.0995532865347799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43">
        <f t="shared" si="43"/>
        <v>1.0995532865347799</v>
      </c>
      <c r="W195" s="44">
        <v>1478</v>
      </c>
      <c r="X195" s="35">
        <f t="shared" si="44"/>
        <v>134.36363636363637</v>
      </c>
      <c r="Y195" s="35">
        <f t="shared" si="39"/>
        <v>147.69999999999999</v>
      </c>
      <c r="Z195" s="35">
        <f t="shared" si="40"/>
        <v>13.336363636363615</v>
      </c>
      <c r="AA195" s="35">
        <v>-10.5</v>
      </c>
      <c r="AB195" s="35">
        <f t="shared" si="41"/>
        <v>137.19999999999999</v>
      </c>
      <c r="AC195" s="35"/>
      <c r="AD195" s="35">
        <f t="shared" si="42"/>
        <v>137.19999999999999</v>
      </c>
      <c r="AE195" s="72"/>
      <c r="AF195" s="72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10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10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10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10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10"/>
      <c r="GA195" s="9"/>
      <c r="GB195" s="9"/>
    </row>
    <row r="196" spans="1:184" s="2" customFormat="1" ht="17.149999999999999" customHeight="1">
      <c r="A196" s="14" t="s">
        <v>181</v>
      </c>
      <c r="B196" s="66">
        <v>12900</v>
      </c>
      <c r="C196" s="66">
        <v>16897</v>
      </c>
      <c r="D196" s="4">
        <f t="shared" si="37"/>
        <v>1.210984496124031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361.1</v>
      </c>
      <c r="O196" s="35">
        <v>284.3</v>
      </c>
      <c r="P196" s="4">
        <f t="shared" si="38"/>
        <v>0.78731653281639435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43">
        <f t="shared" si="43"/>
        <v>0.8720501254779216</v>
      </c>
      <c r="W196" s="44">
        <v>765</v>
      </c>
      <c r="X196" s="35">
        <f t="shared" si="44"/>
        <v>69.545454545454547</v>
      </c>
      <c r="Y196" s="35">
        <f t="shared" si="39"/>
        <v>60.6</v>
      </c>
      <c r="Z196" s="35">
        <f t="shared" si="40"/>
        <v>-8.9454545454545453</v>
      </c>
      <c r="AA196" s="35">
        <v>6.4</v>
      </c>
      <c r="AB196" s="35">
        <f t="shared" si="41"/>
        <v>67</v>
      </c>
      <c r="AC196" s="35"/>
      <c r="AD196" s="35">
        <f t="shared" si="42"/>
        <v>67</v>
      </c>
      <c r="AE196" s="72"/>
      <c r="AF196" s="72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10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10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10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10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10"/>
      <c r="GA196" s="9"/>
      <c r="GB196" s="9"/>
    </row>
    <row r="197" spans="1:184" s="2" customFormat="1" ht="17.149999999999999" customHeight="1">
      <c r="A197" s="14" t="s">
        <v>182</v>
      </c>
      <c r="B197" s="66">
        <v>0</v>
      </c>
      <c r="C197" s="66">
        <v>0</v>
      </c>
      <c r="D197" s="4">
        <f t="shared" si="37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137</v>
      </c>
      <c r="O197" s="35">
        <v>153.4</v>
      </c>
      <c r="P197" s="4">
        <f t="shared" si="38"/>
        <v>1.1197080291970802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43">
        <f t="shared" si="43"/>
        <v>1.1197080291970802</v>
      </c>
      <c r="W197" s="44">
        <v>1834</v>
      </c>
      <c r="X197" s="35">
        <f t="shared" si="44"/>
        <v>166.72727272727272</v>
      </c>
      <c r="Y197" s="35">
        <f t="shared" si="39"/>
        <v>186.7</v>
      </c>
      <c r="Z197" s="35">
        <f t="shared" si="40"/>
        <v>19.972727272727269</v>
      </c>
      <c r="AA197" s="35">
        <v>-10.3</v>
      </c>
      <c r="AB197" s="35">
        <f t="shared" si="41"/>
        <v>176.4</v>
      </c>
      <c r="AC197" s="35"/>
      <c r="AD197" s="35">
        <f t="shared" si="42"/>
        <v>176.4</v>
      </c>
      <c r="AE197" s="72"/>
      <c r="AF197" s="72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10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10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10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10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10"/>
      <c r="GA197" s="9"/>
      <c r="GB197" s="9"/>
    </row>
    <row r="198" spans="1:184" s="2" customFormat="1" ht="17.149999999999999" customHeight="1">
      <c r="A198" s="14" t="s">
        <v>183</v>
      </c>
      <c r="B198" s="66">
        <v>0</v>
      </c>
      <c r="C198" s="66">
        <v>0</v>
      </c>
      <c r="D198" s="4">
        <f t="shared" si="37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56.4</v>
      </c>
      <c r="O198" s="35">
        <v>62</v>
      </c>
      <c r="P198" s="4">
        <f t="shared" si="38"/>
        <v>1.0992907801418439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43">
        <f t="shared" si="43"/>
        <v>1.0992907801418439</v>
      </c>
      <c r="W198" s="44">
        <v>1264</v>
      </c>
      <c r="X198" s="35">
        <f t="shared" si="44"/>
        <v>114.90909090909091</v>
      </c>
      <c r="Y198" s="35">
        <f t="shared" si="39"/>
        <v>126.3</v>
      </c>
      <c r="Z198" s="35">
        <f t="shared" si="40"/>
        <v>11.390909090909091</v>
      </c>
      <c r="AA198" s="35">
        <v>-12.9</v>
      </c>
      <c r="AB198" s="35">
        <f t="shared" si="41"/>
        <v>113.4</v>
      </c>
      <c r="AC198" s="35"/>
      <c r="AD198" s="35">
        <f t="shared" si="42"/>
        <v>113.4</v>
      </c>
      <c r="AE198" s="72"/>
      <c r="AF198" s="72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10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10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10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10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10"/>
      <c r="GA198" s="9"/>
      <c r="GB198" s="9"/>
    </row>
    <row r="199" spans="1:184" s="2" customFormat="1" ht="17.149999999999999" customHeight="1">
      <c r="A199" s="14" t="s">
        <v>184</v>
      </c>
      <c r="B199" s="66">
        <v>0</v>
      </c>
      <c r="C199" s="66">
        <v>0</v>
      </c>
      <c r="D199" s="4">
        <f t="shared" si="37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70.400000000000006</v>
      </c>
      <c r="O199" s="35">
        <v>87.1</v>
      </c>
      <c r="P199" s="4">
        <f t="shared" si="38"/>
        <v>1.2037215909090908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43">
        <f t="shared" si="43"/>
        <v>1.2037215909090908</v>
      </c>
      <c r="W199" s="44">
        <v>1389</v>
      </c>
      <c r="X199" s="35">
        <f t="shared" si="44"/>
        <v>126.27272727272727</v>
      </c>
      <c r="Y199" s="35">
        <f t="shared" si="39"/>
        <v>152</v>
      </c>
      <c r="Z199" s="35">
        <f t="shared" si="40"/>
        <v>25.727272727272734</v>
      </c>
      <c r="AA199" s="35">
        <v>-13.1</v>
      </c>
      <c r="AB199" s="35">
        <f t="shared" si="41"/>
        <v>138.9</v>
      </c>
      <c r="AC199" s="35"/>
      <c r="AD199" s="35">
        <f t="shared" si="42"/>
        <v>138.9</v>
      </c>
      <c r="AE199" s="72"/>
      <c r="AF199" s="72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10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10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10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10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10"/>
      <c r="GA199" s="9"/>
      <c r="GB199" s="9"/>
    </row>
    <row r="200" spans="1:184" s="2" customFormat="1" ht="17.149999999999999" customHeight="1">
      <c r="A200" s="14" t="s">
        <v>185</v>
      </c>
      <c r="B200" s="66">
        <v>0</v>
      </c>
      <c r="C200" s="66">
        <v>0</v>
      </c>
      <c r="D200" s="4">
        <f t="shared" si="37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101.8</v>
      </c>
      <c r="O200" s="35">
        <v>107.2</v>
      </c>
      <c r="P200" s="4">
        <f t="shared" si="38"/>
        <v>1.0530451866404715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43">
        <f t="shared" si="43"/>
        <v>1.0530451866404715</v>
      </c>
      <c r="W200" s="44">
        <v>1144</v>
      </c>
      <c r="X200" s="35">
        <f t="shared" si="44"/>
        <v>104</v>
      </c>
      <c r="Y200" s="35">
        <f t="shared" si="39"/>
        <v>109.5</v>
      </c>
      <c r="Z200" s="35">
        <f t="shared" si="40"/>
        <v>5.5</v>
      </c>
      <c r="AA200" s="35">
        <v>-7.3</v>
      </c>
      <c r="AB200" s="35">
        <f t="shared" si="41"/>
        <v>102.2</v>
      </c>
      <c r="AC200" s="35"/>
      <c r="AD200" s="35">
        <f t="shared" si="42"/>
        <v>102.2</v>
      </c>
      <c r="AE200" s="72"/>
      <c r="AF200" s="72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10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10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10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10"/>
      <c r="GA200" s="9"/>
      <c r="GB200" s="9"/>
    </row>
    <row r="201" spans="1:184" s="2" customFormat="1" ht="17.149999999999999" customHeight="1">
      <c r="A201" s="14" t="s">
        <v>186</v>
      </c>
      <c r="B201" s="66">
        <v>0</v>
      </c>
      <c r="C201" s="66">
        <v>0</v>
      </c>
      <c r="D201" s="4">
        <f t="shared" si="37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91</v>
      </c>
      <c r="O201" s="35">
        <v>92.5</v>
      </c>
      <c r="P201" s="4">
        <f t="shared" si="38"/>
        <v>1.0164835164835164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43">
        <f t="shared" si="43"/>
        <v>1.0164835164835164</v>
      </c>
      <c r="W201" s="44">
        <v>1556</v>
      </c>
      <c r="X201" s="35">
        <f t="shared" si="44"/>
        <v>141.45454545454547</v>
      </c>
      <c r="Y201" s="35">
        <f t="shared" si="39"/>
        <v>143.80000000000001</v>
      </c>
      <c r="Z201" s="35">
        <f t="shared" si="40"/>
        <v>2.3454545454545439</v>
      </c>
      <c r="AA201" s="35">
        <v>-14.8</v>
      </c>
      <c r="AB201" s="35">
        <f t="shared" si="41"/>
        <v>129</v>
      </c>
      <c r="AC201" s="35"/>
      <c r="AD201" s="35">
        <f t="shared" si="42"/>
        <v>129</v>
      </c>
      <c r="AE201" s="72"/>
      <c r="AF201" s="72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10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10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10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10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10"/>
      <c r="GA201" s="9"/>
      <c r="GB201" s="9"/>
    </row>
    <row r="202" spans="1:184" s="2" customFormat="1" ht="17.149999999999999" customHeight="1">
      <c r="A202" s="18" t="s">
        <v>187</v>
      </c>
      <c r="B202" s="6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35"/>
      <c r="AB202" s="35"/>
      <c r="AC202" s="35"/>
      <c r="AD202" s="35"/>
      <c r="AE202" s="72"/>
      <c r="AF202" s="72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10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10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10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10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10"/>
      <c r="GA202" s="9"/>
      <c r="GB202" s="9"/>
    </row>
    <row r="203" spans="1:184" s="2" customFormat="1" ht="17.149999999999999" customHeight="1">
      <c r="A203" s="14" t="s">
        <v>188</v>
      </c>
      <c r="B203" s="66">
        <v>0</v>
      </c>
      <c r="C203" s="66">
        <v>0</v>
      </c>
      <c r="D203" s="4">
        <f t="shared" si="37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277.39999999999998</v>
      </c>
      <c r="O203" s="35">
        <v>270.60000000000002</v>
      </c>
      <c r="P203" s="4">
        <f t="shared" si="38"/>
        <v>0.97548666186012989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43">
        <f t="shared" si="43"/>
        <v>0.97548666186012978</v>
      </c>
      <c r="W203" s="44">
        <v>1040</v>
      </c>
      <c r="X203" s="35">
        <f t="shared" si="44"/>
        <v>94.545454545454547</v>
      </c>
      <c r="Y203" s="35">
        <f t="shared" si="39"/>
        <v>92.2</v>
      </c>
      <c r="Z203" s="35">
        <f t="shared" si="40"/>
        <v>-2.3454545454545439</v>
      </c>
      <c r="AA203" s="35">
        <v>-6.3</v>
      </c>
      <c r="AB203" s="35">
        <f t="shared" si="41"/>
        <v>85.9</v>
      </c>
      <c r="AC203" s="35">
        <f>MIN(AB203,26)</f>
        <v>26</v>
      </c>
      <c r="AD203" s="35">
        <f t="shared" si="42"/>
        <v>59.9</v>
      </c>
      <c r="AE203" s="72"/>
      <c r="AF203" s="72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10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10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10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10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10"/>
      <c r="GA203" s="9"/>
      <c r="GB203" s="9"/>
    </row>
    <row r="204" spans="1:184" s="2" customFormat="1" ht="17.149999999999999" customHeight="1">
      <c r="A204" s="14" t="s">
        <v>189</v>
      </c>
      <c r="B204" s="66">
        <v>0</v>
      </c>
      <c r="C204" s="66">
        <v>0</v>
      </c>
      <c r="D204" s="4">
        <f t="shared" si="37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36.5</v>
      </c>
      <c r="O204" s="35">
        <v>96.8</v>
      </c>
      <c r="P204" s="4">
        <f t="shared" si="38"/>
        <v>1.3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43">
        <f t="shared" si="43"/>
        <v>1.3</v>
      </c>
      <c r="W204" s="44">
        <v>774</v>
      </c>
      <c r="X204" s="35">
        <f t="shared" si="44"/>
        <v>70.36363636363636</v>
      </c>
      <c r="Y204" s="35">
        <f t="shared" si="39"/>
        <v>91.5</v>
      </c>
      <c r="Z204" s="35">
        <f t="shared" si="40"/>
        <v>21.13636363636364</v>
      </c>
      <c r="AA204" s="35">
        <v>2.2999999999999998</v>
      </c>
      <c r="AB204" s="35">
        <f t="shared" si="41"/>
        <v>93.8</v>
      </c>
      <c r="AC204" s="35"/>
      <c r="AD204" s="35">
        <f t="shared" si="42"/>
        <v>93.8</v>
      </c>
      <c r="AE204" s="72"/>
      <c r="AF204" s="72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10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10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10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10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10"/>
      <c r="GA204" s="9"/>
      <c r="GB204" s="9"/>
    </row>
    <row r="205" spans="1:184" s="2" customFormat="1" ht="17.149999999999999" customHeight="1">
      <c r="A205" s="14" t="s">
        <v>190</v>
      </c>
      <c r="B205" s="66">
        <v>0</v>
      </c>
      <c r="C205" s="66">
        <v>0</v>
      </c>
      <c r="D205" s="4">
        <f t="shared" si="37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140.4</v>
      </c>
      <c r="O205" s="35">
        <v>301.60000000000002</v>
      </c>
      <c r="P205" s="4">
        <f t="shared" si="38"/>
        <v>1.2948148148148149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43">
        <f t="shared" si="43"/>
        <v>1.2948148148148149</v>
      </c>
      <c r="W205" s="44">
        <v>1954</v>
      </c>
      <c r="X205" s="35">
        <f t="shared" si="44"/>
        <v>177.63636363636363</v>
      </c>
      <c r="Y205" s="35">
        <f t="shared" si="39"/>
        <v>230</v>
      </c>
      <c r="Z205" s="35">
        <f t="shared" si="40"/>
        <v>52.363636363636374</v>
      </c>
      <c r="AA205" s="35">
        <v>0.8</v>
      </c>
      <c r="AB205" s="35">
        <f t="shared" si="41"/>
        <v>230.8</v>
      </c>
      <c r="AC205" s="35"/>
      <c r="AD205" s="35">
        <f t="shared" si="42"/>
        <v>230.8</v>
      </c>
      <c r="AE205" s="72"/>
      <c r="AF205" s="72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10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10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10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10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10"/>
      <c r="GA205" s="9"/>
      <c r="GB205" s="9"/>
    </row>
    <row r="206" spans="1:184" s="2" customFormat="1" ht="17.149999999999999" customHeight="1">
      <c r="A206" s="14" t="s">
        <v>191</v>
      </c>
      <c r="B206" s="66">
        <v>0</v>
      </c>
      <c r="C206" s="66">
        <v>0</v>
      </c>
      <c r="D206" s="4">
        <f t="shared" si="37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37.6</v>
      </c>
      <c r="O206" s="35">
        <v>114</v>
      </c>
      <c r="P206" s="4">
        <f t="shared" si="38"/>
        <v>1.3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43">
        <f t="shared" si="43"/>
        <v>1.3</v>
      </c>
      <c r="W206" s="44">
        <v>539</v>
      </c>
      <c r="X206" s="35">
        <f t="shared" si="44"/>
        <v>49</v>
      </c>
      <c r="Y206" s="35">
        <f t="shared" si="39"/>
        <v>63.7</v>
      </c>
      <c r="Z206" s="35">
        <f t="shared" si="40"/>
        <v>14.700000000000003</v>
      </c>
      <c r="AA206" s="35">
        <v>-2</v>
      </c>
      <c r="AB206" s="35">
        <f t="shared" si="41"/>
        <v>61.7</v>
      </c>
      <c r="AC206" s="35"/>
      <c r="AD206" s="35">
        <f t="shared" si="42"/>
        <v>61.7</v>
      </c>
      <c r="AE206" s="72"/>
      <c r="AF206" s="72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10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10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10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10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10"/>
      <c r="GA206" s="9"/>
      <c r="GB206" s="9"/>
    </row>
    <row r="207" spans="1:184" s="2" customFormat="1" ht="17.149999999999999" customHeight="1">
      <c r="A207" s="14" t="s">
        <v>192</v>
      </c>
      <c r="B207" s="66">
        <v>0</v>
      </c>
      <c r="C207" s="66">
        <v>0</v>
      </c>
      <c r="D207" s="4">
        <f t="shared" si="37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140.9</v>
      </c>
      <c r="O207" s="35">
        <v>180.6</v>
      </c>
      <c r="P207" s="4">
        <f t="shared" si="38"/>
        <v>1.2081760113555713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43">
        <f t="shared" si="43"/>
        <v>1.2081760113555713</v>
      </c>
      <c r="W207" s="44">
        <v>896</v>
      </c>
      <c r="X207" s="35">
        <f t="shared" si="44"/>
        <v>81.454545454545453</v>
      </c>
      <c r="Y207" s="35">
        <f t="shared" si="39"/>
        <v>98.4</v>
      </c>
      <c r="Z207" s="35">
        <f t="shared" si="40"/>
        <v>16.945454545454552</v>
      </c>
      <c r="AA207" s="35">
        <v>3.8</v>
      </c>
      <c r="AB207" s="35">
        <f t="shared" si="41"/>
        <v>102.2</v>
      </c>
      <c r="AC207" s="35"/>
      <c r="AD207" s="35">
        <f t="shared" si="42"/>
        <v>102.2</v>
      </c>
      <c r="AE207" s="72"/>
      <c r="AF207" s="72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10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10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10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10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10"/>
      <c r="GA207" s="9"/>
      <c r="GB207" s="9"/>
    </row>
    <row r="208" spans="1:184" s="2" customFormat="1" ht="17.149999999999999" customHeight="1">
      <c r="A208" s="14" t="s">
        <v>193</v>
      </c>
      <c r="B208" s="66">
        <v>123</v>
      </c>
      <c r="C208" s="66">
        <v>198</v>
      </c>
      <c r="D208" s="4">
        <f t="shared" si="37"/>
        <v>1.2409756097560976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54.9</v>
      </c>
      <c r="O208" s="35">
        <v>147.30000000000001</v>
      </c>
      <c r="P208" s="4">
        <f t="shared" si="38"/>
        <v>1.3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43">
        <f t="shared" si="43"/>
        <v>1.2881951219512195</v>
      </c>
      <c r="W208" s="44">
        <v>1354</v>
      </c>
      <c r="X208" s="35">
        <f t="shared" si="44"/>
        <v>123.09090909090909</v>
      </c>
      <c r="Y208" s="35">
        <f t="shared" si="39"/>
        <v>158.6</v>
      </c>
      <c r="Z208" s="35">
        <f t="shared" si="40"/>
        <v>35.509090909090901</v>
      </c>
      <c r="AA208" s="35">
        <v>-3.2</v>
      </c>
      <c r="AB208" s="35">
        <f t="shared" si="41"/>
        <v>155.4</v>
      </c>
      <c r="AC208" s="35"/>
      <c r="AD208" s="35">
        <f t="shared" si="42"/>
        <v>155.4</v>
      </c>
      <c r="AE208" s="72"/>
      <c r="AF208" s="72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10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10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10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10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10"/>
      <c r="GA208" s="9"/>
      <c r="GB208" s="9"/>
    </row>
    <row r="209" spans="1:184" s="2" customFormat="1" ht="17.149999999999999" customHeight="1">
      <c r="A209" s="14" t="s">
        <v>194</v>
      </c>
      <c r="B209" s="66">
        <v>13654</v>
      </c>
      <c r="C209" s="66">
        <v>14555.5</v>
      </c>
      <c r="D209" s="4">
        <f t="shared" si="37"/>
        <v>1.066024608173429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1279</v>
      </c>
      <c r="O209" s="35">
        <v>888.4</v>
      </c>
      <c r="P209" s="4">
        <f t="shared" si="38"/>
        <v>0.6946051602814699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43">
        <f t="shared" si="43"/>
        <v>0.76888904985986173</v>
      </c>
      <c r="W209" s="44">
        <v>951</v>
      </c>
      <c r="X209" s="35">
        <f t="shared" si="44"/>
        <v>86.454545454545453</v>
      </c>
      <c r="Y209" s="35">
        <f t="shared" si="39"/>
        <v>66.5</v>
      </c>
      <c r="Z209" s="35">
        <f t="shared" si="40"/>
        <v>-19.954545454545453</v>
      </c>
      <c r="AA209" s="35">
        <v>2.2000000000000002</v>
      </c>
      <c r="AB209" s="35">
        <f t="shared" si="41"/>
        <v>68.7</v>
      </c>
      <c r="AC209" s="35"/>
      <c r="AD209" s="35">
        <f t="shared" si="42"/>
        <v>68.7</v>
      </c>
      <c r="AE209" s="72"/>
      <c r="AF209" s="72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10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10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10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10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10"/>
      <c r="GA209" s="9"/>
      <c r="GB209" s="9"/>
    </row>
    <row r="210" spans="1:184" s="2" customFormat="1" ht="17.149999999999999" customHeight="1">
      <c r="A210" s="14" t="s">
        <v>195</v>
      </c>
      <c r="B210" s="66">
        <v>0</v>
      </c>
      <c r="C210" s="66">
        <v>0</v>
      </c>
      <c r="D210" s="4">
        <f t="shared" si="37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507.8</v>
      </c>
      <c r="O210" s="35">
        <v>43.7</v>
      </c>
      <c r="P210" s="4">
        <f t="shared" si="38"/>
        <v>8.6057502953918869E-2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43">
        <f t="shared" si="43"/>
        <v>8.6057502953918869E-2</v>
      </c>
      <c r="W210" s="44">
        <v>505</v>
      </c>
      <c r="X210" s="35">
        <f t="shared" si="44"/>
        <v>45.909090909090907</v>
      </c>
      <c r="Y210" s="35">
        <f t="shared" si="39"/>
        <v>4</v>
      </c>
      <c r="Z210" s="35">
        <f t="shared" si="40"/>
        <v>-41.909090909090907</v>
      </c>
      <c r="AA210" s="35">
        <v>4.2</v>
      </c>
      <c r="AB210" s="35">
        <f t="shared" si="41"/>
        <v>8.1999999999999993</v>
      </c>
      <c r="AC210" s="35"/>
      <c r="AD210" s="35">
        <f t="shared" si="42"/>
        <v>8.1999999999999993</v>
      </c>
      <c r="AE210" s="72"/>
      <c r="AF210" s="72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10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10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10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10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10"/>
      <c r="GA210" s="9"/>
      <c r="GB210" s="9"/>
    </row>
    <row r="211" spans="1:184" s="2" customFormat="1" ht="17.149999999999999" customHeight="1">
      <c r="A211" s="14" t="s">
        <v>196</v>
      </c>
      <c r="B211" s="66">
        <v>0</v>
      </c>
      <c r="C211" s="66">
        <v>0</v>
      </c>
      <c r="D211" s="4">
        <f t="shared" si="37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27.2</v>
      </c>
      <c r="O211" s="35">
        <v>67.8</v>
      </c>
      <c r="P211" s="4">
        <f t="shared" si="38"/>
        <v>1.3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43">
        <f t="shared" si="43"/>
        <v>1.3</v>
      </c>
      <c r="W211" s="44">
        <v>918</v>
      </c>
      <c r="X211" s="35">
        <f t="shared" si="44"/>
        <v>83.454545454545453</v>
      </c>
      <c r="Y211" s="35">
        <f t="shared" si="39"/>
        <v>108.5</v>
      </c>
      <c r="Z211" s="35">
        <f t="shared" si="40"/>
        <v>25.045454545454547</v>
      </c>
      <c r="AA211" s="35">
        <v>-3.2</v>
      </c>
      <c r="AB211" s="35">
        <f t="shared" si="41"/>
        <v>105.3</v>
      </c>
      <c r="AC211" s="35"/>
      <c r="AD211" s="35">
        <f t="shared" si="42"/>
        <v>105.3</v>
      </c>
      <c r="AE211" s="72"/>
      <c r="AF211" s="72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10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10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10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10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10"/>
      <c r="GA211" s="9"/>
      <c r="GB211" s="9"/>
    </row>
    <row r="212" spans="1:184" s="2" customFormat="1" ht="17.149999999999999" customHeight="1">
      <c r="A212" s="14" t="s">
        <v>197</v>
      </c>
      <c r="B212" s="66">
        <v>0</v>
      </c>
      <c r="C212" s="66">
        <v>0</v>
      </c>
      <c r="D212" s="4">
        <f t="shared" si="37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108.3</v>
      </c>
      <c r="O212" s="35">
        <v>483.3</v>
      </c>
      <c r="P212" s="4">
        <f t="shared" si="38"/>
        <v>1.3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43">
        <f t="shared" si="43"/>
        <v>1.3</v>
      </c>
      <c r="W212" s="44">
        <v>1663</v>
      </c>
      <c r="X212" s="35">
        <f t="shared" si="44"/>
        <v>151.18181818181819</v>
      </c>
      <c r="Y212" s="35">
        <f t="shared" si="39"/>
        <v>196.5</v>
      </c>
      <c r="Z212" s="35">
        <f t="shared" si="40"/>
        <v>45.318181818181813</v>
      </c>
      <c r="AA212" s="35">
        <v>4.9000000000000004</v>
      </c>
      <c r="AB212" s="35">
        <f t="shared" si="41"/>
        <v>201.4</v>
      </c>
      <c r="AC212" s="35"/>
      <c r="AD212" s="35">
        <f t="shared" si="42"/>
        <v>201.4</v>
      </c>
      <c r="AE212" s="72"/>
      <c r="AF212" s="72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10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10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10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10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10"/>
      <c r="GA212" s="9"/>
      <c r="GB212" s="9"/>
    </row>
    <row r="213" spans="1:184" s="2" customFormat="1" ht="17.149999999999999" customHeight="1">
      <c r="A213" s="14" t="s">
        <v>198</v>
      </c>
      <c r="B213" s="66">
        <v>0</v>
      </c>
      <c r="C213" s="66">
        <v>0</v>
      </c>
      <c r="D213" s="4">
        <f t="shared" si="37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21.7</v>
      </c>
      <c r="O213" s="35">
        <v>26.7</v>
      </c>
      <c r="P213" s="4">
        <f t="shared" si="38"/>
        <v>1.2030414746543778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43">
        <f t="shared" si="43"/>
        <v>1.2030414746543778</v>
      </c>
      <c r="W213" s="44">
        <v>521</v>
      </c>
      <c r="X213" s="35">
        <f t="shared" si="44"/>
        <v>47.363636363636367</v>
      </c>
      <c r="Y213" s="35">
        <f t="shared" si="39"/>
        <v>57</v>
      </c>
      <c r="Z213" s="35">
        <f t="shared" si="40"/>
        <v>9.6363636363636331</v>
      </c>
      <c r="AA213" s="35">
        <v>0.4</v>
      </c>
      <c r="AB213" s="35">
        <f t="shared" si="41"/>
        <v>57.4</v>
      </c>
      <c r="AC213" s="35"/>
      <c r="AD213" s="35">
        <f t="shared" si="42"/>
        <v>57.4</v>
      </c>
      <c r="AE213" s="72"/>
      <c r="AF213" s="72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10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10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10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10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10"/>
      <c r="GA213" s="9"/>
      <c r="GB213" s="9"/>
    </row>
    <row r="214" spans="1:184" s="2" customFormat="1" ht="17.149999999999999" customHeight="1">
      <c r="A214" s="14" t="s">
        <v>199</v>
      </c>
      <c r="B214" s="66">
        <v>0</v>
      </c>
      <c r="C214" s="66">
        <v>0</v>
      </c>
      <c r="D214" s="4">
        <f t="shared" si="37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29.1</v>
      </c>
      <c r="O214" s="35">
        <v>63.9</v>
      </c>
      <c r="P214" s="4">
        <f t="shared" si="38"/>
        <v>1.2995876288659793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43">
        <f t="shared" si="43"/>
        <v>1.2995876288659793</v>
      </c>
      <c r="W214" s="44">
        <v>695</v>
      </c>
      <c r="X214" s="35">
        <f t="shared" si="44"/>
        <v>63.18181818181818</v>
      </c>
      <c r="Y214" s="35">
        <f t="shared" si="39"/>
        <v>82.1</v>
      </c>
      <c r="Z214" s="35">
        <f t="shared" si="40"/>
        <v>18.918181818181814</v>
      </c>
      <c r="AA214" s="35">
        <v>0.9</v>
      </c>
      <c r="AB214" s="35">
        <f t="shared" si="41"/>
        <v>83</v>
      </c>
      <c r="AC214" s="35"/>
      <c r="AD214" s="35">
        <f t="shared" si="42"/>
        <v>83</v>
      </c>
      <c r="AE214" s="72"/>
      <c r="AF214" s="72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10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10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10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10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10"/>
      <c r="GA214" s="9"/>
      <c r="GB214" s="9"/>
    </row>
    <row r="215" spans="1:184" s="2" customFormat="1" ht="17.149999999999999" customHeight="1">
      <c r="A215" s="18" t="s">
        <v>200</v>
      </c>
      <c r="B215" s="6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35"/>
      <c r="AB215" s="35"/>
      <c r="AC215" s="35"/>
      <c r="AD215" s="35"/>
      <c r="AE215" s="72"/>
      <c r="AF215" s="72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10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10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10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10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10"/>
      <c r="GA215" s="9"/>
      <c r="GB215" s="9"/>
    </row>
    <row r="216" spans="1:184" s="2" customFormat="1" ht="16.7" customHeight="1">
      <c r="A216" s="45" t="s">
        <v>201</v>
      </c>
      <c r="B216" s="66">
        <v>0</v>
      </c>
      <c r="C216" s="66">
        <v>0</v>
      </c>
      <c r="D216" s="4">
        <f t="shared" si="37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187.1</v>
      </c>
      <c r="O216" s="35">
        <v>118.4</v>
      </c>
      <c r="P216" s="4">
        <f t="shared" si="38"/>
        <v>0.63281667557455912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43">
        <f t="shared" si="43"/>
        <v>0.63281667557455912</v>
      </c>
      <c r="W216" s="44">
        <v>993</v>
      </c>
      <c r="X216" s="35">
        <f t="shared" si="44"/>
        <v>90.272727272727266</v>
      </c>
      <c r="Y216" s="35">
        <f t="shared" si="39"/>
        <v>57.1</v>
      </c>
      <c r="Z216" s="35">
        <f t="shared" si="40"/>
        <v>-33.172727272727265</v>
      </c>
      <c r="AA216" s="35">
        <v>0</v>
      </c>
      <c r="AB216" s="35">
        <f t="shared" si="41"/>
        <v>57.1</v>
      </c>
      <c r="AC216" s="35"/>
      <c r="AD216" s="35">
        <f t="shared" si="42"/>
        <v>57.1</v>
      </c>
      <c r="AE216" s="72"/>
      <c r="AF216" s="72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10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10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10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10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10"/>
      <c r="GA216" s="9"/>
      <c r="GB216" s="9"/>
    </row>
    <row r="217" spans="1:184" s="2" customFormat="1" ht="17.149999999999999" customHeight="1">
      <c r="A217" s="45" t="s">
        <v>202</v>
      </c>
      <c r="B217" s="66">
        <v>0</v>
      </c>
      <c r="C217" s="66">
        <v>0</v>
      </c>
      <c r="D217" s="4">
        <f t="shared" si="37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436.9</v>
      </c>
      <c r="O217" s="35">
        <v>174</v>
      </c>
      <c r="P217" s="4">
        <f t="shared" si="38"/>
        <v>0.39826047150377664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43">
        <f t="shared" si="43"/>
        <v>0.39826047150377664</v>
      </c>
      <c r="W217" s="44">
        <v>2214</v>
      </c>
      <c r="X217" s="35">
        <f t="shared" si="44"/>
        <v>201.27272727272728</v>
      </c>
      <c r="Y217" s="35">
        <f t="shared" si="39"/>
        <v>80.2</v>
      </c>
      <c r="Z217" s="35">
        <f t="shared" si="40"/>
        <v>-121.07272727272728</v>
      </c>
      <c r="AA217" s="35">
        <v>-8.5</v>
      </c>
      <c r="AB217" s="35">
        <f t="shared" si="41"/>
        <v>71.7</v>
      </c>
      <c r="AC217" s="35"/>
      <c r="AD217" s="35">
        <f t="shared" si="42"/>
        <v>71.7</v>
      </c>
      <c r="AE217" s="72"/>
      <c r="AF217" s="72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10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10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10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10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10"/>
      <c r="GA217" s="9"/>
      <c r="GB217" s="9"/>
    </row>
    <row r="218" spans="1:184" s="2" customFormat="1" ht="17.149999999999999" customHeight="1">
      <c r="A218" s="45" t="s">
        <v>203</v>
      </c>
      <c r="B218" s="66">
        <v>128391</v>
      </c>
      <c r="C218" s="66">
        <v>116459.4</v>
      </c>
      <c r="D218" s="4">
        <f t="shared" si="37"/>
        <v>0.90706825244760148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1939.8</v>
      </c>
      <c r="O218" s="35">
        <v>1648.2</v>
      </c>
      <c r="P218" s="4">
        <f t="shared" si="38"/>
        <v>0.8496752242499227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43">
        <f t="shared" si="43"/>
        <v>0.86115382988945843</v>
      </c>
      <c r="W218" s="44">
        <v>12</v>
      </c>
      <c r="X218" s="35">
        <f t="shared" si="44"/>
        <v>1.0909090909090908</v>
      </c>
      <c r="Y218" s="35">
        <f t="shared" si="39"/>
        <v>0.9</v>
      </c>
      <c r="Z218" s="35">
        <f t="shared" si="40"/>
        <v>-0.19090909090909081</v>
      </c>
      <c r="AA218" s="35">
        <v>-0.1</v>
      </c>
      <c r="AB218" s="35">
        <f t="shared" si="41"/>
        <v>0.8</v>
      </c>
      <c r="AC218" s="35"/>
      <c r="AD218" s="35">
        <f t="shared" si="42"/>
        <v>0.8</v>
      </c>
      <c r="AE218" s="72"/>
      <c r="AF218" s="72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10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10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10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10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10"/>
      <c r="GA218" s="9"/>
      <c r="GB218" s="9"/>
    </row>
    <row r="219" spans="1:184" s="2" customFormat="1" ht="17.149999999999999" customHeight="1">
      <c r="A219" s="45" t="s">
        <v>204</v>
      </c>
      <c r="B219" s="66">
        <v>3390</v>
      </c>
      <c r="C219" s="66">
        <v>4456.8</v>
      </c>
      <c r="D219" s="4">
        <f t="shared" si="37"/>
        <v>1.2114690265486725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335.1</v>
      </c>
      <c r="O219" s="35">
        <v>264.3</v>
      </c>
      <c r="P219" s="4">
        <f t="shared" si="38"/>
        <v>0.78871978513876451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43">
        <f t="shared" si="43"/>
        <v>0.87326963342074604</v>
      </c>
      <c r="W219" s="44">
        <v>1309</v>
      </c>
      <c r="X219" s="35">
        <f t="shared" si="44"/>
        <v>119</v>
      </c>
      <c r="Y219" s="35">
        <f t="shared" si="39"/>
        <v>103.9</v>
      </c>
      <c r="Z219" s="35">
        <f t="shared" si="40"/>
        <v>-15.099999999999994</v>
      </c>
      <c r="AA219" s="35">
        <v>-2.4</v>
      </c>
      <c r="AB219" s="35">
        <f t="shared" si="41"/>
        <v>101.5</v>
      </c>
      <c r="AC219" s="35"/>
      <c r="AD219" s="35">
        <f t="shared" si="42"/>
        <v>101.5</v>
      </c>
      <c r="AE219" s="72"/>
      <c r="AF219" s="72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10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10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10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10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10"/>
      <c r="GA219" s="9"/>
      <c r="GB219" s="9"/>
    </row>
    <row r="220" spans="1:184" s="2" customFormat="1" ht="17.149999999999999" customHeight="1">
      <c r="A220" s="45" t="s">
        <v>205</v>
      </c>
      <c r="B220" s="66">
        <v>107376</v>
      </c>
      <c r="C220" s="66">
        <v>47091.5</v>
      </c>
      <c r="D220" s="4">
        <f t="shared" si="37"/>
        <v>0.4385663462971241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3522.3</v>
      </c>
      <c r="O220" s="35">
        <v>4535</v>
      </c>
      <c r="P220" s="4">
        <f t="shared" si="38"/>
        <v>1.2087511001334355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43">
        <f t="shared" si="43"/>
        <v>1.0547141493661731</v>
      </c>
      <c r="W220" s="44">
        <v>2269</v>
      </c>
      <c r="X220" s="35">
        <f t="shared" si="44"/>
        <v>206.27272727272728</v>
      </c>
      <c r="Y220" s="35">
        <f t="shared" si="39"/>
        <v>217.6</v>
      </c>
      <c r="Z220" s="35">
        <f t="shared" si="40"/>
        <v>11.327272727272714</v>
      </c>
      <c r="AA220" s="35">
        <v>16.600000000000001</v>
      </c>
      <c r="AB220" s="35">
        <f t="shared" si="41"/>
        <v>234.2</v>
      </c>
      <c r="AC220" s="35"/>
      <c r="AD220" s="35">
        <f t="shared" si="42"/>
        <v>234.2</v>
      </c>
      <c r="AE220" s="72"/>
      <c r="AF220" s="72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10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10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10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10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10"/>
      <c r="GA220" s="9"/>
      <c r="GB220" s="9"/>
    </row>
    <row r="221" spans="1:184" s="2" customFormat="1" ht="17.149999999999999" customHeight="1">
      <c r="A221" s="45" t="s">
        <v>206</v>
      </c>
      <c r="B221" s="66">
        <v>5051</v>
      </c>
      <c r="C221" s="66">
        <v>15066.3</v>
      </c>
      <c r="D221" s="4">
        <f t="shared" si="37"/>
        <v>1.3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1210.9000000000001</v>
      </c>
      <c r="O221" s="35">
        <v>694.6</v>
      </c>
      <c r="P221" s="4">
        <f t="shared" si="38"/>
        <v>0.57362292509703527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43">
        <f t="shared" si="43"/>
        <v>0.71889834007762832</v>
      </c>
      <c r="W221" s="44">
        <v>1358</v>
      </c>
      <c r="X221" s="35">
        <f t="shared" si="44"/>
        <v>123.45454545454545</v>
      </c>
      <c r="Y221" s="35">
        <f t="shared" si="39"/>
        <v>88.8</v>
      </c>
      <c r="Z221" s="35">
        <f t="shared" si="40"/>
        <v>-34.654545454545456</v>
      </c>
      <c r="AA221" s="35">
        <v>0.8</v>
      </c>
      <c r="AB221" s="35">
        <f t="shared" si="41"/>
        <v>89.6</v>
      </c>
      <c r="AC221" s="35"/>
      <c r="AD221" s="35">
        <f t="shared" si="42"/>
        <v>89.6</v>
      </c>
      <c r="AE221" s="72"/>
      <c r="AF221" s="72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10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10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10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10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10"/>
      <c r="GA221" s="9"/>
      <c r="GB221" s="9"/>
    </row>
    <row r="222" spans="1:184" s="2" customFormat="1" ht="17.149999999999999" customHeight="1">
      <c r="A222" s="45" t="s">
        <v>207</v>
      </c>
      <c r="B222" s="66">
        <v>215587</v>
      </c>
      <c r="C222" s="66">
        <v>191874.1</v>
      </c>
      <c r="D222" s="4">
        <f t="shared" si="37"/>
        <v>0.89000774629267998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2877.1</v>
      </c>
      <c r="O222" s="35">
        <v>3047.7</v>
      </c>
      <c r="P222" s="4">
        <f t="shared" si="38"/>
        <v>1.0592958187063362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43">
        <f t="shared" si="43"/>
        <v>1.025438204223605</v>
      </c>
      <c r="W222" s="44">
        <v>51</v>
      </c>
      <c r="X222" s="35">
        <f t="shared" si="44"/>
        <v>4.6363636363636367</v>
      </c>
      <c r="Y222" s="35">
        <f t="shared" si="39"/>
        <v>4.8</v>
      </c>
      <c r="Z222" s="35">
        <f t="shared" si="40"/>
        <v>0.16363636363636314</v>
      </c>
      <c r="AA222" s="35">
        <v>0</v>
      </c>
      <c r="AB222" s="35">
        <f t="shared" si="41"/>
        <v>4.8</v>
      </c>
      <c r="AC222" s="35"/>
      <c r="AD222" s="35">
        <f t="shared" si="42"/>
        <v>4.8</v>
      </c>
      <c r="AE222" s="72"/>
      <c r="AF222" s="72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10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10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10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10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10"/>
      <c r="GA222" s="9"/>
      <c r="GB222" s="9"/>
    </row>
    <row r="223" spans="1:184" s="2" customFormat="1" ht="17.149999999999999" customHeight="1">
      <c r="A223" s="45" t="s">
        <v>208</v>
      </c>
      <c r="B223" s="66">
        <v>6037</v>
      </c>
      <c r="C223" s="66">
        <v>12371.1</v>
      </c>
      <c r="D223" s="4">
        <f t="shared" si="37"/>
        <v>1.2849213185356965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435.3</v>
      </c>
      <c r="O223" s="35">
        <v>436.6</v>
      </c>
      <c r="P223" s="4">
        <f t="shared" si="38"/>
        <v>1.0029864461291065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43">
        <f t="shared" si="43"/>
        <v>1.0593734206104246</v>
      </c>
      <c r="W223" s="44">
        <v>2587</v>
      </c>
      <c r="X223" s="35">
        <f t="shared" si="44"/>
        <v>235.18181818181819</v>
      </c>
      <c r="Y223" s="35">
        <f t="shared" si="39"/>
        <v>249.1</v>
      </c>
      <c r="Z223" s="35">
        <f t="shared" si="40"/>
        <v>13.918181818181807</v>
      </c>
      <c r="AA223" s="35">
        <v>-19.8</v>
      </c>
      <c r="AB223" s="35">
        <f t="shared" si="41"/>
        <v>229.3</v>
      </c>
      <c r="AC223" s="35"/>
      <c r="AD223" s="35">
        <f t="shared" si="42"/>
        <v>229.3</v>
      </c>
      <c r="AE223" s="72"/>
      <c r="AF223" s="72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10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10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10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10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10"/>
      <c r="GA223" s="9"/>
      <c r="GB223" s="9"/>
    </row>
    <row r="224" spans="1:184" s="2" customFormat="1" ht="17.149999999999999" customHeight="1">
      <c r="A224" s="45" t="s">
        <v>209</v>
      </c>
      <c r="B224" s="66">
        <v>160494</v>
      </c>
      <c r="C224" s="66">
        <v>73041.2</v>
      </c>
      <c r="D224" s="4">
        <f t="shared" si="37"/>
        <v>0.45510237142821536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3038.2</v>
      </c>
      <c r="O224" s="35">
        <v>2119.9</v>
      </c>
      <c r="P224" s="4">
        <f t="shared" si="38"/>
        <v>0.69774866697386617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43">
        <f t="shared" si="43"/>
        <v>0.64921940786473598</v>
      </c>
      <c r="W224" s="44">
        <v>914</v>
      </c>
      <c r="X224" s="35">
        <f t="shared" si="44"/>
        <v>83.090909090909093</v>
      </c>
      <c r="Y224" s="35">
        <f t="shared" si="39"/>
        <v>53.9</v>
      </c>
      <c r="Z224" s="35">
        <f t="shared" si="40"/>
        <v>-29.190909090909095</v>
      </c>
      <c r="AA224" s="35">
        <v>-8.1</v>
      </c>
      <c r="AB224" s="35">
        <f t="shared" si="41"/>
        <v>45.8</v>
      </c>
      <c r="AC224" s="35"/>
      <c r="AD224" s="35">
        <f t="shared" si="42"/>
        <v>45.8</v>
      </c>
      <c r="AE224" s="72"/>
      <c r="AF224" s="72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10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10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10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10"/>
      <c r="GA224" s="9"/>
      <c r="GB224" s="9"/>
    </row>
    <row r="225" spans="1:184" s="2" customFormat="1" ht="17.149999999999999" customHeight="1">
      <c r="A225" s="45" t="s">
        <v>210</v>
      </c>
      <c r="B225" s="66">
        <v>0</v>
      </c>
      <c r="C225" s="66">
        <v>0</v>
      </c>
      <c r="D225" s="4">
        <f t="shared" si="37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283.10000000000002</v>
      </c>
      <c r="O225" s="35">
        <v>43</v>
      </c>
      <c r="P225" s="4">
        <f t="shared" si="38"/>
        <v>0.15188979159307664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43">
        <f t="shared" si="43"/>
        <v>0.15188979159307664</v>
      </c>
      <c r="W225" s="44">
        <v>1147</v>
      </c>
      <c r="X225" s="35">
        <f t="shared" si="44"/>
        <v>104.27272727272727</v>
      </c>
      <c r="Y225" s="35">
        <f t="shared" si="39"/>
        <v>15.8</v>
      </c>
      <c r="Z225" s="35">
        <f t="shared" si="40"/>
        <v>-88.472727272727269</v>
      </c>
      <c r="AA225" s="35">
        <v>-1</v>
      </c>
      <c r="AB225" s="35">
        <f t="shared" si="41"/>
        <v>14.8</v>
      </c>
      <c r="AC225" s="35"/>
      <c r="AD225" s="35">
        <f t="shared" si="42"/>
        <v>14.8</v>
      </c>
      <c r="AE225" s="72"/>
      <c r="AF225" s="72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10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10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10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10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10"/>
      <c r="GA225" s="9"/>
      <c r="GB225" s="9"/>
    </row>
    <row r="226" spans="1:184" s="2" customFormat="1" ht="17.149999999999999" customHeight="1">
      <c r="A226" s="45" t="s">
        <v>211</v>
      </c>
      <c r="B226" s="66">
        <v>1104</v>
      </c>
      <c r="C226" s="66">
        <v>3472.3</v>
      </c>
      <c r="D226" s="4">
        <f t="shared" si="37"/>
        <v>1.3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186.1</v>
      </c>
      <c r="O226" s="35">
        <v>159.5</v>
      </c>
      <c r="P226" s="4">
        <f t="shared" si="38"/>
        <v>0.85706609349811935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43">
        <f t="shared" si="43"/>
        <v>0.94565287479849547</v>
      </c>
      <c r="W226" s="44">
        <v>2119</v>
      </c>
      <c r="X226" s="35">
        <f t="shared" si="44"/>
        <v>192.63636363636363</v>
      </c>
      <c r="Y226" s="35">
        <f t="shared" si="39"/>
        <v>182.2</v>
      </c>
      <c r="Z226" s="35">
        <f t="shared" si="40"/>
        <v>-10.436363636363637</v>
      </c>
      <c r="AA226" s="35">
        <v>22.9</v>
      </c>
      <c r="AB226" s="35">
        <f t="shared" si="41"/>
        <v>205.1</v>
      </c>
      <c r="AC226" s="35"/>
      <c r="AD226" s="35">
        <f t="shared" si="42"/>
        <v>205.1</v>
      </c>
      <c r="AE226" s="72"/>
      <c r="AF226" s="72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10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10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10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10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10"/>
      <c r="GA226" s="9"/>
      <c r="GB226" s="9"/>
    </row>
    <row r="227" spans="1:184" s="2" customFormat="1" ht="17.149999999999999" customHeight="1">
      <c r="A227" s="45" t="s">
        <v>212</v>
      </c>
      <c r="B227" s="66">
        <v>2462</v>
      </c>
      <c r="C227" s="66">
        <v>5161.8999999999996</v>
      </c>
      <c r="D227" s="4">
        <f t="shared" si="37"/>
        <v>1.2896628757108042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1642.9</v>
      </c>
      <c r="O227" s="35">
        <v>1320.9</v>
      </c>
      <c r="P227" s="4">
        <f t="shared" si="38"/>
        <v>0.80400511291009802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43">
        <f t="shared" si="43"/>
        <v>0.9011366654702393</v>
      </c>
      <c r="W227" s="44">
        <v>1059</v>
      </c>
      <c r="X227" s="35">
        <f t="shared" si="44"/>
        <v>96.272727272727266</v>
      </c>
      <c r="Y227" s="35">
        <f t="shared" si="39"/>
        <v>86.8</v>
      </c>
      <c r="Z227" s="35">
        <f t="shared" si="40"/>
        <v>-9.4727272727272691</v>
      </c>
      <c r="AA227" s="35">
        <v>8.5</v>
      </c>
      <c r="AB227" s="35">
        <f t="shared" si="41"/>
        <v>95.3</v>
      </c>
      <c r="AC227" s="35"/>
      <c r="AD227" s="35">
        <f t="shared" si="42"/>
        <v>95.3</v>
      </c>
      <c r="AE227" s="72"/>
      <c r="AF227" s="72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10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10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10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10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10"/>
      <c r="GA227" s="9"/>
      <c r="GB227" s="9"/>
    </row>
    <row r="228" spans="1:184" s="2" customFormat="1" ht="17.149999999999999" customHeight="1">
      <c r="A228" s="45" t="s">
        <v>213</v>
      </c>
      <c r="B228" s="66">
        <v>0</v>
      </c>
      <c r="C228" s="66">
        <v>0</v>
      </c>
      <c r="D228" s="4">
        <f t="shared" si="37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53</v>
      </c>
      <c r="O228" s="35">
        <v>37.5</v>
      </c>
      <c r="P228" s="4">
        <f t="shared" si="38"/>
        <v>0.70754716981132071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43">
        <f t="shared" si="43"/>
        <v>0.70754716981132071</v>
      </c>
      <c r="W228" s="44">
        <v>888</v>
      </c>
      <c r="X228" s="35">
        <f t="shared" si="44"/>
        <v>80.727272727272734</v>
      </c>
      <c r="Y228" s="35">
        <f t="shared" si="39"/>
        <v>57.1</v>
      </c>
      <c r="Z228" s="35">
        <f t="shared" si="40"/>
        <v>-23.627272727272732</v>
      </c>
      <c r="AA228" s="35">
        <v>4.9000000000000004</v>
      </c>
      <c r="AB228" s="35">
        <f t="shared" si="41"/>
        <v>62</v>
      </c>
      <c r="AC228" s="35"/>
      <c r="AD228" s="35">
        <f t="shared" si="42"/>
        <v>62</v>
      </c>
      <c r="AE228" s="72"/>
      <c r="AF228" s="72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10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10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10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10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10"/>
      <c r="GA228" s="9"/>
      <c r="GB228" s="9"/>
    </row>
    <row r="229" spans="1:184" s="2" customFormat="1" ht="17.149999999999999" customHeight="1">
      <c r="A229" s="18" t="s">
        <v>214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35"/>
      <c r="AB229" s="35"/>
      <c r="AC229" s="35"/>
      <c r="AD229" s="35"/>
      <c r="AE229" s="72"/>
      <c r="AF229" s="72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10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10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10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10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10"/>
      <c r="GA229" s="9"/>
      <c r="GB229" s="9"/>
    </row>
    <row r="230" spans="1:184" s="2" customFormat="1" ht="17.149999999999999" customHeight="1">
      <c r="A230" s="14" t="s">
        <v>215</v>
      </c>
      <c r="B230" s="66">
        <v>0</v>
      </c>
      <c r="C230" s="66">
        <v>0</v>
      </c>
      <c r="D230" s="4">
        <f t="shared" si="37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97.4</v>
      </c>
      <c r="O230" s="35">
        <v>105.6</v>
      </c>
      <c r="P230" s="4">
        <f t="shared" si="38"/>
        <v>1.084188911704312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43">
        <f t="shared" si="43"/>
        <v>1.084188911704312</v>
      </c>
      <c r="W230" s="44">
        <v>988</v>
      </c>
      <c r="X230" s="35">
        <f t="shared" si="44"/>
        <v>89.818181818181813</v>
      </c>
      <c r="Y230" s="35">
        <f t="shared" si="39"/>
        <v>97.4</v>
      </c>
      <c r="Z230" s="35">
        <f t="shared" si="40"/>
        <v>7.5818181818181927</v>
      </c>
      <c r="AA230" s="35">
        <v>-9</v>
      </c>
      <c r="AB230" s="35">
        <f t="shared" si="41"/>
        <v>88.4</v>
      </c>
      <c r="AC230" s="35"/>
      <c r="AD230" s="35">
        <f t="shared" si="42"/>
        <v>88.4</v>
      </c>
      <c r="AE230" s="72"/>
      <c r="AF230" s="72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10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10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10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10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10"/>
      <c r="GA230" s="9"/>
      <c r="GB230" s="9"/>
    </row>
    <row r="231" spans="1:184" s="2" customFormat="1" ht="17.149999999999999" customHeight="1">
      <c r="A231" s="14" t="s">
        <v>144</v>
      </c>
      <c r="B231" s="66">
        <v>0</v>
      </c>
      <c r="C231" s="66">
        <v>0</v>
      </c>
      <c r="D231" s="4">
        <f t="shared" si="37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85.9</v>
      </c>
      <c r="O231" s="35">
        <v>47.1</v>
      </c>
      <c r="P231" s="4">
        <f t="shared" si="38"/>
        <v>0.54831199068684511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43">
        <f t="shared" si="43"/>
        <v>0.54831199068684511</v>
      </c>
      <c r="W231" s="44">
        <v>969</v>
      </c>
      <c r="X231" s="35">
        <f t="shared" si="44"/>
        <v>88.090909090909093</v>
      </c>
      <c r="Y231" s="35">
        <f t="shared" si="39"/>
        <v>48.3</v>
      </c>
      <c r="Z231" s="35">
        <f t="shared" si="40"/>
        <v>-39.790909090909096</v>
      </c>
      <c r="AA231" s="35">
        <v>6.8</v>
      </c>
      <c r="AB231" s="35">
        <f t="shared" si="41"/>
        <v>55.1</v>
      </c>
      <c r="AC231" s="35"/>
      <c r="AD231" s="35">
        <f t="shared" si="42"/>
        <v>55.1</v>
      </c>
      <c r="AE231" s="72"/>
      <c r="AF231" s="72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10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10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10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10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10"/>
      <c r="GA231" s="9"/>
      <c r="GB231" s="9"/>
    </row>
    <row r="232" spans="1:184" s="2" customFormat="1" ht="17.149999999999999" customHeight="1">
      <c r="A232" s="14" t="s">
        <v>216</v>
      </c>
      <c r="B232" s="66">
        <v>0</v>
      </c>
      <c r="C232" s="66">
        <v>0</v>
      </c>
      <c r="D232" s="4">
        <f t="shared" si="37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73.900000000000006</v>
      </c>
      <c r="O232" s="35">
        <v>49.1</v>
      </c>
      <c r="P232" s="4">
        <f t="shared" si="38"/>
        <v>0.66441136671177259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43">
        <f t="shared" si="43"/>
        <v>0.66441136671177259</v>
      </c>
      <c r="W232" s="44">
        <v>1062</v>
      </c>
      <c r="X232" s="35">
        <f t="shared" si="44"/>
        <v>96.545454545454547</v>
      </c>
      <c r="Y232" s="35">
        <f t="shared" si="39"/>
        <v>64.099999999999994</v>
      </c>
      <c r="Z232" s="35">
        <f t="shared" si="40"/>
        <v>-32.445454545454552</v>
      </c>
      <c r="AA232" s="35">
        <v>-3.5</v>
      </c>
      <c r="AB232" s="35">
        <f t="shared" si="41"/>
        <v>60.6</v>
      </c>
      <c r="AC232" s="35"/>
      <c r="AD232" s="35">
        <f t="shared" si="42"/>
        <v>60.6</v>
      </c>
      <c r="AE232" s="72"/>
      <c r="AF232" s="72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10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10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10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10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10"/>
      <c r="GA232" s="9"/>
      <c r="GB232" s="9"/>
    </row>
    <row r="233" spans="1:184" s="2" customFormat="1" ht="17.149999999999999" customHeight="1">
      <c r="A233" s="14" t="s">
        <v>217</v>
      </c>
      <c r="B233" s="66">
        <v>0</v>
      </c>
      <c r="C233" s="66">
        <v>0</v>
      </c>
      <c r="D233" s="4">
        <f t="shared" si="37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220.4</v>
      </c>
      <c r="O233" s="35">
        <v>255.4</v>
      </c>
      <c r="P233" s="4">
        <f t="shared" si="38"/>
        <v>1.1588021778584392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43">
        <f t="shared" si="43"/>
        <v>1.1588021778584392</v>
      </c>
      <c r="W233" s="44">
        <v>785</v>
      </c>
      <c r="X233" s="35">
        <f t="shared" si="44"/>
        <v>71.36363636363636</v>
      </c>
      <c r="Y233" s="35">
        <f t="shared" si="39"/>
        <v>82.7</v>
      </c>
      <c r="Z233" s="35">
        <f t="shared" si="40"/>
        <v>11.336363636363643</v>
      </c>
      <c r="AA233" s="35">
        <v>2.8</v>
      </c>
      <c r="AB233" s="35">
        <f t="shared" si="41"/>
        <v>85.5</v>
      </c>
      <c r="AC233" s="35"/>
      <c r="AD233" s="35">
        <f t="shared" si="42"/>
        <v>85.5</v>
      </c>
      <c r="AE233" s="72"/>
      <c r="AF233" s="72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10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10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10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10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10"/>
      <c r="GA233" s="9"/>
      <c r="GB233" s="9"/>
    </row>
    <row r="234" spans="1:184" s="2" customFormat="1" ht="17.149999999999999" customHeight="1">
      <c r="A234" s="45" t="s">
        <v>218</v>
      </c>
      <c r="B234" s="66">
        <v>7049</v>
      </c>
      <c r="C234" s="66">
        <v>8234.6</v>
      </c>
      <c r="D234" s="4">
        <f t="shared" si="37"/>
        <v>1.1681940700808626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112.6</v>
      </c>
      <c r="O234" s="35">
        <v>430.8</v>
      </c>
      <c r="P234" s="4">
        <f t="shared" si="38"/>
        <v>1.3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43">
        <f t="shared" si="43"/>
        <v>1.2736388140161725</v>
      </c>
      <c r="W234" s="44">
        <v>414</v>
      </c>
      <c r="X234" s="35">
        <f t="shared" si="44"/>
        <v>37.636363636363633</v>
      </c>
      <c r="Y234" s="35">
        <f t="shared" si="39"/>
        <v>47.9</v>
      </c>
      <c r="Z234" s="35">
        <f t="shared" si="40"/>
        <v>10.263636363636365</v>
      </c>
      <c r="AA234" s="35">
        <v>-2.2000000000000002</v>
      </c>
      <c r="AB234" s="35">
        <f t="shared" si="41"/>
        <v>45.7</v>
      </c>
      <c r="AC234" s="35"/>
      <c r="AD234" s="35">
        <f t="shared" si="42"/>
        <v>45.7</v>
      </c>
      <c r="AE234" s="72"/>
      <c r="AF234" s="72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10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10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10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10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10"/>
      <c r="GA234" s="9"/>
      <c r="GB234" s="9"/>
    </row>
    <row r="235" spans="1:184" s="2" customFormat="1" ht="17.149999999999999" customHeight="1">
      <c r="A235" s="14" t="s">
        <v>219</v>
      </c>
      <c r="B235" s="66">
        <v>802786</v>
      </c>
      <c r="C235" s="66">
        <v>1275727.2</v>
      </c>
      <c r="D235" s="4">
        <f t="shared" si="37"/>
        <v>1.2389124872631061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6462.9</v>
      </c>
      <c r="O235" s="35">
        <v>4491.3999999999996</v>
      </c>
      <c r="P235" s="4">
        <f t="shared" si="38"/>
        <v>0.69495118290550684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43">
        <f t="shared" si="43"/>
        <v>0.80374344377702667</v>
      </c>
      <c r="W235" s="44">
        <v>286</v>
      </c>
      <c r="X235" s="35">
        <f t="shared" si="44"/>
        <v>26</v>
      </c>
      <c r="Y235" s="35">
        <f t="shared" si="39"/>
        <v>20.9</v>
      </c>
      <c r="Z235" s="35">
        <f t="shared" si="40"/>
        <v>-5.1000000000000014</v>
      </c>
      <c r="AA235" s="35">
        <v>1.5</v>
      </c>
      <c r="AB235" s="35">
        <f t="shared" si="41"/>
        <v>22.4</v>
      </c>
      <c r="AC235" s="35"/>
      <c r="AD235" s="35">
        <f t="shared" si="42"/>
        <v>22.4</v>
      </c>
      <c r="AE235" s="72"/>
      <c r="AF235" s="72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10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10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10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10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10"/>
      <c r="GA235" s="9"/>
      <c r="GB235" s="9"/>
    </row>
    <row r="236" spans="1:184" s="2" customFormat="1" ht="17.149999999999999" customHeight="1">
      <c r="A236" s="14" t="s">
        <v>220</v>
      </c>
      <c r="B236" s="66">
        <v>0</v>
      </c>
      <c r="C236" s="66">
        <v>0</v>
      </c>
      <c r="D236" s="4">
        <f t="shared" si="37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41.1</v>
      </c>
      <c r="O236" s="35">
        <v>67.2</v>
      </c>
      <c r="P236" s="4">
        <f t="shared" si="38"/>
        <v>1.2435036496350365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43">
        <f t="shared" si="43"/>
        <v>1.2435036496350365</v>
      </c>
      <c r="W236" s="44">
        <v>1367</v>
      </c>
      <c r="X236" s="35">
        <f t="shared" si="44"/>
        <v>124.27272727272727</v>
      </c>
      <c r="Y236" s="35">
        <f t="shared" si="39"/>
        <v>154.5</v>
      </c>
      <c r="Z236" s="35">
        <f t="shared" si="40"/>
        <v>30.227272727272734</v>
      </c>
      <c r="AA236" s="35">
        <v>4</v>
      </c>
      <c r="AB236" s="35">
        <f t="shared" si="41"/>
        <v>158.5</v>
      </c>
      <c r="AC236" s="35"/>
      <c r="AD236" s="35">
        <f t="shared" si="42"/>
        <v>158.5</v>
      </c>
      <c r="AE236" s="72"/>
      <c r="AF236" s="72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10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10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10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10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10"/>
      <c r="GA236" s="9"/>
      <c r="GB236" s="9"/>
    </row>
    <row r="237" spans="1:184" s="2" customFormat="1" ht="17.149999999999999" customHeight="1">
      <c r="A237" s="14" t="s">
        <v>221</v>
      </c>
      <c r="B237" s="66">
        <v>0</v>
      </c>
      <c r="C237" s="66">
        <v>0</v>
      </c>
      <c r="D237" s="4">
        <f t="shared" si="37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622.5</v>
      </c>
      <c r="O237" s="35">
        <v>1019.4</v>
      </c>
      <c r="P237" s="4">
        <f t="shared" si="38"/>
        <v>1.2437590361445783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43">
        <f t="shared" si="43"/>
        <v>1.2437590361445783</v>
      </c>
      <c r="W237" s="44">
        <v>1063</v>
      </c>
      <c r="X237" s="35">
        <f t="shared" si="44"/>
        <v>96.63636363636364</v>
      </c>
      <c r="Y237" s="35">
        <f t="shared" si="39"/>
        <v>120.2</v>
      </c>
      <c r="Z237" s="35">
        <f t="shared" si="40"/>
        <v>23.563636363636363</v>
      </c>
      <c r="AA237" s="35">
        <v>-1.3</v>
      </c>
      <c r="AB237" s="35">
        <f t="shared" si="41"/>
        <v>118.9</v>
      </c>
      <c r="AC237" s="35"/>
      <c r="AD237" s="35">
        <f t="shared" si="42"/>
        <v>118.9</v>
      </c>
      <c r="AE237" s="72"/>
      <c r="AF237" s="72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10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10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10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10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10"/>
      <c r="GA237" s="9"/>
      <c r="GB237" s="9"/>
    </row>
    <row r="238" spans="1:184" s="2" customFormat="1" ht="17.149999999999999" customHeight="1">
      <c r="A238" s="14" t="s">
        <v>222</v>
      </c>
      <c r="B238" s="66">
        <v>53726</v>
      </c>
      <c r="C238" s="66">
        <v>49816.9</v>
      </c>
      <c r="D238" s="4">
        <f t="shared" si="37"/>
        <v>0.9272400699847374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437.8</v>
      </c>
      <c r="O238" s="35">
        <v>512.4</v>
      </c>
      <c r="P238" s="4">
        <f t="shared" si="38"/>
        <v>1.1703974417542256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43">
        <f t="shared" si="43"/>
        <v>1.121765967400328</v>
      </c>
      <c r="W238" s="44">
        <v>1832</v>
      </c>
      <c r="X238" s="35">
        <f t="shared" si="44"/>
        <v>166.54545454545453</v>
      </c>
      <c r="Y238" s="35">
        <f t="shared" si="39"/>
        <v>186.8</v>
      </c>
      <c r="Z238" s="35">
        <f t="shared" si="40"/>
        <v>20.254545454545479</v>
      </c>
      <c r="AA238" s="35">
        <v>3.6</v>
      </c>
      <c r="AB238" s="35">
        <f t="shared" si="41"/>
        <v>190.4</v>
      </c>
      <c r="AC238" s="35"/>
      <c r="AD238" s="35">
        <f t="shared" si="42"/>
        <v>190.4</v>
      </c>
      <c r="AE238" s="72"/>
      <c r="AF238" s="72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10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10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10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10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10"/>
      <c r="GA238" s="9"/>
      <c r="GB238" s="9"/>
    </row>
    <row r="239" spans="1:184" s="2" customFormat="1" ht="17.149999999999999" customHeight="1">
      <c r="A239" s="18" t="s">
        <v>223</v>
      </c>
      <c r="B239" s="6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35"/>
      <c r="AB239" s="35"/>
      <c r="AC239" s="35"/>
      <c r="AD239" s="35"/>
      <c r="AE239" s="72"/>
      <c r="AF239" s="72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10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10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10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10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10"/>
      <c r="GA239" s="9"/>
      <c r="GB239" s="9"/>
    </row>
    <row r="240" spans="1:184" s="2" customFormat="1" ht="17.149999999999999" customHeight="1">
      <c r="A240" s="14" t="s">
        <v>224</v>
      </c>
      <c r="B240" s="66">
        <v>0</v>
      </c>
      <c r="C240" s="66">
        <v>0</v>
      </c>
      <c r="D240" s="4">
        <f t="shared" si="37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208</v>
      </c>
      <c r="O240" s="35">
        <v>90.1</v>
      </c>
      <c r="P240" s="4">
        <f t="shared" si="38"/>
        <v>0.43317307692307688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43">
        <f t="shared" si="43"/>
        <v>0.43317307692307694</v>
      </c>
      <c r="W240" s="44">
        <v>1960</v>
      </c>
      <c r="X240" s="35">
        <f t="shared" si="44"/>
        <v>178.18181818181819</v>
      </c>
      <c r="Y240" s="35">
        <f t="shared" si="39"/>
        <v>77.2</v>
      </c>
      <c r="Z240" s="35">
        <f t="shared" si="40"/>
        <v>-100.98181818181818</v>
      </c>
      <c r="AA240" s="35">
        <v>-57.5</v>
      </c>
      <c r="AB240" s="35">
        <f t="shared" si="41"/>
        <v>19.7</v>
      </c>
      <c r="AC240" s="35"/>
      <c r="AD240" s="35">
        <f t="shared" si="42"/>
        <v>19.7</v>
      </c>
      <c r="AE240" s="72"/>
      <c r="AF240" s="72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10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10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10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10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10"/>
      <c r="GA240" s="9"/>
      <c r="GB240" s="9"/>
    </row>
    <row r="241" spans="1:184" s="2" customFormat="1" ht="17.149999999999999" customHeight="1">
      <c r="A241" s="14" t="s">
        <v>225</v>
      </c>
      <c r="B241" s="66">
        <v>0</v>
      </c>
      <c r="C241" s="66">
        <v>0</v>
      </c>
      <c r="D241" s="4">
        <f t="shared" si="37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84.4</v>
      </c>
      <c r="O241" s="35">
        <v>48.6</v>
      </c>
      <c r="P241" s="4">
        <f t="shared" si="38"/>
        <v>0.57582938388625593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43">
        <f t="shared" si="43"/>
        <v>0.57582938388625593</v>
      </c>
      <c r="W241" s="44">
        <v>1708</v>
      </c>
      <c r="X241" s="35">
        <f t="shared" si="44"/>
        <v>155.27272727272728</v>
      </c>
      <c r="Y241" s="35">
        <f t="shared" si="39"/>
        <v>89.4</v>
      </c>
      <c r="Z241" s="35">
        <f t="shared" si="40"/>
        <v>-65.872727272727275</v>
      </c>
      <c r="AA241" s="35">
        <v>-49.2</v>
      </c>
      <c r="AB241" s="35">
        <f t="shared" si="41"/>
        <v>40.200000000000003</v>
      </c>
      <c r="AC241" s="35"/>
      <c r="AD241" s="35">
        <f t="shared" si="42"/>
        <v>40.200000000000003</v>
      </c>
      <c r="AE241" s="72"/>
      <c r="AF241" s="72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10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10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10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10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10"/>
      <c r="GA241" s="9"/>
      <c r="GB241" s="9"/>
    </row>
    <row r="242" spans="1:184" s="2" customFormat="1" ht="17.149999999999999" customHeight="1">
      <c r="A242" s="14" t="s">
        <v>226</v>
      </c>
      <c r="B242" s="66">
        <v>0</v>
      </c>
      <c r="C242" s="66">
        <v>0</v>
      </c>
      <c r="D242" s="4">
        <f t="shared" si="37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264.3</v>
      </c>
      <c r="O242" s="35">
        <v>126.9</v>
      </c>
      <c r="P242" s="4">
        <f t="shared" si="38"/>
        <v>0.4801362088535755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43">
        <f t="shared" si="43"/>
        <v>0.4801362088535755</v>
      </c>
      <c r="W242" s="44">
        <v>2801</v>
      </c>
      <c r="X242" s="35">
        <f t="shared" si="44"/>
        <v>254.63636363636363</v>
      </c>
      <c r="Y242" s="35">
        <f t="shared" si="39"/>
        <v>122.3</v>
      </c>
      <c r="Z242" s="35">
        <f t="shared" si="40"/>
        <v>-132.33636363636361</v>
      </c>
      <c r="AA242" s="35">
        <v>-85.4</v>
      </c>
      <c r="AB242" s="35">
        <f t="shared" si="41"/>
        <v>36.9</v>
      </c>
      <c r="AC242" s="35"/>
      <c r="AD242" s="35">
        <f t="shared" si="42"/>
        <v>36.9</v>
      </c>
      <c r="AE242" s="72"/>
      <c r="AF242" s="72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10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10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10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10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10"/>
      <c r="GA242" s="9"/>
      <c r="GB242" s="9"/>
    </row>
    <row r="243" spans="1:184" s="2" customFormat="1" ht="17.149999999999999" customHeight="1">
      <c r="A243" s="14" t="s">
        <v>227</v>
      </c>
      <c r="B243" s="66">
        <v>114</v>
      </c>
      <c r="C243" s="66">
        <v>350</v>
      </c>
      <c r="D243" s="4">
        <f t="shared" si="37"/>
        <v>1.3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432.8</v>
      </c>
      <c r="O243" s="35">
        <v>327.60000000000002</v>
      </c>
      <c r="P243" s="4">
        <f t="shared" si="38"/>
        <v>0.75693160813308691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43">
        <f t="shared" si="43"/>
        <v>0.86554528650646945</v>
      </c>
      <c r="W243" s="44">
        <v>2253</v>
      </c>
      <c r="X243" s="35">
        <f t="shared" si="44"/>
        <v>204.81818181818181</v>
      </c>
      <c r="Y243" s="35">
        <f t="shared" si="39"/>
        <v>177.3</v>
      </c>
      <c r="Z243" s="35">
        <f t="shared" si="40"/>
        <v>-27.518181818181802</v>
      </c>
      <c r="AA243" s="35">
        <v>-1</v>
      </c>
      <c r="AB243" s="35">
        <f t="shared" si="41"/>
        <v>176.3</v>
      </c>
      <c r="AC243" s="35"/>
      <c r="AD243" s="35">
        <f t="shared" si="42"/>
        <v>176.3</v>
      </c>
      <c r="AE243" s="72"/>
      <c r="AF243" s="72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10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10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10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10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10"/>
      <c r="GA243" s="9"/>
      <c r="GB243" s="9"/>
    </row>
    <row r="244" spans="1:184" s="2" customFormat="1" ht="17.149999999999999" customHeight="1">
      <c r="A244" s="14" t="s">
        <v>228</v>
      </c>
      <c r="B244" s="66">
        <v>0</v>
      </c>
      <c r="C244" s="66">
        <v>0</v>
      </c>
      <c r="D244" s="4">
        <f t="shared" si="37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30.2</v>
      </c>
      <c r="O244" s="35">
        <v>45.3</v>
      </c>
      <c r="P244" s="4">
        <f t="shared" si="38"/>
        <v>1.23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43">
        <f t="shared" si="43"/>
        <v>1.23</v>
      </c>
      <c r="W244" s="44">
        <v>936</v>
      </c>
      <c r="X244" s="35">
        <f t="shared" si="44"/>
        <v>85.090909090909093</v>
      </c>
      <c r="Y244" s="35">
        <f t="shared" si="39"/>
        <v>104.7</v>
      </c>
      <c r="Z244" s="35">
        <f t="shared" si="40"/>
        <v>19.609090909090909</v>
      </c>
      <c r="AA244" s="35">
        <v>-29.6</v>
      </c>
      <c r="AB244" s="35">
        <f t="shared" si="41"/>
        <v>75.099999999999994</v>
      </c>
      <c r="AC244" s="35"/>
      <c r="AD244" s="35">
        <f t="shared" si="42"/>
        <v>75.099999999999994</v>
      </c>
      <c r="AE244" s="72"/>
      <c r="AF244" s="72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10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10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10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10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10"/>
      <c r="GA244" s="9"/>
      <c r="GB244" s="9"/>
    </row>
    <row r="245" spans="1:184" s="2" customFormat="1" ht="17.149999999999999" customHeight="1">
      <c r="A245" s="14" t="s">
        <v>229</v>
      </c>
      <c r="B245" s="66">
        <v>0</v>
      </c>
      <c r="C245" s="66">
        <v>0</v>
      </c>
      <c r="D245" s="4">
        <f t="shared" si="37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183.7</v>
      </c>
      <c r="O245" s="35">
        <v>74.099999999999994</v>
      </c>
      <c r="P245" s="4">
        <f t="shared" si="38"/>
        <v>0.4033750680457267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43">
        <f t="shared" si="43"/>
        <v>0.4033750680457267</v>
      </c>
      <c r="W245" s="44">
        <v>2240</v>
      </c>
      <c r="X245" s="35">
        <f t="shared" si="44"/>
        <v>203.63636363636363</v>
      </c>
      <c r="Y245" s="35">
        <f t="shared" si="39"/>
        <v>82.1</v>
      </c>
      <c r="Z245" s="35">
        <f t="shared" si="40"/>
        <v>-121.53636363636363</v>
      </c>
      <c r="AA245" s="35">
        <v>-66.5</v>
      </c>
      <c r="AB245" s="35">
        <f t="shared" si="41"/>
        <v>15.6</v>
      </c>
      <c r="AC245" s="35"/>
      <c r="AD245" s="35">
        <f t="shared" si="42"/>
        <v>15.6</v>
      </c>
      <c r="AE245" s="72"/>
      <c r="AF245" s="72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10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10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10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10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10"/>
      <c r="GA245" s="9"/>
      <c r="GB245" s="9"/>
    </row>
    <row r="246" spans="1:184" s="2" customFormat="1" ht="17.149999999999999" customHeight="1">
      <c r="A246" s="14" t="s">
        <v>230</v>
      </c>
      <c r="B246" s="66">
        <v>1326</v>
      </c>
      <c r="C246" s="66">
        <v>3329</v>
      </c>
      <c r="D246" s="4">
        <f t="shared" si="37"/>
        <v>1.3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196.8</v>
      </c>
      <c r="O246" s="35">
        <v>190.6</v>
      </c>
      <c r="P246" s="4">
        <f t="shared" si="38"/>
        <v>0.96849593495934949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43">
        <f t="shared" si="43"/>
        <v>1.0347967479674796</v>
      </c>
      <c r="W246" s="44">
        <v>5006</v>
      </c>
      <c r="X246" s="35">
        <f t="shared" si="44"/>
        <v>455.09090909090907</v>
      </c>
      <c r="Y246" s="35">
        <f t="shared" si="39"/>
        <v>470.9</v>
      </c>
      <c r="Z246" s="35">
        <f t="shared" si="40"/>
        <v>15.809090909090912</v>
      </c>
      <c r="AA246" s="35">
        <v>-91.8</v>
      </c>
      <c r="AB246" s="35">
        <f t="shared" si="41"/>
        <v>379.1</v>
      </c>
      <c r="AC246" s="35"/>
      <c r="AD246" s="35">
        <f t="shared" si="42"/>
        <v>379.1</v>
      </c>
      <c r="AE246" s="72"/>
      <c r="AF246" s="72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10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10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10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10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10"/>
      <c r="GA246" s="9"/>
      <c r="GB246" s="9"/>
    </row>
    <row r="247" spans="1:184" s="2" customFormat="1" ht="17.149999999999999" customHeight="1">
      <c r="A247" s="14" t="s">
        <v>231</v>
      </c>
      <c r="B247" s="66">
        <v>129246</v>
      </c>
      <c r="C247" s="66">
        <v>118308.3</v>
      </c>
      <c r="D247" s="4">
        <f t="shared" si="37"/>
        <v>0.91537300960958179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1791.9</v>
      </c>
      <c r="O247" s="35">
        <v>1043.3</v>
      </c>
      <c r="P247" s="4">
        <f t="shared" si="38"/>
        <v>0.58223115129192471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43">
        <f t="shared" si="43"/>
        <v>0.64885952295545624</v>
      </c>
      <c r="W247" s="44">
        <v>2150</v>
      </c>
      <c r="X247" s="35">
        <f t="shared" si="44"/>
        <v>195.45454545454547</v>
      </c>
      <c r="Y247" s="35">
        <f t="shared" si="39"/>
        <v>126.8</v>
      </c>
      <c r="Z247" s="35">
        <f t="shared" si="40"/>
        <v>-68.65454545454547</v>
      </c>
      <c r="AA247" s="35">
        <v>12.6</v>
      </c>
      <c r="AB247" s="35">
        <f t="shared" si="41"/>
        <v>139.4</v>
      </c>
      <c r="AC247" s="35"/>
      <c r="AD247" s="35">
        <f t="shared" si="42"/>
        <v>139.4</v>
      </c>
      <c r="AE247" s="72"/>
      <c r="AF247" s="72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10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10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10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10"/>
      <c r="GA247" s="9"/>
      <c r="GB247" s="9"/>
    </row>
    <row r="248" spans="1:184" s="2" customFormat="1" ht="17.149999999999999" customHeight="1">
      <c r="A248" s="18" t="s">
        <v>232</v>
      </c>
      <c r="B248" s="6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35"/>
      <c r="AB248" s="35"/>
      <c r="AC248" s="35"/>
      <c r="AD248" s="35"/>
      <c r="AE248" s="72"/>
      <c r="AF248" s="72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10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10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10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10"/>
      <c r="GA248" s="9"/>
      <c r="GB248" s="9"/>
    </row>
    <row r="249" spans="1:184" s="2" customFormat="1" ht="17.149999999999999" customHeight="1">
      <c r="A249" s="14" t="s">
        <v>233</v>
      </c>
      <c r="B249" s="66">
        <v>2150</v>
      </c>
      <c r="C249" s="66">
        <v>2186</v>
      </c>
      <c r="D249" s="4">
        <f t="shared" ref="D249:D312" si="45">IF(E249=0,0,IF(B249=0,1,IF(C249&lt;0,0,IF(C249/B249&gt;1.2,IF((C249/B249-1.2)*0.1+1.2&gt;1.3,1.3,(C249/B249-1.2)*0.1+1.2),C249/B249))))</f>
        <v>1.0167441860465116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80.900000000000006</v>
      </c>
      <c r="O249" s="35">
        <v>103.4</v>
      </c>
      <c r="P249" s="4">
        <f t="shared" ref="P249:P312" si="46">IF(Q249=0,0,IF(N249=0,1,IF(O249&lt;0,0,IF(O249/N249&gt;1.2,IF((O249/N249-1.2)*0.1+1.2&gt;1.3,1.3,(O249/N249-1.2)*0.1+1.2),O249/N249))))</f>
        <v>1.2078121137206428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43">
        <f t="shared" si="43"/>
        <v>1.1695985281858166</v>
      </c>
      <c r="W249" s="44">
        <v>1233</v>
      </c>
      <c r="X249" s="35">
        <f t="shared" si="44"/>
        <v>112.09090909090909</v>
      </c>
      <c r="Y249" s="35">
        <f t="shared" ref="Y249:Y312" si="47">ROUND(V249*X249,1)</f>
        <v>131.1</v>
      </c>
      <c r="Z249" s="35">
        <f t="shared" ref="Z249:Z312" si="48">Y249-X249</f>
        <v>19.009090909090901</v>
      </c>
      <c r="AA249" s="35">
        <v>1.3</v>
      </c>
      <c r="AB249" s="35">
        <f t="shared" ref="AB249:AB312" si="49">IF((Y249+AA249)&gt;0,ROUND(Y249+AA249,1),0)</f>
        <v>132.4</v>
      </c>
      <c r="AC249" s="35"/>
      <c r="AD249" s="35">
        <f t="shared" ref="AD249:AD312" si="50">ROUND(AB249-AC249,1)</f>
        <v>132.4</v>
      </c>
      <c r="AE249" s="72"/>
      <c r="AF249" s="72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10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10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10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10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10"/>
      <c r="GA249" s="9"/>
      <c r="GB249" s="9"/>
    </row>
    <row r="250" spans="1:184" s="2" customFormat="1" ht="17.149999999999999" customHeight="1">
      <c r="A250" s="14" t="s">
        <v>234</v>
      </c>
      <c r="B250" s="66">
        <v>0</v>
      </c>
      <c r="C250" s="66">
        <v>0</v>
      </c>
      <c r="D250" s="4">
        <f t="shared" si="45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270.3</v>
      </c>
      <c r="O250" s="35">
        <v>263.5</v>
      </c>
      <c r="P250" s="4">
        <f t="shared" si="46"/>
        <v>0.97484276729559749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43">
        <f t="shared" ref="V250:V313" si="51">(D250*E250+P250*Q250)/(E250+Q250)</f>
        <v>0.97484276729559749</v>
      </c>
      <c r="W250" s="44">
        <v>1631</v>
      </c>
      <c r="X250" s="35">
        <f t="shared" ref="X250:X313" si="52">W250/11</f>
        <v>148.27272727272728</v>
      </c>
      <c r="Y250" s="35">
        <f t="shared" si="47"/>
        <v>144.5</v>
      </c>
      <c r="Z250" s="35">
        <f t="shared" si="48"/>
        <v>-3.7727272727272805</v>
      </c>
      <c r="AA250" s="35">
        <v>-8.1</v>
      </c>
      <c r="AB250" s="35">
        <f t="shared" si="49"/>
        <v>136.4</v>
      </c>
      <c r="AC250" s="35"/>
      <c r="AD250" s="35">
        <f t="shared" si="50"/>
        <v>136.4</v>
      </c>
      <c r="AE250" s="72"/>
      <c r="AF250" s="72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10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10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10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10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10"/>
      <c r="GA250" s="9"/>
      <c r="GB250" s="9"/>
    </row>
    <row r="251" spans="1:184" s="2" customFormat="1" ht="17.149999999999999" customHeight="1">
      <c r="A251" s="14" t="s">
        <v>235</v>
      </c>
      <c r="B251" s="66">
        <v>527</v>
      </c>
      <c r="C251" s="66">
        <v>585.79999999999995</v>
      </c>
      <c r="D251" s="4">
        <f t="shared" si="45"/>
        <v>1.1115749525616698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166</v>
      </c>
      <c r="O251" s="35">
        <v>119.5</v>
      </c>
      <c r="P251" s="4">
        <f t="shared" si="46"/>
        <v>0.71987951807228912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43">
        <f t="shared" si="51"/>
        <v>0.79821860497016528</v>
      </c>
      <c r="W251" s="44">
        <v>1243</v>
      </c>
      <c r="X251" s="35">
        <f t="shared" si="52"/>
        <v>113</v>
      </c>
      <c r="Y251" s="35">
        <f t="shared" si="47"/>
        <v>90.2</v>
      </c>
      <c r="Z251" s="35">
        <f t="shared" si="48"/>
        <v>-22.799999999999997</v>
      </c>
      <c r="AA251" s="35">
        <v>-3.1</v>
      </c>
      <c r="AB251" s="35">
        <f t="shared" si="49"/>
        <v>87.1</v>
      </c>
      <c r="AC251" s="35"/>
      <c r="AD251" s="35">
        <f t="shared" si="50"/>
        <v>87.1</v>
      </c>
      <c r="AE251" s="72"/>
      <c r="AF251" s="72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10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10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10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10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10"/>
      <c r="GA251" s="9"/>
      <c r="GB251" s="9"/>
    </row>
    <row r="252" spans="1:184" s="2" customFormat="1" ht="17.149999999999999" customHeight="1">
      <c r="A252" s="14" t="s">
        <v>236</v>
      </c>
      <c r="B252" s="66">
        <v>0</v>
      </c>
      <c r="C252" s="66">
        <v>0</v>
      </c>
      <c r="D252" s="4">
        <f t="shared" si="45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120.6</v>
      </c>
      <c r="O252" s="35">
        <v>115.8</v>
      </c>
      <c r="P252" s="4">
        <f t="shared" si="46"/>
        <v>0.96019900497512445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43">
        <f t="shared" si="51"/>
        <v>0.96019900497512434</v>
      </c>
      <c r="W252" s="44">
        <v>1464</v>
      </c>
      <c r="X252" s="35">
        <f t="shared" si="52"/>
        <v>133.09090909090909</v>
      </c>
      <c r="Y252" s="35">
        <f t="shared" si="47"/>
        <v>127.8</v>
      </c>
      <c r="Z252" s="35">
        <f t="shared" si="48"/>
        <v>-5.2909090909090963</v>
      </c>
      <c r="AA252" s="35">
        <v>-8.3000000000000007</v>
      </c>
      <c r="AB252" s="35">
        <f t="shared" si="49"/>
        <v>119.5</v>
      </c>
      <c r="AC252" s="35"/>
      <c r="AD252" s="35">
        <f t="shared" si="50"/>
        <v>119.5</v>
      </c>
      <c r="AE252" s="72"/>
      <c r="AF252" s="72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10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10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10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10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10"/>
      <c r="GA252" s="9"/>
      <c r="GB252" s="9"/>
    </row>
    <row r="253" spans="1:184" s="2" customFormat="1" ht="17.149999999999999" customHeight="1">
      <c r="A253" s="14" t="s">
        <v>237</v>
      </c>
      <c r="B253" s="66">
        <v>0</v>
      </c>
      <c r="C253" s="66">
        <v>0</v>
      </c>
      <c r="D253" s="4">
        <f t="shared" si="45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149.19999999999999</v>
      </c>
      <c r="O253" s="35">
        <v>44.8</v>
      </c>
      <c r="P253" s="4">
        <f t="shared" si="46"/>
        <v>0.30026809651474529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43">
        <f t="shared" si="51"/>
        <v>0.30026809651474529</v>
      </c>
      <c r="W253" s="44">
        <v>1312</v>
      </c>
      <c r="X253" s="35">
        <f t="shared" si="52"/>
        <v>119.27272727272727</v>
      </c>
      <c r="Y253" s="35">
        <f t="shared" si="47"/>
        <v>35.799999999999997</v>
      </c>
      <c r="Z253" s="35">
        <f t="shared" si="48"/>
        <v>-83.472727272727269</v>
      </c>
      <c r="AA253" s="35">
        <v>-9.1</v>
      </c>
      <c r="AB253" s="35">
        <f t="shared" si="49"/>
        <v>26.7</v>
      </c>
      <c r="AC253" s="35"/>
      <c r="AD253" s="35">
        <f t="shared" si="50"/>
        <v>26.7</v>
      </c>
      <c r="AE253" s="72"/>
      <c r="AF253" s="72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10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10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10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10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10"/>
      <c r="GA253" s="9"/>
      <c r="GB253" s="9"/>
    </row>
    <row r="254" spans="1:184" s="2" customFormat="1" ht="17.149999999999999" customHeight="1">
      <c r="A254" s="14" t="s">
        <v>238</v>
      </c>
      <c r="B254" s="66">
        <v>0</v>
      </c>
      <c r="C254" s="66">
        <v>0</v>
      </c>
      <c r="D254" s="4">
        <f t="shared" si="45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125.7</v>
      </c>
      <c r="O254" s="35">
        <v>110.3</v>
      </c>
      <c r="P254" s="4">
        <f t="shared" si="46"/>
        <v>0.87748607796340494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43">
        <f t="shared" si="51"/>
        <v>0.87748607796340505</v>
      </c>
      <c r="W254" s="44">
        <v>1204</v>
      </c>
      <c r="X254" s="35">
        <f t="shared" si="52"/>
        <v>109.45454545454545</v>
      </c>
      <c r="Y254" s="35">
        <f t="shared" si="47"/>
        <v>96</v>
      </c>
      <c r="Z254" s="35">
        <f t="shared" si="48"/>
        <v>-13.454545454545453</v>
      </c>
      <c r="AA254" s="35">
        <v>2.9</v>
      </c>
      <c r="AB254" s="35">
        <f t="shared" si="49"/>
        <v>98.9</v>
      </c>
      <c r="AC254" s="35"/>
      <c r="AD254" s="35">
        <f t="shared" si="50"/>
        <v>98.9</v>
      </c>
      <c r="AE254" s="72"/>
      <c r="AF254" s="72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10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10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10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10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10"/>
      <c r="GA254" s="9"/>
      <c r="GB254" s="9"/>
    </row>
    <row r="255" spans="1:184" s="2" customFormat="1" ht="17.149999999999999" customHeight="1">
      <c r="A255" s="14" t="s">
        <v>239</v>
      </c>
      <c r="B255" s="66">
        <v>0</v>
      </c>
      <c r="C255" s="66">
        <v>0</v>
      </c>
      <c r="D255" s="4">
        <f t="shared" si="45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214.7</v>
      </c>
      <c r="O255" s="35">
        <v>376</v>
      </c>
      <c r="P255" s="4">
        <f t="shared" si="46"/>
        <v>1.2551280857009781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43">
        <f t="shared" si="51"/>
        <v>1.2551280857009781</v>
      </c>
      <c r="W255" s="44">
        <v>1407</v>
      </c>
      <c r="X255" s="35">
        <f t="shared" si="52"/>
        <v>127.90909090909091</v>
      </c>
      <c r="Y255" s="35">
        <f t="shared" si="47"/>
        <v>160.5</v>
      </c>
      <c r="Z255" s="35">
        <f t="shared" si="48"/>
        <v>32.590909090909093</v>
      </c>
      <c r="AA255" s="35">
        <v>2.2999999999999998</v>
      </c>
      <c r="AB255" s="35">
        <f t="shared" si="49"/>
        <v>162.80000000000001</v>
      </c>
      <c r="AC255" s="35"/>
      <c r="AD255" s="35">
        <f t="shared" si="50"/>
        <v>162.80000000000001</v>
      </c>
      <c r="AE255" s="72"/>
      <c r="AF255" s="72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10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10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10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10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10"/>
      <c r="GA255" s="9"/>
      <c r="GB255" s="9"/>
    </row>
    <row r="256" spans="1:184" s="2" customFormat="1" ht="17.149999999999999" customHeight="1">
      <c r="A256" s="14" t="s">
        <v>240</v>
      </c>
      <c r="B256" s="66">
        <v>0</v>
      </c>
      <c r="C256" s="66">
        <v>0</v>
      </c>
      <c r="D256" s="4">
        <f t="shared" si="45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247.8</v>
      </c>
      <c r="O256" s="35">
        <v>224.4</v>
      </c>
      <c r="P256" s="4">
        <f t="shared" si="46"/>
        <v>0.90556900726392253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43">
        <f t="shared" si="51"/>
        <v>0.90556900726392242</v>
      </c>
      <c r="W256" s="44">
        <v>1236</v>
      </c>
      <c r="X256" s="35">
        <f t="shared" si="52"/>
        <v>112.36363636363636</v>
      </c>
      <c r="Y256" s="35">
        <f t="shared" si="47"/>
        <v>101.8</v>
      </c>
      <c r="Z256" s="35">
        <f t="shared" si="48"/>
        <v>-10.563636363636363</v>
      </c>
      <c r="AA256" s="35">
        <v>-1.7</v>
      </c>
      <c r="AB256" s="35">
        <f t="shared" si="49"/>
        <v>100.1</v>
      </c>
      <c r="AC256" s="35"/>
      <c r="AD256" s="35">
        <f t="shared" si="50"/>
        <v>100.1</v>
      </c>
      <c r="AE256" s="72"/>
      <c r="AF256" s="72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10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10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10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10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10"/>
      <c r="GA256" s="9"/>
      <c r="GB256" s="9"/>
    </row>
    <row r="257" spans="1:184" s="2" customFormat="1" ht="17.149999999999999" customHeight="1">
      <c r="A257" s="14" t="s">
        <v>241</v>
      </c>
      <c r="B257" s="66">
        <v>6413</v>
      </c>
      <c r="C257" s="66">
        <v>8548.6</v>
      </c>
      <c r="D257" s="4">
        <f t="shared" si="45"/>
        <v>1.2133011071261499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373.6</v>
      </c>
      <c r="O257" s="35">
        <v>355.5</v>
      </c>
      <c r="P257" s="4">
        <f t="shared" si="46"/>
        <v>0.95155246252676651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43">
        <f t="shared" si="51"/>
        <v>1.0039021914466431</v>
      </c>
      <c r="W257" s="44">
        <v>1441</v>
      </c>
      <c r="X257" s="35">
        <f t="shared" si="52"/>
        <v>131</v>
      </c>
      <c r="Y257" s="35">
        <f t="shared" si="47"/>
        <v>131.5</v>
      </c>
      <c r="Z257" s="35">
        <f t="shared" si="48"/>
        <v>0.5</v>
      </c>
      <c r="AA257" s="35">
        <v>-2.8</v>
      </c>
      <c r="AB257" s="35">
        <f t="shared" si="49"/>
        <v>128.69999999999999</v>
      </c>
      <c r="AC257" s="35"/>
      <c r="AD257" s="35">
        <f t="shared" si="50"/>
        <v>128.69999999999999</v>
      </c>
      <c r="AE257" s="72"/>
      <c r="AF257" s="72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10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10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10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10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10"/>
      <c r="GA257" s="9"/>
      <c r="GB257" s="9"/>
    </row>
    <row r="258" spans="1:184" s="2" customFormat="1" ht="17.149999999999999" customHeight="1">
      <c r="A258" s="14" t="s">
        <v>242</v>
      </c>
      <c r="B258" s="66">
        <v>0</v>
      </c>
      <c r="C258" s="66">
        <v>0</v>
      </c>
      <c r="D258" s="4">
        <f t="shared" si="45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117.6</v>
      </c>
      <c r="O258" s="35">
        <v>155.6</v>
      </c>
      <c r="P258" s="4">
        <f t="shared" si="46"/>
        <v>1.2123129251700679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43">
        <f t="shared" si="51"/>
        <v>1.2123129251700679</v>
      </c>
      <c r="W258" s="44">
        <v>1130</v>
      </c>
      <c r="X258" s="35">
        <f t="shared" si="52"/>
        <v>102.72727272727273</v>
      </c>
      <c r="Y258" s="35">
        <f t="shared" si="47"/>
        <v>124.5</v>
      </c>
      <c r="Z258" s="35">
        <f t="shared" si="48"/>
        <v>21.772727272727266</v>
      </c>
      <c r="AA258" s="35">
        <v>-0.8</v>
      </c>
      <c r="AB258" s="35">
        <f t="shared" si="49"/>
        <v>123.7</v>
      </c>
      <c r="AC258" s="35"/>
      <c r="AD258" s="35">
        <f t="shared" si="50"/>
        <v>123.7</v>
      </c>
      <c r="AE258" s="72"/>
      <c r="AF258" s="72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10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10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10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10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10"/>
      <c r="GA258" s="9"/>
      <c r="GB258" s="9"/>
    </row>
    <row r="259" spans="1:184" s="2" customFormat="1" ht="17.149999999999999" customHeight="1">
      <c r="A259" s="14" t="s">
        <v>243</v>
      </c>
      <c r="B259" s="66">
        <v>1550</v>
      </c>
      <c r="C259" s="66">
        <v>840</v>
      </c>
      <c r="D259" s="4">
        <f t="shared" si="45"/>
        <v>0.54193548387096779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466.7</v>
      </c>
      <c r="O259" s="35">
        <v>561.20000000000005</v>
      </c>
      <c r="P259" s="4">
        <f t="shared" si="46"/>
        <v>1.2002485536747374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43">
        <f t="shared" si="51"/>
        <v>1.0685859397139834</v>
      </c>
      <c r="W259" s="44">
        <v>1587</v>
      </c>
      <c r="X259" s="35">
        <f t="shared" si="52"/>
        <v>144.27272727272728</v>
      </c>
      <c r="Y259" s="35">
        <f t="shared" si="47"/>
        <v>154.19999999999999</v>
      </c>
      <c r="Z259" s="35">
        <f t="shared" si="48"/>
        <v>9.9272727272727082</v>
      </c>
      <c r="AA259" s="35">
        <v>11.1</v>
      </c>
      <c r="AB259" s="35">
        <f t="shared" si="49"/>
        <v>165.3</v>
      </c>
      <c r="AC259" s="35"/>
      <c r="AD259" s="35">
        <f t="shared" si="50"/>
        <v>165.3</v>
      </c>
      <c r="AE259" s="72"/>
      <c r="AF259" s="72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10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10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10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10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10"/>
      <c r="GA259" s="9"/>
      <c r="GB259" s="9"/>
    </row>
    <row r="260" spans="1:184" s="2" customFormat="1" ht="17.149999999999999" customHeight="1">
      <c r="A260" s="14" t="s">
        <v>244</v>
      </c>
      <c r="B260" s="66">
        <v>0</v>
      </c>
      <c r="C260" s="66">
        <v>0</v>
      </c>
      <c r="D260" s="4">
        <f t="shared" si="45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202.7</v>
      </c>
      <c r="O260" s="35">
        <v>208.3</v>
      </c>
      <c r="P260" s="4">
        <f t="shared" si="46"/>
        <v>1.0276270350271337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43">
        <f t="shared" si="51"/>
        <v>1.0276270350271337</v>
      </c>
      <c r="W260" s="44">
        <v>1800</v>
      </c>
      <c r="X260" s="35">
        <f t="shared" si="52"/>
        <v>163.63636363636363</v>
      </c>
      <c r="Y260" s="35">
        <f t="shared" si="47"/>
        <v>168.2</v>
      </c>
      <c r="Z260" s="35">
        <f t="shared" si="48"/>
        <v>4.5636363636363626</v>
      </c>
      <c r="AA260" s="35">
        <v>-8.8000000000000007</v>
      </c>
      <c r="AB260" s="35">
        <f t="shared" si="49"/>
        <v>159.4</v>
      </c>
      <c r="AC260" s="35"/>
      <c r="AD260" s="35">
        <f t="shared" si="50"/>
        <v>159.4</v>
      </c>
      <c r="AE260" s="72"/>
      <c r="AF260" s="72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10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10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10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10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10"/>
      <c r="GA260" s="9"/>
      <c r="GB260" s="9"/>
    </row>
    <row r="261" spans="1:184" s="2" customFormat="1" ht="17.149999999999999" customHeight="1">
      <c r="A261" s="14" t="s">
        <v>245</v>
      </c>
      <c r="B261" s="66">
        <v>0</v>
      </c>
      <c r="C261" s="66">
        <v>0</v>
      </c>
      <c r="D261" s="4">
        <f t="shared" si="45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82.7</v>
      </c>
      <c r="O261" s="35">
        <v>91.9</v>
      </c>
      <c r="P261" s="4">
        <f t="shared" si="46"/>
        <v>1.1112454655380894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43">
        <f t="shared" si="51"/>
        <v>1.1112454655380894</v>
      </c>
      <c r="W261" s="44">
        <v>1008</v>
      </c>
      <c r="X261" s="35">
        <f t="shared" si="52"/>
        <v>91.63636363636364</v>
      </c>
      <c r="Y261" s="35">
        <f t="shared" si="47"/>
        <v>101.8</v>
      </c>
      <c r="Z261" s="35">
        <f t="shared" si="48"/>
        <v>10.163636363636357</v>
      </c>
      <c r="AA261" s="35">
        <v>-3.1</v>
      </c>
      <c r="AB261" s="35">
        <f t="shared" si="49"/>
        <v>98.7</v>
      </c>
      <c r="AC261" s="35"/>
      <c r="AD261" s="35">
        <f t="shared" si="50"/>
        <v>98.7</v>
      </c>
      <c r="AE261" s="72"/>
      <c r="AF261" s="72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10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10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10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10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10"/>
      <c r="GA261" s="9"/>
      <c r="GB261" s="9"/>
    </row>
    <row r="262" spans="1:184" s="2" customFormat="1" ht="17.149999999999999" customHeight="1">
      <c r="A262" s="14" t="s">
        <v>246</v>
      </c>
      <c r="B262" s="66">
        <v>0</v>
      </c>
      <c r="C262" s="66">
        <v>0</v>
      </c>
      <c r="D262" s="4">
        <f t="shared" si="45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126.3</v>
      </c>
      <c r="O262" s="35">
        <v>114.6</v>
      </c>
      <c r="P262" s="4">
        <f t="shared" si="46"/>
        <v>0.90736342042755347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43">
        <f t="shared" si="51"/>
        <v>0.90736342042755358</v>
      </c>
      <c r="W262" s="44">
        <v>907</v>
      </c>
      <c r="X262" s="35">
        <f t="shared" si="52"/>
        <v>82.454545454545453</v>
      </c>
      <c r="Y262" s="35">
        <f t="shared" si="47"/>
        <v>74.8</v>
      </c>
      <c r="Z262" s="35">
        <f t="shared" si="48"/>
        <v>-7.6545454545454561</v>
      </c>
      <c r="AA262" s="35">
        <v>-5.2</v>
      </c>
      <c r="AB262" s="35">
        <f t="shared" si="49"/>
        <v>69.599999999999994</v>
      </c>
      <c r="AC262" s="35"/>
      <c r="AD262" s="35">
        <f t="shared" si="50"/>
        <v>69.599999999999994</v>
      </c>
      <c r="AE262" s="72"/>
      <c r="AF262" s="72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10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10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10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10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10"/>
      <c r="GA262" s="9"/>
      <c r="GB262" s="9"/>
    </row>
    <row r="263" spans="1:184" s="2" customFormat="1" ht="17.149999999999999" customHeight="1">
      <c r="A263" s="14" t="s">
        <v>247</v>
      </c>
      <c r="B263" s="66">
        <v>2668</v>
      </c>
      <c r="C263" s="66">
        <v>2670</v>
      </c>
      <c r="D263" s="4">
        <f t="shared" si="45"/>
        <v>1.0007496251874064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264.8</v>
      </c>
      <c r="O263" s="35">
        <v>105.4</v>
      </c>
      <c r="P263" s="4">
        <f t="shared" si="46"/>
        <v>0.39803625377643503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43">
        <f t="shared" si="51"/>
        <v>0.51857892805862926</v>
      </c>
      <c r="W263" s="44">
        <v>1189</v>
      </c>
      <c r="X263" s="35">
        <f t="shared" si="52"/>
        <v>108.09090909090909</v>
      </c>
      <c r="Y263" s="35">
        <f t="shared" si="47"/>
        <v>56.1</v>
      </c>
      <c r="Z263" s="35">
        <f t="shared" si="48"/>
        <v>-51.990909090909092</v>
      </c>
      <c r="AA263" s="35">
        <v>6.9</v>
      </c>
      <c r="AB263" s="35">
        <f t="shared" si="49"/>
        <v>63</v>
      </c>
      <c r="AC263" s="35"/>
      <c r="AD263" s="35">
        <f t="shared" si="50"/>
        <v>63</v>
      </c>
      <c r="AE263" s="72"/>
      <c r="AF263" s="72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10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10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10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10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10"/>
      <c r="GA263" s="9"/>
      <c r="GB263" s="9"/>
    </row>
    <row r="264" spans="1:184" s="2" customFormat="1" ht="17.149999999999999" customHeight="1">
      <c r="A264" s="18" t="s">
        <v>248</v>
      </c>
      <c r="B264" s="6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35"/>
      <c r="AB264" s="35"/>
      <c r="AC264" s="35"/>
      <c r="AD264" s="35"/>
      <c r="AE264" s="72"/>
      <c r="AF264" s="72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10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10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10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10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10"/>
      <c r="GA264" s="9"/>
      <c r="GB264" s="9"/>
    </row>
    <row r="265" spans="1:184" s="2" customFormat="1" ht="16.7" customHeight="1">
      <c r="A265" s="14" t="s">
        <v>249</v>
      </c>
      <c r="B265" s="66">
        <v>0</v>
      </c>
      <c r="C265" s="66">
        <v>0</v>
      </c>
      <c r="D265" s="4">
        <f t="shared" si="45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327.39999999999998</v>
      </c>
      <c r="O265" s="35">
        <v>65.099999999999994</v>
      </c>
      <c r="P265" s="4">
        <f t="shared" si="46"/>
        <v>0.19883934025656688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43">
        <f t="shared" si="51"/>
        <v>0.19883934025656688</v>
      </c>
      <c r="W265" s="44">
        <v>1514</v>
      </c>
      <c r="X265" s="35">
        <f t="shared" si="52"/>
        <v>137.63636363636363</v>
      </c>
      <c r="Y265" s="35">
        <f t="shared" si="47"/>
        <v>27.4</v>
      </c>
      <c r="Z265" s="35">
        <f t="shared" si="48"/>
        <v>-110.23636363636362</v>
      </c>
      <c r="AA265" s="35">
        <v>-1.9</v>
      </c>
      <c r="AB265" s="35">
        <f t="shared" si="49"/>
        <v>25.5</v>
      </c>
      <c r="AC265" s="35"/>
      <c r="AD265" s="35">
        <f t="shared" si="50"/>
        <v>25.5</v>
      </c>
      <c r="AE265" s="72"/>
      <c r="AF265" s="72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10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10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10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10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10"/>
      <c r="GA265" s="9"/>
      <c r="GB265" s="9"/>
    </row>
    <row r="266" spans="1:184" s="2" customFormat="1" ht="17.149999999999999" customHeight="1">
      <c r="A266" s="14" t="s">
        <v>250</v>
      </c>
      <c r="B266" s="66">
        <v>0</v>
      </c>
      <c r="C266" s="66">
        <v>0</v>
      </c>
      <c r="D266" s="4">
        <f t="shared" si="45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14.4</v>
      </c>
      <c r="O266" s="35">
        <v>44.9</v>
      </c>
      <c r="P266" s="4">
        <f t="shared" si="46"/>
        <v>1.3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43">
        <f t="shared" si="51"/>
        <v>1.3</v>
      </c>
      <c r="W266" s="44">
        <v>752</v>
      </c>
      <c r="X266" s="35">
        <f t="shared" si="52"/>
        <v>68.36363636363636</v>
      </c>
      <c r="Y266" s="35">
        <f t="shared" si="47"/>
        <v>88.9</v>
      </c>
      <c r="Z266" s="35">
        <f t="shared" si="48"/>
        <v>20.536363636363646</v>
      </c>
      <c r="AA266" s="35">
        <v>-4.8</v>
      </c>
      <c r="AB266" s="35">
        <f t="shared" si="49"/>
        <v>84.1</v>
      </c>
      <c r="AC266" s="35"/>
      <c r="AD266" s="35">
        <f t="shared" si="50"/>
        <v>84.1</v>
      </c>
      <c r="AE266" s="72"/>
      <c r="AF266" s="72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10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10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10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10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10"/>
      <c r="GA266" s="9"/>
      <c r="GB266" s="9"/>
    </row>
    <row r="267" spans="1:184" s="2" customFormat="1" ht="17.149999999999999" customHeight="1">
      <c r="A267" s="14" t="s">
        <v>251</v>
      </c>
      <c r="B267" s="66">
        <v>0</v>
      </c>
      <c r="C267" s="66">
        <v>0</v>
      </c>
      <c r="D267" s="4">
        <f t="shared" si="45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71.3</v>
      </c>
      <c r="O267" s="35">
        <v>68</v>
      </c>
      <c r="P267" s="4">
        <f t="shared" si="46"/>
        <v>0.95371669004207582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43">
        <f t="shared" si="51"/>
        <v>0.95371669004207571</v>
      </c>
      <c r="W267" s="44">
        <v>1377</v>
      </c>
      <c r="X267" s="35">
        <f t="shared" si="52"/>
        <v>125.18181818181819</v>
      </c>
      <c r="Y267" s="35">
        <f t="shared" si="47"/>
        <v>119.4</v>
      </c>
      <c r="Z267" s="35">
        <f t="shared" si="48"/>
        <v>-5.7818181818181813</v>
      </c>
      <c r="AA267" s="35">
        <v>-8.3000000000000007</v>
      </c>
      <c r="AB267" s="35">
        <f t="shared" si="49"/>
        <v>111.1</v>
      </c>
      <c r="AC267" s="35"/>
      <c r="AD267" s="35">
        <f t="shared" si="50"/>
        <v>111.1</v>
      </c>
      <c r="AE267" s="72"/>
      <c r="AF267" s="72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10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10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10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10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10"/>
      <c r="GA267" s="9"/>
      <c r="GB267" s="9"/>
    </row>
    <row r="268" spans="1:184" s="2" customFormat="1" ht="17.149999999999999" customHeight="1">
      <c r="A268" s="14" t="s">
        <v>252</v>
      </c>
      <c r="B268" s="66">
        <v>0</v>
      </c>
      <c r="C268" s="66">
        <v>0</v>
      </c>
      <c r="D268" s="4">
        <f t="shared" si="45"/>
        <v>1</v>
      </c>
      <c r="E268" s="11">
        <v>5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166.2</v>
      </c>
      <c r="O268" s="35">
        <v>452.2</v>
      </c>
      <c r="P268" s="4">
        <f t="shared" si="46"/>
        <v>1.3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43">
        <f t="shared" si="51"/>
        <v>1.24</v>
      </c>
      <c r="W268" s="44">
        <v>985</v>
      </c>
      <c r="X268" s="35">
        <f t="shared" si="52"/>
        <v>89.545454545454547</v>
      </c>
      <c r="Y268" s="35">
        <f t="shared" si="47"/>
        <v>111</v>
      </c>
      <c r="Z268" s="35">
        <f t="shared" si="48"/>
        <v>21.454545454545453</v>
      </c>
      <c r="AA268" s="35">
        <v>-8.6999999999999993</v>
      </c>
      <c r="AB268" s="35">
        <f t="shared" si="49"/>
        <v>102.3</v>
      </c>
      <c r="AC268" s="35"/>
      <c r="AD268" s="35">
        <f t="shared" si="50"/>
        <v>102.3</v>
      </c>
      <c r="AE268" s="72"/>
      <c r="AF268" s="72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10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10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10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10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10"/>
      <c r="GA268" s="9"/>
      <c r="GB268" s="9"/>
    </row>
    <row r="269" spans="1:184" s="2" customFormat="1" ht="17.149999999999999" customHeight="1">
      <c r="A269" s="14" t="s">
        <v>253</v>
      </c>
      <c r="B269" s="66">
        <v>1093</v>
      </c>
      <c r="C269" s="66">
        <v>763.9</v>
      </c>
      <c r="D269" s="4">
        <f t="shared" si="45"/>
        <v>0.69890210430009148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206.4</v>
      </c>
      <c r="O269" s="35">
        <v>311</v>
      </c>
      <c r="P269" s="4">
        <f t="shared" si="46"/>
        <v>1.2306782945736434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43">
        <f t="shared" si="51"/>
        <v>1.1243230565189331</v>
      </c>
      <c r="W269" s="44">
        <v>2172</v>
      </c>
      <c r="X269" s="35">
        <f t="shared" si="52"/>
        <v>197.45454545454547</v>
      </c>
      <c r="Y269" s="35">
        <f t="shared" si="47"/>
        <v>222</v>
      </c>
      <c r="Z269" s="35">
        <f t="shared" si="48"/>
        <v>24.545454545454533</v>
      </c>
      <c r="AA269" s="35">
        <v>-1.1000000000000001</v>
      </c>
      <c r="AB269" s="35">
        <f t="shared" si="49"/>
        <v>220.9</v>
      </c>
      <c r="AC269" s="35"/>
      <c r="AD269" s="35">
        <f t="shared" si="50"/>
        <v>220.9</v>
      </c>
      <c r="AE269" s="72"/>
      <c r="AF269" s="72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10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10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10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10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10"/>
      <c r="GA269" s="9"/>
      <c r="GB269" s="9"/>
    </row>
    <row r="270" spans="1:184" s="2" customFormat="1" ht="17.149999999999999" customHeight="1">
      <c r="A270" s="14" t="s">
        <v>254</v>
      </c>
      <c r="B270" s="66">
        <v>10200</v>
      </c>
      <c r="C270" s="66">
        <v>10542.5</v>
      </c>
      <c r="D270" s="4">
        <f t="shared" si="45"/>
        <v>1.0335784313725491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1220</v>
      </c>
      <c r="O270" s="35">
        <v>1298.8</v>
      </c>
      <c r="P270" s="4">
        <f t="shared" si="46"/>
        <v>1.0645901639344262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43">
        <f t="shared" si="51"/>
        <v>1.0583878174220507</v>
      </c>
      <c r="W270" s="44">
        <v>2238</v>
      </c>
      <c r="X270" s="35">
        <f t="shared" si="52"/>
        <v>203.45454545454547</v>
      </c>
      <c r="Y270" s="35">
        <f t="shared" si="47"/>
        <v>215.3</v>
      </c>
      <c r="Z270" s="35">
        <f t="shared" si="48"/>
        <v>11.845454545454544</v>
      </c>
      <c r="AA270" s="35">
        <v>17.399999999999999</v>
      </c>
      <c r="AB270" s="35">
        <f t="shared" si="49"/>
        <v>232.7</v>
      </c>
      <c r="AC270" s="35"/>
      <c r="AD270" s="35">
        <f t="shared" si="50"/>
        <v>232.7</v>
      </c>
      <c r="AE270" s="72"/>
      <c r="AF270" s="72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10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10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10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10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10"/>
      <c r="GA270" s="9"/>
      <c r="GB270" s="9"/>
    </row>
    <row r="271" spans="1:184" s="2" customFormat="1" ht="17.149999999999999" customHeight="1">
      <c r="A271" s="14" t="s">
        <v>255</v>
      </c>
      <c r="B271" s="66">
        <v>2536</v>
      </c>
      <c r="C271" s="66">
        <v>2921.5</v>
      </c>
      <c r="D271" s="4">
        <f t="shared" si="45"/>
        <v>1.1520110410094637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1056.2</v>
      </c>
      <c r="O271" s="35">
        <v>631.9</v>
      </c>
      <c r="P271" s="4">
        <f t="shared" si="46"/>
        <v>0.59827684150729021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43">
        <f t="shared" si="51"/>
        <v>0.70902368140772498</v>
      </c>
      <c r="W271" s="44">
        <v>276</v>
      </c>
      <c r="X271" s="35">
        <f t="shared" si="52"/>
        <v>25.09090909090909</v>
      </c>
      <c r="Y271" s="35">
        <f t="shared" si="47"/>
        <v>17.8</v>
      </c>
      <c r="Z271" s="35">
        <f t="shared" si="48"/>
        <v>-7.2909090909090892</v>
      </c>
      <c r="AA271" s="35">
        <v>-0.6</v>
      </c>
      <c r="AB271" s="35">
        <f t="shared" si="49"/>
        <v>17.2</v>
      </c>
      <c r="AC271" s="35"/>
      <c r="AD271" s="35">
        <f t="shared" si="50"/>
        <v>17.2</v>
      </c>
      <c r="AE271" s="72"/>
      <c r="AF271" s="72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10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10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10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10"/>
      <c r="GA271" s="9"/>
      <c r="GB271" s="9"/>
    </row>
    <row r="272" spans="1:184" s="2" customFormat="1" ht="17.149999999999999" customHeight="1">
      <c r="A272" s="18" t="s">
        <v>256</v>
      </c>
      <c r="B272" s="6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35"/>
      <c r="AB272" s="35"/>
      <c r="AC272" s="35"/>
      <c r="AD272" s="35"/>
      <c r="AE272" s="72"/>
      <c r="AF272" s="72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10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10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10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10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10"/>
      <c r="GA272" s="9"/>
      <c r="GB272" s="9"/>
    </row>
    <row r="273" spans="1:184" s="2" customFormat="1" ht="17.149999999999999" customHeight="1">
      <c r="A273" s="14" t="s">
        <v>257</v>
      </c>
      <c r="B273" s="66">
        <v>3784</v>
      </c>
      <c r="C273" s="66">
        <v>2169.6</v>
      </c>
      <c r="D273" s="4">
        <f t="shared" si="45"/>
        <v>0.57336152219873149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40.4</v>
      </c>
      <c r="O273" s="35">
        <v>43.1</v>
      </c>
      <c r="P273" s="4">
        <f t="shared" si="46"/>
        <v>1.0668316831683169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43">
        <f t="shared" si="51"/>
        <v>0.96813765097439985</v>
      </c>
      <c r="W273" s="44">
        <v>94</v>
      </c>
      <c r="X273" s="35">
        <f t="shared" si="52"/>
        <v>8.545454545454545</v>
      </c>
      <c r="Y273" s="35">
        <f t="shared" si="47"/>
        <v>8.3000000000000007</v>
      </c>
      <c r="Z273" s="35">
        <f t="shared" si="48"/>
        <v>-0.24545454545454426</v>
      </c>
      <c r="AA273" s="35">
        <v>-1.1000000000000001</v>
      </c>
      <c r="AB273" s="35">
        <f t="shared" si="49"/>
        <v>7.2</v>
      </c>
      <c r="AC273" s="35"/>
      <c r="AD273" s="35">
        <f t="shared" si="50"/>
        <v>7.2</v>
      </c>
      <c r="AE273" s="72"/>
      <c r="AF273" s="72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10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10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10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10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10"/>
      <c r="GA273" s="9"/>
      <c r="GB273" s="9"/>
    </row>
    <row r="274" spans="1:184" s="2" customFormat="1" ht="17.149999999999999" customHeight="1">
      <c r="A274" s="14" t="s">
        <v>258</v>
      </c>
      <c r="B274" s="66">
        <v>0</v>
      </c>
      <c r="C274" s="66">
        <v>0</v>
      </c>
      <c r="D274" s="4">
        <f t="shared" si="45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153</v>
      </c>
      <c r="O274" s="35">
        <v>148</v>
      </c>
      <c r="P274" s="4">
        <f t="shared" si="46"/>
        <v>0.9673202614379085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43">
        <f t="shared" si="51"/>
        <v>0.96732026143790839</v>
      </c>
      <c r="W274" s="44">
        <v>531</v>
      </c>
      <c r="X274" s="35">
        <f t="shared" si="52"/>
        <v>48.272727272727273</v>
      </c>
      <c r="Y274" s="35">
        <f t="shared" si="47"/>
        <v>46.7</v>
      </c>
      <c r="Z274" s="35">
        <f t="shared" si="48"/>
        <v>-1.5727272727272705</v>
      </c>
      <c r="AA274" s="35">
        <v>-0.5</v>
      </c>
      <c r="AB274" s="35">
        <f t="shared" si="49"/>
        <v>46.2</v>
      </c>
      <c r="AC274" s="35"/>
      <c r="AD274" s="35">
        <f t="shared" si="50"/>
        <v>46.2</v>
      </c>
      <c r="AE274" s="72"/>
      <c r="AF274" s="72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10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10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10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10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10"/>
      <c r="GA274" s="9"/>
      <c r="GB274" s="9"/>
    </row>
    <row r="275" spans="1:184" s="2" customFormat="1" ht="17.149999999999999" customHeight="1">
      <c r="A275" s="14" t="s">
        <v>259</v>
      </c>
      <c r="B275" s="66">
        <v>0</v>
      </c>
      <c r="C275" s="66">
        <v>0</v>
      </c>
      <c r="D275" s="4">
        <f t="shared" si="45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277.89999999999998</v>
      </c>
      <c r="O275" s="35">
        <v>275.39999999999998</v>
      </c>
      <c r="P275" s="4">
        <f t="shared" si="46"/>
        <v>0.99100395825836629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43">
        <f t="shared" si="51"/>
        <v>0.99100395825836629</v>
      </c>
      <c r="W275" s="44">
        <v>515</v>
      </c>
      <c r="X275" s="35">
        <f t="shared" si="52"/>
        <v>46.81818181818182</v>
      </c>
      <c r="Y275" s="35">
        <f t="shared" si="47"/>
        <v>46.4</v>
      </c>
      <c r="Z275" s="35">
        <f t="shared" si="48"/>
        <v>-0.41818181818182154</v>
      </c>
      <c r="AA275" s="35">
        <v>3</v>
      </c>
      <c r="AB275" s="35">
        <f t="shared" si="49"/>
        <v>49.4</v>
      </c>
      <c r="AC275" s="35"/>
      <c r="AD275" s="35">
        <f t="shared" si="50"/>
        <v>49.4</v>
      </c>
      <c r="AE275" s="72"/>
      <c r="AF275" s="72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10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10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10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10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10"/>
      <c r="GA275" s="9"/>
      <c r="GB275" s="9"/>
    </row>
    <row r="276" spans="1:184" s="2" customFormat="1" ht="17.149999999999999" customHeight="1">
      <c r="A276" s="14" t="s">
        <v>260</v>
      </c>
      <c r="B276" s="66">
        <v>0</v>
      </c>
      <c r="C276" s="66">
        <v>0</v>
      </c>
      <c r="D276" s="4">
        <f t="shared" si="45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163.69999999999999</v>
      </c>
      <c r="O276" s="35">
        <v>138.9</v>
      </c>
      <c r="P276" s="4">
        <f t="shared" si="46"/>
        <v>0.84850335980452052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43">
        <f t="shared" si="51"/>
        <v>0.84850335980452063</v>
      </c>
      <c r="W276" s="44">
        <v>1221</v>
      </c>
      <c r="X276" s="35">
        <f t="shared" si="52"/>
        <v>111</v>
      </c>
      <c r="Y276" s="35">
        <f t="shared" si="47"/>
        <v>94.2</v>
      </c>
      <c r="Z276" s="35">
        <f t="shared" si="48"/>
        <v>-16.799999999999997</v>
      </c>
      <c r="AA276" s="35">
        <v>5.4</v>
      </c>
      <c r="AB276" s="35">
        <f t="shared" si="49"/>
        <v>99.6</v>
      </c>
      <c r="AC276" s="35"/>
      <c r="AD276" s="35">
        <f t="shared" si="50"/>
        <v>99.6</v>
      </c>
      <c r="AE276" s="72"/>
      <c r="AF276" s="72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10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10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10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10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10"/>
      <c r="GA276" s="9"/>
      <c r="GB276" s="9"/>
    </row>
    <row r="277" spans="1:184" s="2" customFormat="1" ht="17.149999999999999" customHeight="1">
      <c r="A277" s="14" t="s">
        <v>261</v>
      </c>
      <c r="B277" s="66">
        <v>185</v>
      </c>
      <c r="C277" s="66">
        <v>142</v>
      </c>
      <c r="D277" s="4">
        <f t="shared" si="45"/>
        <v>0.76756756756756761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244.7</v>
      </c>
      <c r="O277" s="35">
        <v>104.6</v>
      </c>
      <c r="P277" s="4">
        <f t="shared" si="46"/>
        <v>0.42746219861054352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43">
        <f t="shared" si="51"/>
        <v>0.49548327240194839</v>
      </c>
      <c r="W277" s="44">
        <v>684</v>
      </c>
      <c r="X277" s="35">
        <f t="shared" si="52"/>
        <v>62.18181818181818</v>
      </c>
      <c r="Y277" s="35">
        <f t="shared" si="47"/>
        <v>30.8</v>
      </c>
      <c r="Z277" s="35">
        <f t="shared" si="48"/>
        <v>-31.381818181818179</v>
      </c>
      <c r="AA277" s="35">
        <v>-8.6999999999999993</v>
      </c>
      <c r="AB277" s="35">
        <f t="shared" si="49"/>
        <v>22.1</v>
      </c>
      <c r="AC277" s="35"/>
      <c r="AD277" s="35">
        <f t="shared" si="50"/>
        <v>22.1</v>
      </c>
      <c r="AE277" s="72"/>
      <c r="AF277" s="72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10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10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10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10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10"/>
      <c r="GA277" s="9"/>
      <c r="GB277" s="9"/>
    </row>
    <row r="278" spans="1:184" s="2" customFormat="1" ht="17.149999999999999" customHeight="1">
      <c r="A278" s="14" t="s">
        <v>262</v>
      </c>
      <c r="B278" s="66">
        <v>0</v>
      </c>
      <c r="C278" s="66">
        <v>14756</v>
      </c>
      <c r="D278" s="4">
        <f t="shared" si="45"/>
        <v>0</v>
      </c>
      <c r="E278" s="11">
        <v>0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274.3</v>
      </c>
      <c r="O278" s="35">
        <v>66.3</v>
      </c>
      <c r="P278" s="4">
        <f t="shared" si="46"/>
        <v>0.24170616113744073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43">
        <f t="shared" si="51"/>
        <v>0.24170616113744076</v>
      </c>
      <c r="W278" s="44">
        <v>766</v>
      </c>
      <c r="X278" s="35">
        <f t="shared" si="52"/>
        <v>69.63636363636364</v>
      </c>
      <c r="Y278" s="35">
        <f t="shared" si="47"/>
        <v>16.8</v>
      </c>
      <c r="Z278" s="35">
        <f t="shared" si="48"/>
        <v>-52.836363636363643</v>
      </c>
      <c r="AA278" s="35">
        <v>6.1</v>
      </c>
      <c r="AB278" s="35">
        <f t="shared" si="49"/>
        <v>22.9</v>
      </c>
      <c r="AC278" s="35"/>
      <c r="AD278" s="35">
        <f t="shared" si="50"/>
        <v>22.9</v>
      </c>
      <c r="AE278" s="72"/>
      <c r="AF278" s="72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10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10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10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10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10"/>
      <c r="GA278" s="9"/>
      <c r="GB278" s="9"/>
    </row>
    <row r="279" spans="1:184" s="2" customFormat="1" ht="17.149999999999999" customHeight="1">
      <c r="A279" s="14" t="s">
        <v>263</v>
      </c>
      <c r="B279" s="66">
        <v>0</v>
      </c>
      <c r="C279" s="66">
        <v>0</v>
      </c>
      <c r="D279" s="4">
        <f t="shared" si="45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221.2</v>
      </c>
      <c r="O279" s="35">
        <v>179.7</v>
      </c>
      <c r="P279" s="4">
        <f t="shared" si="46"/>
        <v>0.81238698010849908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43">
        <f t="shared" si="51"/>
        <v>0.81238698010849908</v>
      </c>
      <c r="W279" s="44">
        <v>926</v>
      </c>
      <c r="X279" s="35">
        <f t="shared" si="52"/>
        <v>84.181818181818187</v>
      </c>
      <c r="Y279" s="35">
        <f t="shared" si="47"/>
        <v>68.400000000000006</v>
      </c>
      <c r="Z279" s="35">
        <f t="shared" si="48"/>
        <v>-15.781818181818181</v>
      </c>
      <c r="AA279" s="35">
        <v>6</v>
      </c>
      <c r="AB279" s="35">
        <f t="shared" si="49"/>
        <v>74.400000000000006</v>
      </c>
      <c r="AC279" s="35"/>
      <c r="AD279" s="35">
        <f t="shared" si="50"/>
        <v>74.400000000000006</v>
      </c>
      <c r="AE279" s="72"/>
      <c r="AF279" s="72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10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10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10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10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10"/>
      <c r="GA279" s="9"/>
      <c r="GB279" s="9"/>
    </row>
    <row r="280" spans="1:184" s="2" customFormat="1" ht="17.149999999999999" customHeight="1">
      <c r="A280" s="14" t="s">
        <v>264</v>
      </c>
      <c r="B280" s="66">
        <v>0</v>
      </c>
      <c r="C280" s="66">
        <v>0</v>
      </c>
      <c r="D280" s="4">
        <f t="shared" si="45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46.9</v>
      </c>
      <c r="O280" s="35">
        <v>36.700000000000003</v>
      </c>
      <c r="P280" s="4">
        <f t="shared" si="46"/>
        <v>0.78251599147121542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43">
        <f t="shared" si="51"/>
        <v>0.78251599147121542</v>
      </c>
      <c r="W280" s="44">
        <v>968</v>
      </c>
      <c r="X280" s="35">
        <f t="shared" si="52"/>
        <v>88</v>
      </c>
      <c r="Y280" s="35">
        <f t="shared" si="47"/>
        <v>68.900000000000006</v>
      </c>
      <c r="Z280" s="35">
        <f t="shared" si="48"/>
        <v>-19.099999999999994</v>
      </c>
      <c r="AA280" s="35">
        <v>0.6</v>
      </c>
      <c r="AB280" s="35">
        <f t="shared" si="49"/>
        <v>69.5</v>
      </c>
      <c r="AC280" s="35"/>
      <c r="AD280" s="35">
        <f t="shared" si="50"/>
        <v>69.5</v>
      </c>
      <c r="AE280" s="72"/>
      <c r="AF280" s="72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10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10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10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10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10"/>
      <c r="GA280" s="9"/>
      <c r="GB280" s="9"/>
    </row>
    <row r="281" spans="1:184" s="2" customFormat="1" ht="17.149999999999999" customHeight="1">
      <c r="A281" s="14" t="s">
        <v>265</v>
      </c>
      <c r="B281" s="66">
        <v>0</v>
      </c>
      <c r="C281" s="66">
        <v>0</v>
      </c>
      <c r="D281" s="4">
        <f t="shared" si="45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132.69999999999999</v>
      </c>
      <c r="O281" s="35">
        <v>109</v>
      </c>
      <c r="P281" s="4">
        <f t="shared" si="46"/>
        <v>0.82140165787490582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43">
        <f t="shared" si="51"/>
        <v>0.82140165787490582</v>
      </c>
      <c r="W281" s="44">
        <v>675</v>
      </c>
      <c r="X281" s="35">
        <f t="shared" si="52"/>
        <v>61.363636363636367</v>
      </c>
      <c r="Y281" s="35">
        <f t="shared" si="47"/>
        <v>50.4</v>
      </c>
      <c r="Z281" s="35">
        <f t="shared" si="48"/>
        <v>-10.963636363636368</v>
      </c>
      <c r="AA281" s="35">
        <v>-7.1</v>
      </c>
      <c r="AB281" s="35">
        <f t="shared" si="49"/>
        <v>43.3</v>
      </c>
      <c r="AC281" s="35"/>
      <c r="AD281" s="35">
        <f t="shared" si="50"/>
        <v>43.3</v>
      </c>
      <c r="AE281" s="72"/>
      <c r="AF281" s="72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10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10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10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10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10"/>
      <c r="GA281" s="9"/>
      <c r="GB281" s="9"/>
    </row>
    <row r="282" spans="1:184" s="2" customFormat="1" ht="17.149999999999999" customHeight="1">
      <c r="A282" s="14" t="s">
        <v>266</v>
      </c>
      <c r="B282" s="66">
        <v>0</v>
      </c>
      <c r="C282" s="66">
        <v>0</v>
      </c>
      <c r="D282" s="4">
        <f t="shared" si="45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184.3</v>
      </c>
      <c r="O282" s="35">
        <v>196.6</v>
      </c>
      <c r="P282" s="4">
        <f t="shared" si="46"/>
        <v>1.0667390124796527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43">
        <f t="shared" si="51"/>
        <v>1.0667390124796527</v>
      </c>
      <c r="W282" s="44">
        <v>776</v>
      </c>
      <c r="X282" s="35">
        <f t="shared" si="52"/>
        <v>70.545454545454547</v>
      </c>
      <c r="Y282" s="35">
        <f t="shared" si="47"/>
        <v>75.3</v>
      </c>
      <c r="Z282" s="35">
        <f t="shared" si="48"/>
        <v>4.7545454545454504</v>
      </c>
      <c r="AA282" s="35">
        <v>4.0999999999999996</v>
      </c>
      <c r="AB282" s="35">
        <f t="shared" si="49"/>
        <v>79.400000000000006</v>
      </c>
      <c r="AC282" s="35"/>
      <c r="AD282" s="35">
        <f t="shared" si="50"/>
        <v>79.400000000000006</v>
      </c>
      <c r="AE282" s="72"/>
      <c r="AF282" s="72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10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10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10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10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10"/>
      <c r="GA282" s="9"/>
      <c r="GB282" s="9"/>
    </row>
    <row r="283" spans="1:184" s="2" customFormat="1" ht="17.149999999999999" customHeight="1">
      <c r="A283" s="14" t="s">
        <v>267</v>
      </c>
      <c r="B283" s="66">
        <v>0</v>
      </c>
      <c r="C283" s="66">
        <v>0</v>
      </c>
      <c r="D283" s="4">
        <f t="shared" si="45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193.3</v>
      </c>
      <c r="O283" s="35">
        <v>263.3</v>
      </c>
      <c r="P283" s="4">
        <f t="shared" si="46"/>
        <v>1.2162131401965857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43">
        <f t="shared" si="51"/>
        <v>1.2162131401965857</v>
      </c>
      <c r="W283" s="44">
        <v>763</v>
      </c>
      <c r="X283" s="35">
        <f t="shared" si="52"/>
        <v>69.36363636363636</v>
      </c>
      <c r="Y283" s="35">
        <f t="shared" si="47"/>
        <v>84.4</v>
      </c>
      <c r="Z283" s="35">
        <f t="shared" si="48"/>
        <v>15.036363636363646</v>
      </c>
      <c r="AA283" s="35">
        <v>7.7</v>
      </c>
      <c r="AB283" s="35">
        <f t="shared" si="49"/>
        <v>92.1</v>
      </c>
      <c r="AC283" s="35"/>
      <c r="AD283" s="35">
        <f t="shared" si="50"/>
        <v>92.1</v>
      </c>
      <c r="AE283" s="72"/>
      <c r="AF283" s="72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10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10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10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10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10"/>
      <c r="GA283" s="9"/>
      <c r="GB283" s="9"/>
    </row>
    <row r="284" spans="1:184" s="2" customFormat="1" ht="17.149999999999999" customHeight="1">
      <c r="A284" s="14" t="s">
        <v>268</v>
      </c>
      <c r="B284" s="66">
        <v>0</v>
      </c>
      <c r="C284" s="66">
        <v>0</v>
      </c>
      <c r="D284" s="4">
        <f t="shared" si="45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261</v>
      </c>
      <c r="O284" s="35">
        <v>138.19999999999999</v>
      </c>
      <c r="P284" s="4">
        <f t="shared" si="46"/>
        <v>0.52950191570881222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43">
        <f t="shared" si="51"/>
        <v>0.52950191570881222</v>
      </c>
      <c r="W284" s="44">
        <v>904</v>
      </c>
      <c r="X284" s="35">
        <f t="shared" si="52"/>
        <v>82.181818181818187</v>
      </c>
      <c r="Y284" s="35">
        <f t="shared" si="47"/>
        <v>43.5</v>
      </c>
      <c r="Z284" s="35">
        <f t="shared" si="48"/>
        <v>-38.681818181818187</v>
      </c>
      <c r="AA284" s="35">
        <v>-0.9</v>
      </c>
      <c r="AB284" s="35">
        <f t="shared" si="49"/>
        <v>42.6</v>
      </c>
      <c r="AC284" s="35"/>
      <c r="AD284" s="35">
        <f t="shared" si="50"/>
        <v>42.6</v>
      </c>
      <c r="AE284" s="72"/>
      <c r="AF284" s="72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10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10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10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10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10"/>
      <c r="GA284" s="9"/>
      <c r="GB284" s="9"/>
    </row>
    <row r="285" spans="1:184" s="2" customFormat="1" ht="17.149999999999999" customHeight="1">
      <c r="A285" s="14" t="s">
        <v>269</v>
      </c>
      <c r="B285" s="66">
        <v>11456</v>
      </c>
      <c r="C285" s="66">
        <v>5892.3</v>
      </c>
      <c r="D285" s="4">
        <f t="shared" si="45"/>
        <v>0.51434182960893859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1299.5999999999999</v>
      </c>
      <c r="O285" s="35">
        <v>2000.1</v>
      </c>
      <c r="P285" s="4">
        <f t="shared" si="46"/>
        <v>1.2339012003693444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43">
        <f t="shared" si="51"/>
        <v>1.0899893262172633</v>
      </c>
      <c r="W285" s="44">
        <v>133</v>
      </c>
      <c r="X285" s="35">
        <f t="shared" si="52"/>
        <v>12.090909090909092</v>
      </c>
      <c r="Y285" s="35">
        <f t="shared" si="47"/>
        <v>13.2</v>
      </c>
      <c r="Z285" s="35">
        <f t="shared" si="48"/>
        <v>1.1090909090909076</v>
      </c>
      <c r="AA285" s="35">
        <v>0.5</v>
      </c>
      <c r="AB285" s="35">
        <f t="shared" si="49"/>
        <v>13.7</v>
      </c>
      <c r="AC285" s="35"/>
      <c r="AD285" s="35">
        <f t="shared" si="50"/>
        <v>13.7</v>
      </c>
      <c r="AE285" s="72"/>
      <c r="AF285" s="72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10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10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10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10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10"/>
      <c r="GA285" s="9"/>
      <c r="GB285" s="9"/>
    </row>
    <row r="286" spans="1:184" s="2" customFormat="1" ht="17.149999999999999" customHeight="1">
      <c r="A286" s="14" t="s">
        <v>270</v>
      </c>
      <c r="B286" s="66">
        <v>2780</v>
      </c>
      <c r="C286" s="66">
        <v>2157</v>
      </c>
      <c r="D286" s="4">
        <f t="shared" si="45"/>
        <v>0.77589928057553958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435.3</v>
      </c>
      <c r="O286" s="35">
        <v>593.9</v>
      </c>
      <c r="P286" s="4">
        <f t="shared" si="46"/>
        <v>1.2164346427750976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43">
        <f t="shared" si="51"/>
        <v>1.128327570335186</v>
      </c>
      <c r="W286" s="44">
        <v>979</v>
      </c>
      <c r="X286" s="35">
        <f t="shared" si="52"/>
        <v>89</v>
      </c>
      <c r="Y286" s="35">
        <f t="shared" si="47"/>
        <v>100.4</v>
      </c>
      <c r="Z286" s="35">
        <f t="shared" si="48"/>
        <v>11.400000000000006</v>
      </c>
      <c r="AA286" s="35">
        <v>4.5</v>
      </c>
      <c r="AB286" s="35">
        <f t="shared" si="49"/>
        <v>104.9</v>
      </c>
      <c r="AC286" s="35"/>
      <c r="AD286" s="35">
        <f t="shared" si="50"/>
        <v>104.9</v>
      </c>
      <c r="AE286" s="72"/>
      <c r="AF286" s="72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10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10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10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10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10"/>
      <c r="GA286" s="9"/>
      <c r="GB286" s="9"/>
    </row>
    <row r="287" spans="1:184" s="2" customFormat="1" ht="17.149999999999999" customHeight="1">
      <c r="A287" s="14" t="s">
        <v>271</v>
      </c>
      <c r="B287" s="66">
        <v>42063</v>
      </c>
      <c r="C287" s="66">
        <v>41256.800000000003</v>
      </c>
      <c r="D287" s="4">
        <f t="shared" si="45"/>
        <v>0.98083351163730603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458.3</v>
      </c>
      <c r="O287" s="35">
        <v>968.2</v>
      </c>
      <c r="P287" s="4">
        <f t="shared" si="46"/>
        <v>1.291259000654593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43">
        <f t="shared" si="51"/>
        <v>1.2291739028511355</v>
      </c>
      <c r="W287" s="44">
        <v>1014</v>
      </c>
      <c r="X287" s="35">
        <f t="shared" si="52"/>
        <v>92.181818181818187</v>
      </c>
      <c r="Y287" s="35">
        <f t="shared" si="47"/>
        <v>113.3</v>
      </c>
      <c r="Z287" s="35">
        <f t="shared" si="48"/>
        <v>21.11818181818181</v>
      </c>
      <c r="AA287" s="35">
        <v>6.3</v>
      </c>
      <c r="AB287" s="35">
        <f t="shared" si="49"/>
        <v>119.6</v>
      </c>
      <c r="AC287" s="35"/>
      <c r="AD287" s="35">
        <f t="shared" si="50"/>
        <v>119.6</v>
      </c>
      <c r="AE287" s="72"/>
      <c r="AF287" s="72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10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10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10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10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10"/>
      <c r="GA287" s="9"/>
      <c r="GB287" s="9"/>
    </row>
    <row r="288" spans="1:184" s="2" customFormat="1" ht="17.149999999999999" customHeight="1">
      <c r="A288" s="14" t="s">
        <v>272</v>
      </c>
      <c r="B288" s="66">
        <v>48020</v>
      </c>
      <c r="C288" s="66">
        <v>57722.3</v>
      </c>
      <c r="D288" s="4">
        <f t="shared" si="45"/>
        <v>1.2002047063723449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2805.6</v>
      </c>
      <c r="O288" s="35">
        <v>5266.8</v>
      </c>
      <c r="P288" s="4">
        <f t="shared" si="46"/>
        <v>1.2677245508982036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43">
        <f t="shared" si="51"/>
        <v>1.2542205819930319</v>
      </c>
      <c r="W288" s="44">
        <v>0</v>
      </c>
      <c r="X288" s="35">
        <f t="shared" si="52"/>
        <v>0</v>
      </c>
      <c r="Y288" s="35">
        <f t="shared" si="47"/>
        <v>0</v>
      </c>
      <c r="Z288" s="35">
        <f t="shared" si="48"/>
        <v>0</v>
      </c>
      <c r="AA288" s="35">
        <v>0</v>
      </c>
      <c r="AB288" s="35">
        <f t="shared" si="49"/>
        <v>0</v>
      </c>
      <c r="AC288" s="35"/>
      <c r="AD288" s="35">
        <f t="shared" si="50"/>
        <v>0</v>
      </c>
      <c r="AE288" s="72"/>
      <c r="AF288" s="72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10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10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10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10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10"/>
      <c r="GA288" s="9"/>
      <c r="GB288" s="9"/>
    </row>
    <row r="289" spans="1:184" s="2" customFormat="1" ht="17.149999999999999" customHeight="1">
      <c r="A289" s="14" t="s">
        <v>165</v>
      </c>
      <c r="B289" s="66">
        <v>0</v>
      </c>
      <c r="C289" s="66">
        <v>0</v>
      </c>
      <c r="D289" s="4">
        <f t="shared" si="45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450.2</v>
      </c>
      <c r="O289" s="35">
        <v>381.2</v>
      </c>
      <c r="P289" s="4">
        <f t="shared" si="46"/>
        <v>0.84673478454020434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43">
        <f t="shared" si="51"/>
        <v>0.84673478454020434</v>
      </c>
      <c r="W289" s="44">
        <v>802</v>
      </c>
      <c r="X289" s="35">
        <f t="shared" si="52"/>
        <v>72.909090909090907</v>
      </c>
      <c r="Y289" s="35">
        <f t="shared" si="47"/>
        <v>61.7</v>
      </c>
      <c r="Z289" s="35">
        <f t="shared" si="48"/>
        <v>-11.209090909090904</v>
      </c>
      <c r="AA289" s="35">
        <v>4.7</v>
      </c>
      <c r="AB289" s="35">
        <f t="shared" si="49"/>
        <v>66.400000000000006</v>
      </c>
      <c r="AC289" s="35"/>
      <c r="AD289" s="35">
        <f t="shared" si="50"/>
        <v>66.400000000000006</v>
      </c>
      <c r="AE289" s="72"/>
      <c r="AF289" s="72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10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10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10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10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10"/>
      <c r="GA289" s="9"/>
      <c r="GB289" s="9"/>
    </row>
    <row r="290" spans="1:184" s="2" customFormat="1" ht="17.149999999999999" customHeight="1">
      <c r="A290" s="18" t="s">
        <v>273</v>
      </c>
      <c r="B290" s="6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35"/>
      <c r="AB290" s="35"/>
      <c r="AC290" s="35"/>
      <c r="AD290" s="35"/>
      <c r="AE290" s="72"/>
      <c r="AF290" s="72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10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10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10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10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10"/>
      <c r="GA290" s="9"/>
      <c r="GB290" s="9"/>
    </row>
    <row r="291" spans="1:184" s="2" customFormat="1" ht="17.149999999999999" customHeight="1">
      <c r="A291" s="45" t="s">
        <v>69</v>
      </c>
      <c r="B291" s="66">
        <v>38000</v>
      </c>
      <c r="C291" s="66">
        <v>57821</v>
      </c>
      <c r="D291" s="4">
        <f t="shared" si="45"/>
        <v>1.2321605263157895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243.8</v>
      </c>
      <c r="O291" s="35">
        <v>173.9</v>
      </c>
      <c r="P291" s="4">
        <f t="shared" si="46"/>
        <v>0.71328958162428224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43">
        <f t="shared" si="51"/>
        <v>0.81706377056258361</v>
      </c>
      <c r="W291" s="44">
        <v>660</v>
      </c>
      <c r="X291" s="35">
        <f t="shared" si="52"/>
        <v>60</v>
      </c>
      <c r="Y291" s="35">
        <f t="shared" si="47"/>
        <v>49</v>
      </c>
      <c r="Z291" s="35">
        <f t="shared" si="48"/>
        <v>-11</v>
      </c>
      <c r="AA291" s="35">
        <v>-11.3</v>
      </c>
      <c r="AB291" s="35">
        <f t="shared" si="49"/>
        <v>37.700000000000003</v>
      </c>
      <c r="AC291" s="35"/>
      <c r="AD291" s="35">
        <f t="shared" si="50"/>
        <v>37.700000000000003</v>
      </c>
      <c r="AE291" s="72"/>
      <c r="AF291" s="72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10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10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10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10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10"/>
      <c r="GA291" s="9"/>
      <c r="GB291" s="9"/>
    </row>
    <row r="292" spans="1:184" s="2" customFormat="1" ht="17.149999999999999" customHeight="1">
      <c r="A292" s="45" t="s">
        <v>274</v>
      </c>
      <c r="B292" s="66">
        <v>130</v>
      </c>
      <c r="C292" s="66">
        <v>248</v>
      </c>
      <c r="D292" s="4">
        <f t="shared" si="45"/>
        <v>1.2707692307692307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82.6</v>
      </c>
      <c r="O292" s="35">
        <v>0</v>
      </c>
      <c r="P292" s="4">
        <f t="shared" si="46"/>
        <v>0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43">
        <f t="shared" si="51"/>
        <v>0.25415384615384612</v>
      </c>
      <c r="W292" s="44">
        <v>620</v>
      </c>
      <c r="X292" s="35">
        <f t="shared" si="52"/>
        <v>56.363636363636367</v>
      </c>
      <c r="Y292" s="35">
        <f t="shared" si="47"/>
        <v>14.3</v>
      </c>
      <c r="Z292" s="35">
        <f t="shared" si="48"/>
        <v>-42.063636363636363</v>
      </c>
      <c r="AA292" s="35">
        <v>2.7</v>
      </c>
      <c r="AB292" s="35">
        <f t="shared" si="49"/>
        <v>17</v>
      </c>
      <c r="AC292" s="35"/>
      <c r="AD292" s="35">
        <f t="shared" si="50"/>
        <v>17</v>
      </c>
      <c r="AE292" s="72"/>
      <c r="AF292" s="72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10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10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10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10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10"/>
      <c r="GA292" s="9"/>
      <c r="GB292" s="9"/>
    </row>
    <row r="293" spans="1:184" s="2" customFormat="1" ht="17.149999999999999" customHeight="1">
      <c r="A293" s="45" t="s">
        <v>275</v>
      </c>
      <c r="B293" s="66">
        <v>0</v>
      </c>
      <c r="C293" s="66">
        <v>0</v>
      </c>
      <c r="D293" s="4">
        <f t="shared" si="45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40.5</v>
      </c>
      <c r="O293" s="35">
        <v>125.3</v>
      </c>
      <c r="P293" s="4">
        <f t="shared" si="46"/>
        <v>1.3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43">
        <f t="shared" si="51"/>
        <v>1.3</v>
      </c>
      <c r="W293" s="44">
        <v>122</v>
      </c>
      <c r="X293" s="35">
        <f t="shared" si="52"/>
        <v>11.090909090909092</v>
      </c>
      <c r="Y293" s="35">
        <f t="shared" si="47"/>
        <v>14.4</v>
      </c>
      <c r="Z293" s="35">
        <f t="shared" si="48"/>
        <v>3.3090909090909086</v>
      </c>
      <c r="AA293" s="35">
        <v>-1.1000000000000001</v>
      </c>
      <c r="AB293" s="35">
        <f t="shared" si="49"/>
        <v>13.3</v>
      </c>
      <c r="AC293" s="35">
        <f>MIN(AB293,5.5)</f>
        <v>5.5</v>
      </c>
      <c r="AD293" s="35">
        <f t="shared" si="50"/>
        <v>7.8</v>
      </c>
      <c r="AE293" s="72"/>
      <c r="AF293" s="72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10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10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10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10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10"/>
      <c r="GA293" s="9"/>
      <c r="GB293" s="9"/>
    </row>
    <row r="294" spans="1:184" s="2" customFormat="1" ht="17.149999999999999" customHeight="1">
      <c r="A294" s="45" t="s">
        <v>51</v>
      </c>
      <c r="B294" s="66">
        <v>679322</v>
      </c>
      <c r="C294" s="66">
        <v>842950.5</v>
      </c>
      <c r="D294" s="4">
        <f t="shared" si="45"/>
        <v>1.2040870308925664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3843.7</v>
      </c>
      <c r="O294" s="35">
        <v>3715.2</v>
      </c>
      <c r="P294" s="4">
        <f t="shared" si="46"/>
        <v>0.96656867081197806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43">
        <f t="shared" si="51"/>
        <v>1.0140723428280958</v>
      </c>
      <c r="W294" s="44">
        <v>63</v>
      </c>
      <c r="X294" s="35">
        <f t="shared" si="52"/>
        <v>5.7272727272727275</v>
      </c>
      <c r="Y294" s="35">
        <f t="shared" si="47"/>
        <v>5.8</v>
      </c>
      <c r="Z294" s="35">
        <f t="shared" si="48"/>
        <v>7.2727272727272307E-2</v>
      </c>
      <c r="AA294" s="35">
        <v>0.1</v>
      </c>
      <c r="AB294" s="35">
        <f t="shared" si="49"/>
        <v>5.9</v>
      </c>
      <c r="AC294" s="35"/>
      <c r="AD294" s="35">
        <f t="shared" si="50"/>
        <v>5.9</v>
      </c>
      <c r="AE294" s="72"/>
      <c r="AF294" s="72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10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10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10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10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10"/>
      <c r="GA294" s="9"/>
      <c r="GB294" s="9"/>
    </row>
    <row r="295" spans="1:184" s="2" customFormat="1" ht="17.149999999999999" customHeight="1">
      <c r="A295" s="45" t="s">
        <v>276</v>
      </c>
      <c r="B295" s="66">
        <v>298</v>
      </c>
      <c r="C295" s="66">
        <v>3096</v>
      </c>
      <c r="D295" s="4">
        <f t="shared" si="45"/>
        <v>1.3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76.8</v>
      </c>
      <c r="O295" s="35">
        <v>212.4</v>
      </c>
      <c r="P295" s="4">
        <f t="shared" si="46"/>
        <v>1.3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43">
        <f t="shared" si="51"/>
        <v>1.3</v>
      </c>
      <c r="W295" s="44">
        <v>1123</v>
      </c>
      <c r="X295" s="35">
        <f t="shared" si="52"/>
        <v>102.09090909090909</v>
      </c>
      <c r="Y295" s="35">
        <f t="shared" si="47"/>
        <v>132.69999999999999</v>
      </c>
      <c r="Z295" s="35">
        <f t="shared" si="48"/>
        <v>30.609090909090895</v>
      </c>
      <c r="AA295" s="35">
        <v>-43.6</v>
      </c>
      <c r="AB295" s="35">
        <f t="shared" si="49"/>
        <v>89.1</v>
      </c>
      <c r="AC295" s="35"/>
      <c r="AD295" s="35">
        <f t="shared" si="50"/>
        <v>89.1</v>
      </c>
      <c r="AE295" s="72"/>
      <c r="AF295" s="72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10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10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10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10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10"/>
      <c r="GA295" s="9"/>
      <c r="GB295" s="9"/>
    </row>
    <row r="296" spans="1:184" s="2" customFormat="1" ht="17.149999999999999" customHeight="1">
      <c r="A296" s="45" t="s">
        <v>277</v>
      </c>
      <c r="B296" s="66">
        <v>15</v>
      </c>
      <c r="C296" s="66">
        <v>1440</v>
      </c>
      <c r="D296" s="4">
        <f t="shared" si="45"/>
        <v>1.3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236.4</v>
      </c>
      <c r="O296" s="35">
        <v>111.8</v>
      </c>
      <c r="P296" s="4">
        <f t="shared" si="46"/>
        <v>0.47292724196277491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43">
        <f t="shared" si="51"/>
        <v>0.63834179357021992</v>
      </c>
      <c r="W296" s="44">
        <v>1090</v>
      </c>
      <c r="X296" s="35">
        <f t="shared" si="52"/>
        <v>99.090909090909093</v>
      </c>
      <c r="Y296" s="35">
        <f t="shared" si="47"/>
        <v>63.3</v>
      </c>
      <c r="Z296" s="35">
        <f t="shared" si="48"/>
        <v>-35.790909090909096</v>
      </c>
      <c r="AA296" s="35">
        <v>19.3</v>
      </c>
      <c r="AB296" s="35">
        <f t="shared" si="49"/>
        <v>82.6</v>
      </c>
      <c r="AC296" s="35"/>
      <c r="AD296" s="35">
        <f t="shared" si="50"/>
        <v>82.6</v>
      </c>
      <c r="AE296" s="72"/>
      <c r="AF296" s="72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10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10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10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10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10"/>
      <c r="GA296" s="9"/>
      <c r="GB296" s="9"/>
    </row>
    <row r="297" spans="1:184" s="2" customFormat="1" ht="17.149999999999999" customHeight="1">
      <c r="A297" s="45" t="s">
        <v>278</v>
      </c>
      <c r="B297" s="66">
        <v>1078</v>
      </c>
      <c r="C297" s="66">
        <v>2153.6999999999998</v>
      </c>
      <c r="D297" s="4">
        <f t="shared" si="45"/>
        <v>0</v>
      </c>
      <c r="E297" s="11">
        <v>0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697.8</v>
      </c>
      <c r="O297" s="35">
        <v>272.89999999999998</v>
      </c>
      <c r="P297" s="4">
        <f t="shared" si="46"/>
        <v>0.39108627113786182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43">
        <f t="shared" si="51"/>
        <v>0.39108627113786182</v>
      </c>
      <c r="W297" s="44">
        <v>906</v>
      </c>
      <c r="X297" s="35">
        <f t="shared" si="52"/>
        <v>82.36363636363636</v>
      </c>
      <c r="Y297" s="35">
        <f t="shared" si="47"/>
        <v>32.200000000000003</v>
      </c>
      <c r="Z297" s="35">
        <f t="shared" si="48"/>
        <v>-50.163636363636357</v>
      </c>
      <c r="AA297" s="35">
        <v>-24.8</v>
      </c>
      <c r="AB297" s="35">
        <f t="shared" si="49"/>
        <v>7.4</v>
      </c>
      <c r="AC297" s="35"/>
      <c r="AD297" s="35">
        <f t="shared" si="50"/>
        <v>7.4</v>
      </c>
      <c r="AE297" s="72"/>
      <c r="AF297" s="72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10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10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10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10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10"/>
      <c r="GA297" s="9"/>
      <c r="GB297" s="9"/>
    </row>
    <row r="298" spans="1:184" s="2" customFormat="1" ht="17.149999999999999" customHeight="1">
      <c r="A298" s="45" t="s">
        <v>279</v>
      </c>
      <c r="B298" s="66">
        <v>5500</v>
      </c>
      <c r="C298" s="66">
        <v>7228</v>
      </c>
      <c r="D298" s="4">
        <f t="shared" si="45"/>
        <v>1.2114181818181817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209.6</v>
      </c>
      <c r="O298" s="35">
        <v>216</v>
      </c>
      <c r="P298" s="4">
        <f t="shared" si="46"/>
        <v>1.0305343511450382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43">
        <f t="shared" si="51"/>
        <v>1.0667111172796668</v>
      </c>
      <c r="W298" s="44">
        <v>1200</v>
      </c>
      <c r="X298" s="35">
        <f t="shared" si="52"/>
        <v>109.09090909090909</v>
      </c>
      <c r="Y298" s="35">
        <f t="shared" si="47"/>
        <v>116.4</v>
      </c>
      <c r="Z298" s="35">
        <f t="shared" si="48"/>
        <v>7.3090909090909122</v>
      </c>
      <c r="AA298" s="35">
        <v>6.3</v>
      </c>
      <c r="AB298" s="35">
        <f t="shared" si="49"/>
        <v>122.7</v>
      </c>
      <c r="AC298" s="35"/>
      <c r="AD298" s="35">
        <f t="shared" si="50"/>
        <v>122.7</v>
      </c>
      <c r="AE298" s="72"/>
      <c r="AF298" s="72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10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10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10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10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10"/>
      <c r="GA298" s="9"/>
      <c r="GB298" s="9"/>
    </row>
    <row r="299" spans="1:184" s="2" customFormat="1" ht="17.149999999999999" customHeight="1">
      <c r="A299" s="45" t="s">
        <v>280</v>
      </c>
      <c r="B299" s="66">
        <v>0</v>
      </c>
      <c r="C299" s="66">
        <v>0</v>
      </c>
      <c r="D299" s="4">
        <f t="shared" si="45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656.6</v>
      </c>
      <c r="O299" s="35">
        <v>327.8</v>
      </c>
      <c r="P299" s="4">
        <f t="shared" si="46"/>
        <v>0.49923850137069753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43">
        <f t="shared" si="51"/>
        <v>0.49923850137069758</v>
      </c>
      <c r="W299" s="44">
        <v>203</v>
      </c>
      <c r="X299" s="35">
        <f t="shared" si="52"/>
        <v>18.454545454545453</v>
      </c>
      <c r="Y299" s="35">
        <f t="shared" si="47"/>
        <v>9.1999999999999993</v>
      </c>
      <c r="Z299" s="35">
        <f t="shared" si="48"/>
        <v>-9.254545454545454</v>
      </c>
      <c r="AA299" s="35">
        <v>0</v>
      </c>
      <c r="AB299" s="35">
        <f t="shared" si="49"/>
        <v>9.1999999999999993</v>
      </c>
      <c r="AC299" s="35">
        <f>MIN(AB299,9.2)</f>
        <v>9.1999999999999993</v>
      </c>
      <c r="AD299" s="35">
        <f t="shared" si="50"/>
        <v>0</v>
      </c>
      <c r="AE299" s="72"/>
      <c r="AF299" s="72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10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10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10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10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10"/>
      <c r="GA299" s="9"/>
      <c r="GB299" s="9"/>
    </row>
    <row r="300" spans="1:184" s="2" customFormat="1" ht="17.149999999999999" customHeight="1">
      <c r="A300" s="45" t="s">
        <v>281</v>
      </c>
      <c r="B300" s="66">
        <v>308</v>
      </c>
      <c r="C300" s="66">
        <v>865</v>
      </c>
      <c r="D300" s="4">
        <f t="shared" si="45"/>
        <v>1.3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376.2</v>
      </c>
      <c r="O300" s="35">
        <v>283.89999999999998</v>
      </c>
      <c r="P300" s="4">
        <f t="shared" si="46"/>
        <v>0.75465178096757035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43">
        <f t="shared" si="51"/>
        <v>0.86372142477405633</v>
      </c>
      <c r="W300" s="44">
        <v>792</v>
      </c>
      <c r="X300" s="35">
        <f t="shared" si="52"/>
        <v>72</v>
      </c>
      <c r="Y300" s="35">
        <f t="shared" si="47"/>
        <v>62.2</v>
      </c>
      <c r="Z300" s="35">
        <f t="shared" si="48"/>
        <v>-9.7999999999999972</v>
      </c>
      <c r="AA300" s="35">
        <v>1.9</v>
      </c>
      <c r="AB300" s="35">
        <f t="shared" si="49"/>
        <v>64.099999999999994</v>
      </c>
      <c r="AC300" s="35"/>
      <c r="AD300" s="35">
        <f t="shared" si="50"/>
        <v>64.099999999999994</v>
      </c>
      <c r="AE300" s="72"/>
      <c r="AF300" s="72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10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10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10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10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10"/>
      <c r="GA300" s="9"/>
      <c r="GB300" s="9"/>
    </row>
    <row r="301" spans="1:184" s="2" customFormat="1" ht="17.149999999999999" customHeight="1">
      <c r="A301" s="45" t="s">
        <v>282</v>
      </c>
      <c r="B301" s="66">
        <v>0</v>
      </c>
      <c r="C301" s="66">
        <v>0</v>
      </c>
      <c r="D301" s="4">
        <f t="shared" si="45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190.7</v>
      </c>
      <c r="O301" s="35">
        <v>207.2</v>
      </c>
      <c r="P301" s="4">
        <f t="shared" si="46"/>
        <v>1.0865233350812795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43">
        <f t="shared" si="51"/>
        <v>1.0865233350812795</v>
      </c>
      <c r="W301" s="44">
        <v>1491</v>
      </c>
      <c r="X301" s="35">
        <f t="shared" si="52"/>
        <v>135.54545454545453</v>
      </c>
      <c r="Y301" s="35">
        <f t="shared" si="47"/>
        <v>147.30000000000001</v>
      </c>
      <c r="Z301" s="35">
        <f t="shared" si="48"/>
        <v>11.754545454545479</v>
      </c>
      <c r="AA301" s="35">
        <v>-23.2</v>
      </c>
      <c r="AB301" s="35">
        <f t="shared" si="49"/>
        <v>124.1</v>
      </c>
      <c r="AC301" s="35"/>
      <c r="AD301" s="35">
        <f t="shared" si="50"/>
        <v>124.1</v>
      </c>
      <c r="AE301" s="72"/>
      <c r="AF301" s="72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10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10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10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10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10"/>
      <c r="GA301" s="9"/>
      <c r="GB301" s="9"/>
    </row>
    <row r="302" spans="1:184" s="2" customFormat="1" ht="17.149999999999999" customHeight="1">
      <c r="A302" s="45" t="s">
        <v>283</v>
      </c>
      <c r="B302" s="66">
        <v>0</v>
      </c>
      <c r="C302" s="66">
        <v>0</v>
      </c>
      <c r="D302" s="4">
        <f t="shared" si="45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1138.8</v>
      </c>
      <c r="O302" s="35">
        <v>268.5</v>
      </c>
      <c r="P302" s="4">
        <f t="shared" si="46"/>
        <v>0.23577449947312962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43">
        <f t="shared" si="51"/>
        <v>0.23577449947312962</v>
      </c>
      <c r="W302" s="44">
        <v>52</v>
      </c>
      <c r="X302" s="35">
        <f t="shared" si="52"/>
        <v>4.7272727272727275</v>
      </c>
      <c r="Y302" s="35">
        <f t="shared" si="47"/>
        <v>1.1000000000000001</v>
      </c>
      <c r="Z302" s="35">
        <f t="shared" si="48"/>
        <v>-3.6272727272727274</v>
      </c>
      <c r="AA302" s="35">
        <v>-0.8</v>
      </c>
      <c r="AB302" s="35">
        <f t="shared" si="49"/>
        <v>0.3</v>
      </c>
      <c r="AC302" s="35"/>
      <c r="AD302" s="35">
        <f t="shared" si="50"/>
        <v>0.3</v>
      </c>
      <c r="AE302" s="72"/>
      <c r="AF302" s="72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10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10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10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10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10"/>
      <c r="GA302" s="9"/>
      <c r="GB302" s="9"/>
    </row>
    <row r="303" spans="1:184" s="2" customFormat="1" ht="17.149999999999999" customHeight="1">
      <c r="A303" s="45" t="s">
        <v>284</v>
      </c>
      <c r="B303" s="66">
        <v>0</v>
      </c>
      <c r="C303" s="66">
        <v>0</v>
      </c>
      <c r="D303" s="4">
        <f t="shared" si="45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214.2</v>
      </c>
      <c r="O303" s="35">
        <v>35.200000000000003</v>
      </c>
      <c r="P303" s="4">
        <f t="shared" si="46"/>
        <v>0.1643323996265173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43">
        <f t="shared" si="51"/>
        <v>0.1643323996265173</v>
      </c>
      <c r="W303" s="44">
        <v>576</v>
      </c>
      <c r="X303" s="35">
        <f t="shared" si="52"/>
        <v>52.363636363636367</v>
      </c>
      <c r="Y303" s="35">
        <f t="shared" si="47"/>
        <v>8.6</v>
      </c>
      <c r="Z303" s="35">
        <f t="shared" si="48"/>
        <v>-43.763636363636365</v>
      </c>
      <c r="AA303" s="35">
        <v>-22.2</v>
      </c>
      <c r="AB303" s="35">
        <f t="shared" si="49"/>
        <v>0</v>
      </c>
      <c r="AC303" s="35"/>
      <c r="AD303" s="35">
        <f t="shared" si="50"/>
        <v>0</v>
      </c>
      <c r="AE303" s="72"/>
      <c r="AF303" s="72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10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10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10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10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10"/>
      <c r="GA303" s="9"/>
      <c r="GB303" s="9"/>
    </row>
    <row r="304" spans="1:184" s="2" customFormat="1" ht="17.149999999999999" customHeight="1">
      <c r="A304" s="45" t="s">
        <v>285</v>
      </c>
      <c r="B304" s="66">
        <v>0</v>
      </c>
      <c r="C304" s="66">
        <v>0</v>
      </c>
      <c r="D304" s="4">
        <f t="shared" si="45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364.7</v>
      </c>
      <c r="O304" s="35">
        <v>401.9</v>
      </c>
      <c r="P304" s="4">
        <f t="shared" si="46"/>
        <v>1.1020016451878256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43">
        <f t="shared" si="51"/>
        <v>1.1020016451878256</v>
      </c>
      <c r="W304" s="44">
        <v>120</v>
      </c>
      <c r="X304" s="35">
        <f t="shared" si="52"/>
        <v>10.909090909090908</v>
      </c>
      <c r="Y304" s="35">
        <f t="shared" si="47"/>
        <v>12</v>
      </c>
      <c r="Z304" s="35">
        <f t="shared" si="48"/>
        <v>1.0909090909090917</v>
      </c>
      <c r="AA304" s="35">
        <v>2.9</v>
      </c>
      <c r="AB304" s="35">
        <f t="shared" si="49"/>
        <v>14.9</v>
      </c>
      <c r="AC304" s="35"/>
      <c r="AD304" s="35">
        <f t="shared" si="50"/>
        <v>14.9</v>
      </c>
      <c r="AE304" s="72"/>
      <c r="AF304" s="72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10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10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10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10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10"/>
      <c r="GA304" s="9"/>
      <c r="GB304" s="9"/>
    </row>
    <row r="305" spans="1:184" s="2" customFormat="1" ht="17.149999999999999" customHeight="1">
      <c r="A305" s="45" t="s">
        <v>286</v>
      </c>
      <c r="B305" s="66">
        <v>7769</v>
      </c>
      <c r="C305" s="66">
        <v>2658.7</v>
      </c>
      <c r="D305" s="4">
        <f t="shared" si="45"/>
        <v>0.34221907581413308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1556.3</v>
      </c>
      <c r="O305" s="35">
        <v>471</v>
      </c>
      <c r="P305" s="4">
        <f t="shared" si="46"/>
        <v>0.30264087900790337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43">
        <f t="shared" si="51"/>
        <v>0.31055651836914933</v>
      </c>
      <c r="W305" s="44">
        <v>133</v>
      </c>
      <c r="X305" s="35">
        <f t="shared" si="52"/>
        <v>12.090909090909092</v>
      </c>
      <c r="Y305" s="35">
        <f t="shared" si="47"/>
        <v>3.8</v>
      </c>
      <c r="Z305" s="35">
        <f t="shared" si="48"/>
        <v>-8.2909090909090928</v>
      </c>
      <c r="AA305" s="35">
        <v>1.9</v>
      </c>
      <c r="AB305" s="35">
        <f t="shared" si="49"/>
        <v>5.7</v>
      </c>
      <c r="AC305" s="35"/>
      <c r="AD305" s="35">
        <f t="shared" si="50"/>
        <v>5.7</v>
      </c>
      <c r="AE305" s="72"/>
      <c r="AF305" s="72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10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10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10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10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10"/>
      <c r="GA305" s="9"/>
      <c r="GB305" s="9"/>
    </row>
    <row r="306" spans="1:184" s="2" customFormat="1" ht="17.149999999999999" customHeight="1">
      <c r="A306" s="45" t="s">
        <v>287</v>
      </c>
      <c r="B306" s="66">
        <v>152638</v>
      </c>
      <c r="C306" s="66">
        <v>376930.4</v>
      </c>
      <c r="D306" s="4">
        <f t="shared" si="45"/>
        <v>1.3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2550.6999999999998</v>
      </c>
      <c r="O306" s="35">
        <v>3369.1</v>
      </c>
      <c r="P306" s="4">
        <f t="shared" si="46"/>
        <v>1.2120853099149254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43">
        <f t="shared" si="51"/>
        <v>1.2296682479319403</v>
      </c>
      <c r="W306" s="44">
        <v>28</v>
      </c>
      <c r="X306" s="35">
        <f t="shared" si="52"/>
        <v>2.5454545454545454</v>
      </c>
      <c r="Y306" s="35">
        <f t="shared" si="47"/>
        <v>3.1</v>
      </c>
      <c r="Z306" s="35">
        <f t="shared" si="48"/>
        <v>0.55454545454545467</v>
      </c>
      <c r="AA306" s="35">
        <v>-0.7</v>
      </c>
      <c r="AB306" s="35">
        <f t="shared" si="49"/>
        <v>2.4</v>
      </c>
      <c r="AC306" s="35"/>
      <c r="AD306" s="35">
        <f t="shared" si="50"/>
        <v>2.4</v>
      </c>
      <c r="AE306" s="72"/>
      <c r="AF306" s="72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10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10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10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10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10"/>
      <c r="GA306" s="9"/>
      <c r="GB306" s="9"/>
    </row>
    <row r="307" spans="1:184" s="2" customFormat="1" ht="17.149999999999999" customHeight="1">
      <c r="A307" s="45" t="s">
        <v>288</v>
      </c>
      <c r="B307" s="66">
        <v>24258</v>
      </c>
      <c r="C307" s="66">
        <v>27961.7</v>
      </c>
      <c r="D307" s="4">
        <f t="shared" si="45"/>
        <v>1.1526795284030011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475.7</v>
      </c>
      <c r="O307" s="35">
        <v>677.7</v>
      </c>
      <c r="P307" s="4">
        <f t="shared" si="46"/>
        <v>1.2224637376497793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43">
        <f t="shared" si="51"/>
        <v>1.2085068958004237</v>
      </c>
      <c r="W307" s="44">
        <v>19</v>
      </c>
      <c r="X307" s="35">
        <f t="shared" si="52"/>
        <v>1.7272727272727273</v>
      </c>
      <c r="Y307" s="35">
        <f t="shared" si="47"/>
        <v>2.1</v>
      </c>
      <c r="Z307" s="35">
        <f t="shared" si="48"/>
        <v>0.3727272727272728</v>
      </c>
      <c r="AA307" s="35">
        <v>-0.5</v>
      </c>
      <c r="AB307" s="35">
        <f t="shared" si="49"/>
        <v>1.6</v>
      </c>
      <c r="AC307" s="35"/>
      <c r="AD307" s="35">
        <f t="shared" si="50"/>
        <v>1.6</v>
      </c>
      <c r="AE307" s="72"/>
      <c r="AF307" s="72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10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10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10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10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10"/>
      <c r="GA307" s="9"/>
      <c r="GB307" s="9"/>
    </row>
    <row r="308" spans="1:184" s="2" customFormat="1" ht="17.149999999999999" customHeight="1">
      <c r="A308" s="45" t="s">
        <v>289</v>
      </c>
      <c r="B308" s="66">
        <v>0</v>
      </c>
      <c r="C308" s="66">
        <v>0</v>
      </c>
      <c r="D308" s="4">
        <f t="shared" si="45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130.9</v>
      </c>
      <c r="O308" s="35">
        <v>126.5</v>
      </c>
      <c r="P308" s="4">
        <f t="shared" si="46"/>
        <v>0.96638655462184875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43">
        <f t="shared" si="51"/>
        <v>0.96638655462184864</v>
      </c>
      <c r="W308" s="44">
        <v>487</v>
      </c>
      <c r="X308" s="35">
        <f t="shared" si="52"/>
        <v>44.272727272727273</v>
      </c>
      <c r="Y308" s="35">
        <f t="shared" si="47"/>
        <v>42.8</v>
      </c>
      <c r="Z308" s="35">
        <f t="shared" si="48"/>
        <v>-1.4727272727272762</v>
      </c>
      <c r="AA308" s="35">
        <v>-15.3</v>
      </c>
      <c r="AB308" s="35">
        <f t="shared" si="49"/>
        <v>27.5</v>
      </c>
      <c r="AC308" s="35"/>
      <c r="AD308" s="35">
        <f t="shared" si="50"/>
        <v>27.5</v>
      </c>
      <c r="AE308" s="72"/>
      <c r="AF308" s="72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10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10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10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10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10"/>
      <c r="GA308" s="9"/>
      <c r="GB308" s="9"/>
    </row>
    <row r="309" spans="1:184" s="2" customFormat="1" ht="17.149999999999999" customHeight="1">
      <c r="A309" s="45" t="s">
        <v>290</v>
      </c>
      <c r="B309" s="66">
        <v>928</v>
      </c>
      <c r="C309" s="66">
        <v>681.6</v>
      </c>
      <c r="D309" s="4">
        <f t="shared" si="45"/>
        <v>0.73448275862068968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263.7</v>
      </c>
      <c r="O309" s="35">
        <v>168.1</v>
      </c>
      <c r="P309" s="4">
        <f t="shared" si="46"/>
        <v>0.63746681835419039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43">
        <f t="shared" si="51"/>
        <v>0.65687000640749038</v>
      </c>
      <c r="W309" s="44">
        <v>899</v>
      </c>
      <c r="X309" s="35">
        <f t="shared" si="52"/>
        <v>81.727272727272734</v>
      </c>
      <c r="Y309" s="35">
        <f t="shared" si="47"/>
        <v>53.7</v>
      </c>
      <c r="Z309" s="35">
        <f t="shared" si="48"/>
        <v>-28.027272727272731</v>
      </c>
      <c r="AA309" s="35">
        <v>-35.700000000000003</v>
      </c>
      <c r="AB309" s="35">
        <f t="shared" si="49"/>
        <v>18</v>
      </c>
      <c r="AC309" s="35"/>
      <c r="AD309" s="35">
        <f t="shared" si="50"/>
        <v>18</v>
      </c>
      <c r="AE309" s="72"/>
      <c r="AF309" s="72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10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10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10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10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10"/>
      <c r="GA309" s="9"/>
      <c r="GB309" s="9"/>
    </row>
    <row r="310" spans="1:184" s="2" customFormat="1" ht="17.149999999999999" customHeight="1">
      <c r="A310" s="45" t="s">
        <v>291</v>
      </c>
      <c r="B310" s="66">
        <v>7202</v>
      </c>
      <c r="C310" s="66">
        <v>17115.400000000001</v>
      </c>
      <c r="D310" s="4">
        <f t="shared" si="45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132.80000000000001</v>
      </c>
      <c r="O310" s="35">
        <v>198.3</v>
      </c>
      <c r="P310" s="4">
        <f t="shared" si="46"/>
        <v>1.2293222891566264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43">
        <f t="shared" si="51"/>
        <v>1.2434578313253011</v>
      </c>
      <c r="W310" s="44">
        <v>1315</v>
      </c>
      <c r="X310" s="35">
        <f t="shared" si="52"/>
        <v>119.54545454545455</v>
      </c>
      <c r="Y310" s="35">
        <f t="shared" si="47"/>
        <v>148.6</v>
      </c>
      <c r="Z310" s="35">
        <f t="shared" si="48"/>
        <v>29.054545454545448</v>
      </c>
      <c r="AA310" s="35">
        <v>14</v>
      </c>
      <c r="AB310" s="35">
        <f t="shared" si="49"/>
        <v>162.6</v>
      </c>
      <c r="AC310" s="35"/>
      <c r="AD310" s="35">
        <f t="shared" si="50"/>
        <v>162.6</v>
      </c>
      <c r="AE310" s="72"/>
      <c r="AF310" s="72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10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10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10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10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10"/>
      <c r="GA310" s="9"/>
      <c r="GB310" s="9"/>
    </row>
    <row r="311" spans="1:184" s="2" customFormat="1" ht="17.149999999999999" customHeight="1">
      <c r="A311" s="45" t="s">
        <v>292</v>
      </c>
      <c r="B311" s="66">
        <v>127981</v>
      </c>
      <c r="C311" s="66">
        <v>102571.4</v>
      </c>
      <c r="D311" s="4">
        <f t="shared" si="45"/>
        <v>0.80145802892616869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1394.3</v>
      </c>
      <c r="O311" s="35">
        <v>1919.4</v>
      </c>
      <c r="P311" s="4">
        <f t="shared" si="46"/>
        <v>1.2176604747902173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43">
        <f t="shared" si="51"/>
        <v>1.1344199856174075</v>
      </c>
      <c r="W311" s="44">
        <v>60</v>
      </c>
      <c r="X311" s="35">
        <f t="shared" si="52"/>
        <v>5.4545454545454541</v>
      </c>
      <c r="Y311" s="35">
        <f t="shared" si="47"/>
        <v>6.2</v>
      </c>
      <c r="Z311" s="35">
        <f t="shared" si="48"/>
        <v>0.74545454545454604</v>
      </c>
      <c r="AA311" s="35">
        <v>0.1</v>
      </c>
      <c r="AB311" s="35">
        <f t="shared" si="49"/>
        <v>6.3</v>
      </c>
      <c r="AC311" s="35"/>
      <c r="AD311" s="35">
        <f t="shared" si="50"/>
        <v>6.3</v>
      </c>
      <c r="AE311" s="72"/>
      <c r="AF311" s="72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10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10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10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10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10"/>
      <c r="GA311" s="9"/>
      <c r="GB311" s="9"/>
    </row>
    <row r="312" spans="1:184" s="2" customFormat="1" ht="17.149999999999999" customHeight="1">
      <c r="A312" s="45" t="s">
        <v>293</v>
      </c>
      <c r="B312" s="66">
        <v>24930</v>
      </c>
      <c r="C312" s="66">
        <v>23393</v>
      </c>
      <c r="D312" s="4">
        <f t="shared" si="45"/>
        <v>0.93834737264340151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662.5</v>
      </c>
      <c r="O312" s="35">
        <v>550.70000000000005</v>
      </c>
      <c r="P312" s="4">
        <f t="shared" si="46"/>
        <v>0.83124528301886802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43">
        <f t="shared" si="51"/>
        <v>0.8526657009437747</v>
      </c>
      <c r="W312" s="44">
        <v>760</v>
      </c>
      <c r="X312" s="35">
        <f t="shared" si="52"/>
        <v>69.090909090909093</v>
      </c>
      <c r="Y312" s="35">
        <f t="shared" si="47"/>
        <v>58.9</v>
      </c>
      <c r="Z312" s="35">
        <f t="shared" si="48"/>
        <v>-10.190909090909095</v>
      </c>
      <c r="AA312" s="35">
        <v>-18.2</v>
      </c>
      <c r="AB312" s="35">
        <f t="shared" si="49"/>
        <v>40.700000000000003</v>
      </c>
      <c r="AC312" s="35"/>
      <c r="AD312" s="35">
        <f t="shared" si="50"/>
        <v>40.700000000000003</v>
      </c>
      <c r="AE312" s="72"/>
      <c r="AF312" s="7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10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10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10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10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10"/>
      <c r="GA312" s="9"/>
      <c r="GB312" s="9"/>
    </row>
    <row r="313" spans="1:184" s="2" customFormat="1" ht="17.149999999999999" customHeight="1">
      <c r="A313" s="45" t="s">
        <v>294</v>
      </c>
      <c r="B313" s="66">
        <v>22509</v>
      </c>
      <c r="C313" s="66">
        <v>25904.3</v>
      </c>
      <c r="D313" s="4">
        <f t="shared" ref="D313:D376" si="53">IF(E313=0,0,IF(B313=0,1,IF(C313&lt;0,0,IF(C313/B313&gt;1.2,IF((C313/B313-1.2)*0.1+1.2&gt;1.3,1.3,(C313/B313-1.2)*0.1+1.2),C313/B313))))</f>
        <v>1.1508418854680349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387.1</v>
      </c>
      <c r="O313" s="35">
        <v>293.8</v>
      </c>
      <c r="P313" s="4">
        <f t="shared" ref="P313:P376" si="54">IF(Q313=0,0,IF(N313=0,1,IF(O313&lt;0,0,IF(O313/N313&gt;1.2,IF((O313/N313-1.2)*0.1+1.2&gt;1.3,1.3,(O313/N313-1.2)*0.1+1.2),O313/N313))))</f>
        <v>0.758977008524929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43">
        <f t="shared" si="51"/>
        <v>0.8373499839135502</v>
      </c>
      <c r="W313" s="44">
        <v>738</v>
      </c>
      <c r="X313" s="35">
        <f t="shared" si="52"/>
        <v>67.090909090909093</v>
      </c>
      <c r="Y313" s="35">
        <f t="shared" ref="Y313:Y376" si="55">ROUND(V313*X313,1)</f>
        <v>56.2</v>
      </c>
      <c r="Z313" s="35">
        <f t="shared" ref="Z313:Z376" si="56">Y313-X313</f>
        <v>-10.890909090909091</v>
      </c>
      <c r="AA313" s="35">
        <v>-4.4000000000000004</v>
      </c>
      <c r="AB313" s="35">
        <f t="shared" ref="AB313:AB376" si="57">IF((Y313+AA313)&gt;0,ROUND(Y313+AA313,1),0)</f>
        <v>51.8</v>
      </c>
      <c r="AC313" s="35"/>
      <c r="AD313" s="35">
        <f t="shared" ref="AD313:AD376" si="58">ROUND(AB313-AC313,1)</f>
        <v>51.8</v>
      </c>
      <c r="AE313" s="72"/>
      <c r="AF313" s="72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10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10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10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10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10"/>
      <c r="GA313" s="9"/>
      <c r="GB313" s="9"/>
    </row>
    <row r="314" spans="1:184" s="2" customFormat="1" ht="17.149999999999999" customHeight="1">
      <c r="A314" s="45" t="s">
        <v>295</v>
      </c>
      <c r="B314" s="66">
        <v>6185</v>
      </c>
      <c r="C314" s="66">
        <v>8529</v>
      </c>
      <c r="D314" s="4">
        <f t="shared" si="53"/>
        <v>1.2178981406628941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793.5</v>
      </c>
      <c r="O314" s="35">
        <v>924.7</v>
      </c>
      <c r="P314" s="4">
        <f t="shared" si="54"/>
        <v>1.1653434152488973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43">
        <f t="shared" ref="V314:V377" si="59">(D314*E314+P314*Q314)/(E314+Q314)</f>
        <v>1.1758543603316967</v>
      </c>
      <c r="W314" s="44">
        <v>2018</v>
      </c>
      <c r="X314" s="35">
        <f t="shared" ref="X314:X377" si="60">W314/11</f>
        <v>183.45454545454547</v>
      </c>
      <c r="Y314" s="35">
        <f t="shared" si="55"/>
        <v>215.7</v>
      </c>
      <c r="Z314" s="35">
        <f t="shared" si="56"/>
        <v>32.245454545454521</v>
      </c>
      <c r="AA314" s="35">
        <v>17.899999999999999</v>
      </c>
      <c r="AB314" s="35">
        <f t="shared" si="57"/>
        <v>233.6</v>
      </c>
      <c r="AC314" s="35"/>
      <c r="AD314" s="35">
        <f t="shared" si="58"/>
        <v>233.6</v>
      </c>
      <c r="AE314" s="72"/>
      <c r="AF314" s="72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10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10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10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10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10"/>
      <c r="GA314" s="9"/>
      <c r="GB314" s="9"/>
    </row>
    <row r="315" spans="1:184" s="2" customFormat="1" ht="17.149999999999999" customHeight="1">
      <c r="A315" s="18" t="s">
        <v>296</v>
      </c>
      <c r="B315" s="6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35"/>
      <c r="AB315" s="35"/>
      <c r="AC315" s="35"/>
      <c r="AD315" s="35"/>
      <c r="AE315" s="72"/>
      <c r="AF315" s="72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10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10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10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10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10"/>
      <c r="GA315" s="9"/>
      <c r="GB315" s="9"/>
    </row>
    <row r="316" spans="1:184" s="2" customFormat="1" ht="17.149999999999999" customHeight="1">
      <c r="A316" s="45" t="s">
        <v>297</v>
      </c>
      <c r="B316" s="66">
        <v>2700</v>
      </c>
      <c r="C316" s="66">
        <v>2841.7</v>
      </c>
      <c r="D316" s="4">
        <f t="shared" si="53"/>
        <v>1.0524814814814814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1616.8</v>
      </c>
      <c r="O316" s="35">
        <v>1491.3</v>
      </c>
      <c r="P316" s="4">
        <f t="shared" si="54"/>
        <v>0.92237753587333005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43">
        <f t="shared" si="59"/>
        <v>0.94839832499496024</v>
      </c>
      <c r="W316" s="44">
        <v>54</v>
      </c>
      <c r="X316" s="35">
        <f t="shared" si="60"/>
        <v>4.9090909090909092</v>
      </c>
      <c r="Y316" s="35">
        <f t="shared" si="55"/>
        <v>4.7</v>
      </c>
      <c r="Z316" s="35">
        <f t="shared" si="56"/>
        <v>-0.20909090909090899</v>
      </c>
      <c r="AA316" s="35">
        <v>-0.6</v>
      </c>
      <c r="AB316" s="35">
        <f t="shared" si="57"/>
        <v>4.0999999999999996</v>
      </c>
      <c r="AC316" s="35"/>
      <c r="AD316" s="35">
        <f t="shared" si="58"/>
        <v>4.0999999999999996</v>
      </c>
      <c r="AE316" s="72"/>
      <c r="AF316" s="72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10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10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10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10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10"/>
      <c r="GA316" s="9"/>
      <c r="GB316" s="9"/>
    </row>
    <row r="317" spans="1:184" s="2" customFormat="1" ht="17.149999999999999" customHeight="1">
      <c r="A317" s="45" t="s">
        <v>298</v>
      </c>
      <c r="B317" s="66">
        <v>11220</v>
      </c>
      <c r="C317" s="66">
        <v>10093.4</v>
      </c>
      <c r="D317" s="4">
        <f t="shared" si="53"/>
        <v>0.89959001782531189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1079.4000000000001</v>
      </c>
      <c r="O317" s="35">
        <v>859.2</v>
      </c>
      <c r="P317" s="4">
        <f t="shared" si="54"/>
        <v>0.79599777654252357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43">
        <f t="shared" si="59"/>
        <v>0.81671622479908124</v>
      </c>
      <c r="W317" s="44">
        <v>59</v>
      </c>
      <c r="X317" s="35">
        <f t="shared" si="60"/>
        <v>5.3636363636363633</v>
      </c>
      <c r="Y317" s="35">
        <f t="shared" si="55"/>
        <v>4.4000000000000004</v>
      </c>
      <c r="Z317" s="35">
        <f t="shared" si="56"/>
        <v>-0.96363636363636296</v>
      </c>
      <c r="AA317" s="35">
        <v>-0.1</v>
      </c>
      <c r="AB317" s="35">
        <f t="shared" si="57"/>
        <v>4.3</v>
      </c>
      <c r="AC317" s="35"/>
      <c r="AD317" s="35">
        <f t="shared" si="58"/>
        <v>4.3</v>
      </c>
      <c r="AE317" s="72"/>
      <c r="AF317" s="72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10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10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10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10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10"/>
      <c r="GA317" s="9"/>
      <c r="GB317" s="9"/>
    </row>
    <row r="318" spans="1:184" s="2" customFormat="1" ht="17.149999999999999" customHeight="1">
      <c r="A318" s="45" t="s">
        <v>299</v>
      </c>
      <c r="B318" s="66">
        <v>707</v>
      </c>
      <c r="C318" s="66">
        <v>554.4</v>
      </c>
      <c r="D318" s="4">
        <f t="shared" si="53"/>
        <v>0.78415841584158408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235.1</v>
      </c>
      <c r="O318" s="35">
        <v>395.5</v>
      </c>
      <c r="P318" s="4">
        <f t="shared" si="54"/>
        <v>1.2482262866865164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43">
        <f t="shared" si="59"/>
        <v>1.15541271251753</v>
      </c>
      <c r="W318" s="44">
        <v>568</v>
      </c>
      <c r="X318" s="35">
        <f t="shared" si="60"/>
        <v>51.636363636363633</v>
      </c>
      <c r="Y318" s="35">
        <f t="shared" si="55"/>
        <v>59.7</v>
      </c>
      <c r="Z318" s="35">
        <f t="shared" si="56"/>
        <v>8.0636363636363697</v>
      </c>
      <c r="AA318" s="35">
        <v>-6.6</v>
      </c>
      <c r="AB318" s="35">
        <f t="shared" si="57"/>
        <v>53.1</v>
      </c>
      <c r="AC318" s="35"/>
      <c r="AD318" s="35">
        <f t="shared" si="58"/>
        <v>53.1</v>
      </c>
      <c r="AE318" s="72"/>
      <c r="AF318" s="72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10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10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10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10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10"/>
      <c r="GA318" s="9"/>
      <c r="GB318" s="9"/>
    </row>
    <row r="319" spans="1:184" s="2" customFormat="1" ht="17.149999999999999" customHeight="1">
      <c r="A319" s="45" t="s">
        <v>300</v>
      </c>
      <c r="B319" s="66">
        <v>540</v>
      </c>
      <c r="C319" s="66">
        <v>593.1</v>
      </c>
      <c r="D319" s="4">
        <f t="shared" si="53"/>
        <v>1.0983333333333334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44.3</v>
      </c>
      <c r="O319" s="35">
        <v>73</v>
      </c>
      <c r="P319" s="4">
        <f t="shared" si="54"/>
        <v>1.2447855530474041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43">
        <f t="shared" si="59"/>
        <v>1.21549510910459</v>
      </c>
      <c r="W319" s="44">
        <v>923</v>
      </c>
      <c r="X319" s="35">
        <f t="shared" si="60"/>
        <v>83.909090909090907</v>
      </c>
      <c r="Y319" s="35">
        <f t="shared" si="55"/>
        <v>102</v>
      </c>
      <c r="Z319" s="35">
        <f t="shared" si="56"/>
        <v>18.090909090909093</v>
      </c>
      <c r="AA319" s="35">
        <v>-1</v>
      </c>
      <c r="AB319" s="35">
        <f t="shared" si="57"/>
        <v>101</v>
      </c>
      <c r="AC319" s="35"/>
      <c r="AD319" s="35">
        <f t="shared" si="58"/>
        <v>101</v>
      </c>
      <c r="AE319" s="72"/>
      <c r="AF319" s="72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10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10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10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10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10"/>
      <c r="GA319" s="9"/>
      <c r="GB319" s="9"/>
    </row>
    <row r="320" spans="1:184" s="2" customFormat="1" ht="17.149999999999999" customHeight="1">
      <c r="A320" s="45" t="s">
        <v>301</v>
      </c>
      <c r="B320" s="66">
        <v>0</v>
      </c>
      <c r="C320" s="66">
        <v>285</v>
      </c>
      <c r="D320" s="4">
        <f t="shared" si="53"/>
        <v>0</v>
      </c>
      <c r="E320" s="11">
        <v>0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65.5</v>
      </c>
      <c r="O320" s="35">
        <v>102.1</v>
      </c>
      <c r="P320" s="4">
        <f t="shared" si="54"/>
        <v>1.2358778625954199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43">
        <f t="shared" si="59"/>
        <v>1.2358778625954199</v>
      </c>
      <c r="W320" s="44">
        <v>629</v>
      </c>
      <c r="X320" s="35">
        <f t="shared" si="60"/>
        <v>57.18181818181818</v>
      </c>
      <c r="Y320" s="35">
        <f t="shared" si="55"/>
        <v>70.7</v>
      </c>
      <c r="Z320" s="35">
        <f t="shared" si="56"/>
        <v>13.518181818181823</v>
      </c>
      <c r="AA320" s="35">
        <v>7.2</v>
      </c>
      <c r="AB320" s="35">
        <f t="shared" si="57"/>
        <v>77.900000000000006</v>
      </c>
      <c r="AC320" s="35"/>
      <c r="AD320" s="35">
        <f t="shared" si="58"/>
        <v>77.900000000000006</v>
      </c>
      <c r="AE320" s="72"/>
      <c r="AF320" s="72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10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10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10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10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10"/>
      <c r="GA320" s="9"/>
      <c r="GB320" s="9"/>
    </row>
    <row r="321" spans="1:184" s="2" customFormat="1" ht="17.149999999999999" customHeight="1">
      <c r="A321" s="45" t="s">
        <v>302</v>
      </c>
      <c r="B321" s="66">
        <v>12600</v>
      </c>
      <c r="C321" s="66">
        <v>10875.6</v>
      </c>
      <c r="D321" s="4">
        <f t="shared" si="53"/>
        <v>0.86314285714285721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323.39999999999998</v>
      </c>
      <c r="O321" s="35">
        <v>378.6</v>
      </c>
      <c r="P321" s="4">
        <f t="shared" si="54"/>
        <v>1.1706864564007422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43">
        <f t="shared" si="59"/>
        <v>1.1091777365491651</v>
      </c>
      <c r="W321" s="44">
        <v>433</v>
      </c>
      <c r="X321" s="35">
        <f t="shared" si="60"/>
        <v>39.363636363636367</v>
      </c>
      <c r="Y321" s="35">
        <f t="shared" si="55"/>
        <v>43.7</v>
      </c>
      <c r="Z321" s="35">
        <f t="shared" si="56"/>
        <v>4.336363636363636</v>
      </c>
      <c r="AA321" s="35">
        <v>2.8</v>
      </c>
      <c r="AB321" s="35">
        <f t="shared" si="57"/>
        <v>46.5</v>
      </c>
      <c r="AC321" s="35"/>
      <c r="AD321" s="35">
        <f t="shared" si="58"/>
        <v>46.5</v>
      </c>
      <c r="AE321" s="72"/>
      <c r="AF321" s="72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10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10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10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10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10"/>
      <c r="GA321" s="9"/>
      <c r="GB321" s="9"/>
    </row>
    <row r="322" spans="1:184" s="2" customFormat="1" ht="17.149999999999999" customHeight="1">
      <c r="A322" s="45" t="s">
        <v>303</v>
      </c>
      <c r="B322" s="66">
        <v>6480</v>
      </c>
      <c r="C322" s="66">
        <v>7234.3</v>
      </c>
      <c r="D322" s="4">
        <f t="shared" si="53"/>
        <v>1.1164043209876544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675.3</v>
      </c>
      <c r="O322" s="35">
        <v>824.5</v>
      </c>
      <c r="P322" s="4">
        <f t="shared" si="54"/>
        <v>1.2020938841996149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43">
        <f t="shared" si="59"/>
        <v>1.1849559715572229</v>
      </c>
      <c r="W322" s="44">
        <v>732</v>
      </c>
      <c r="X322" s="35">
        <f t="shared" si="60"/>
        <v>66.545454545454547</v>
      </c>
      <c r="Y322" s="35">
        <f t="shared" si="55"/>
        <v>78.900000000000006</v>
      </c>
      <c r="Z322" s="35">
        <f t="shared" si="56"/>
        <v>12.354545454545459</v>
      </c>
      <c r="AA322" s="35">
        <v>-10.1</v>
      </c>
      <c r="AB322" s="35">
        <f t="shared" si="57"/>
        <v>68.8</v>
      </c>
      <c r="AC322" s="35"/>
      <c r="AD322" s="35">
        <f t="shared" si="58"/>
        <v>68.8</v>
      </c>
      <c r="AE322" s="72"/>
      <c r="AF322" s="72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10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10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10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10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10"/>
      <c r="GA322" s="9"/>
      <c r="GB322" s="9"/>
    </row>
    <row r="323" spans="1:184" s="2" customFormat="1" ht="17.149999999999999" customHeight="1">
      <c r="A323" s="45" t="s">
        <v>304</v>
      </c>
      <c r="B323" s="66">
        <v>970</v>
      </c>
      <c r="C323" s="66">
        <v>1814.2</v>
      </c>
      <c r="D323" s="4">
        <f t="shared" si="53"/>
        <v>1.2670309278350516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369.2</v>
      </c>
      <c r="O323" s="35">
        <v>49.2</v>
      </c>
      <c r="P323" s="4">
        <f t="shared" si="54"/>
        <v>0.13326110509209102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43">
        <f t="shared" si="59"/>
        <v>0.36001506964068314</v>
      </c>
      <c r="W323" s="44">
        <v>464</v>
      </c>
      <c r="X323" s="35">
        <f t="shared" si="60"/>
        <v>42.18181818181818</v>
      </c>
      <c r="Y323" s="35">
        <f t="shared" si="55"/>
        <v>15.2</v>
      </c>
      <c r="Z323" s="35">
        <f t="shared" si="56"/>
        <v>-26.981818181818181</v>
      </c>
      <c r="AA323" s="35">
        <v>-4.7</v>
      </c>
      <c r="AB323" s="35">
        <f t="shared" si="57"/>
        <v>10.5</v>
      </c>
      <c r="AC323" s="35">
        <f>MIN(AB323,12.7)</f>
        <v>10.5</v>
      </c>
      <c r="AD323" s="35">
        <f t="shared" si="58"/>
        <v>0</v>
      </c>
      <c r="AE323" s="72"/>
      <c r="AF323" s="72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10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10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10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10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10"/>
      <c r="GA323" s="9"/>
      <c r="GB323" s="9"/>
    </row>
    <row r="324" spans="1:184" s="2" customFormat="1" ht="17.149999999999999" customHeight="1">
      <c r="A324" s="45" t="s">
        <v>305</v>
      </c>
      <c r="B324" s="66">
        <v>0</v>
      </c>
      <c r="C324" s="66">
        <v>0</v>
      </c>
      <c r="D324" s="4">
        <f t="shared" si="53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165.7</v>
      </c>
      <c r="O324" s="35">
        <v>142.80000000000001</v>
      </c>
      <c r="P324" s="4">
        <f t="shared" si="54"/>
        <v>0.8617984308992156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43">
        <f t="shared" si="59"/>
        <v>0.8617984308992156</v>
      </c>
      <c r="W324" s="44">
        <v>961</v>
      </c>
      <c r="X324" s="35">
        <f t="shared" si="60"/>
        <v>87.36363636363636</v>
      </c>
      <c r="Y324" s="35">
        <f t="shared" si="55"/>
        <v>75.3</v>
      </c>
      <c r="Z324" s="35">
        <f t="shared" si="56"/>
        <v>-12.063636363636363</v>
      </c>
      <c r="AA324" s="35">
        <v>-7</v>
      </c>
      <c r="AB324" s="35">
        <f t="shared" si="57"/>
        <v>68.3</v>
      </c>
      <c r="AC324" s="35"/>
      <c r="AD324" s="35">
        <f t="shared" si="58"/>
        <v>68.3</v>
      </c>
      <c r="AE324" s="72"/>
      <c r="AF324" s="72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10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10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10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10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10"/>
      <c r="GA324" s="9"/>
      <c r="GB324" s="9"/>
    </row>
    <row r="325" spans="1:184" s="2" customFormat="1" ht="17.149999999999999" customHeight="1">
      <c r="A325" s="45" t="s">
        <v>306</v>
      </c>
      <c r="B325" s="66">
        <v>0</v>
      </c>
      <c r="C325" s="66">
        <v>0</v>
      </c>
      <c r="D325" s="4">
        <f t="shared" si="53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304.8</v>
      </c>
      <c r="O325" s="35">
        <v>145.80000000000001</v>
      </c>
      <c r="P325" s="4">
        <f t="shared" si="54"/>
        <v>0.47834645669291342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43">
        <f t="shared" si="59"/>
        <v>0.47834645669291342</v>
      </c>
      <c r="W325" s="44">
        <v>290</v>
      </c>
      <c r="X325" s="35">
        <f t="shared" si="60"/>
        <v>26.363636363636363</v>
      </c>
      <c r="Y325" s="35">
        <f t="shared" si="55"/>
        <v>12.6</v>
      </c>
      <c r="Z325" s="35">
        <f t="shared" si="56"/>
        <v>-13.763636363636364</v>
      </c>
      <c r="AA325" s="35">
        <v>-3.2</v>
      </c>
      <c r="AB325" s="35">
        <f t="shared" si="57"/>
        <v>9.4</v>
      </c>
      <c r="AC325" s="35"/>
      <c r="AD325" s="35">
        <f t="shared" si="58"/>
        <v>9.4</v>
      </c>
      <c r="AE325" s="72"/>
      <c r="AF325" s="72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10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10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10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10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10"/>
      <c r="GA325" s="9"/>
      <c r="GB325" s="9"/>
    </row>
    <row r="326" spans="1:184" s="2" customFormat="1" ht="17.149999999999999" customHeight="1">
      <c r="A326" s="45" t="s">
        <v>307</v>
      </c>
      <c r="B326" s="66">
        <v>6000</v>
      </c>
      <c r="C326" s="66">
        <v>6055</v>
      </c>
      <c r="D326" s="4">
        <f t="shared" si="53"/>
        <v>1.0091666666666668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53.2</v>
      </c>
      <c r="O326" s="35">
        <v>27.9</v>
      </c>
      <c r="P326" s="4">
        <f t="shared" si="54"/>
        <v>0.52443609022556381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43">
        <f t="shared" si="59"/>
        <v>0.62138220551378442</v>
      </c>
      <c r="W326" s="44">
        <v>903</v>
      </c>
      <c r="X326" s="35">
        <f t="shared" si="60"/>
        <v>82.090909090909093</v>
      </c>
      <c r="Y326" s="35">
        <f t="shared" si="55"/>
        <v>51</v>
      </c>
      <c r="Z326" s="35">
        <f t="shared" si="56"/>
        <v>-31.090909090909093</v>
      </c>
      <c r="AA326" s="35">
        <v>8.5</v>
      </c>
      <c r="AB326" s="35">
        <f t="shared" si="57"/>
        <v>59.5</v>
      </c>
      <c r="AC326" s="35"/>
      <c r="AD326" s="35">
        <f t="shared" si="58"/>
        <v>59.5</v>
      </c>
      <c r="AE326" s="72"/>
      <c r="AF326" s="72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10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10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10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10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10"/>
      <c r="GA326" s="9"/>
      <c r="GB326" s="9"/>
    </row>
    <row r="327" spans="1:184" s="2" customFormat="1" ht="17.149999999999999" customHeight="1">
      <c r="A327" s="45" t="s">
        <v>308</v>
      </c>
      <c r="B327" s="66">
        <v>650</v>
      </c>
      <c r="C327" s="66">
        <v>858.7</v>
      </c>
      <c r="D327" s="4">
        <f t="shared" si="53"/>
        <v>1.2121076923076923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264</v>
      </c>
      <c r="O327" s="35">
        <v>330.3</v>
      </c>
      <c r="P327" s="4">
        <f t="shared" si="54"/>
        <v>1.2051136363636363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43">
        <f t="shared" si="59"/>
        <v>1.2065124475524476</v>
      </c>
      <c r="W327" s="44">
        <v>1201</v>
      </c>
      <c r="X327" s="35">
        <f t="shared" si="60"/>
        <v>109.18181818181819</v>
      </c>
      <c r="Y327" s="35">
        <f t="shared" si="55"/>
        <v>131.69999999999999</v>
      </c>
      <c r="Z327" s="35">
        <f t="shared" si="56"/>
        <v>22.518181818181802</v>
      </c>
      <c r="AA327" s="35">
        <v>-1.1000000000000001</v>
      </c>
      <c r="AB327" s="35">
        <f t="shared" si="57"/>
        <v>130.6</v>
      </c>
      <c r="AC327" s="35"/>
      <c r="AD327" s="35">
        <f t="shared" si="58"/>
        <v>130.6</v>
      </c>
      <c r="AE327" s="72"/>
      <c r="AF327" s="72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10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10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10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10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10"/>
      <c r="GA327" s="9"/>
      <c r="GB327" s="9"/>
    </row>
    <row r="328" spans="1:184" s="2" customFormat="1" ht="17.149999999999999" customHeight="1">
      <c r="A328" s="45" t="s">
        <v>309</v>
      </c>
      <c r="B328" s="66">
        <v>0</v>
      </c>
      <c r="C328" s="66">
        <v>0</v>
      </c>
      <c r="D328" s="4">
        <f t="shared" si="53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76</v>
      </c>
      <c r="O328" s="35">
        <v>76</v>
      </c>
      <c r="P328" s="4">
        <f t="shared" si="54"/>
        <v>1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43">
        <f t="shared" si="59"/>
        <v>1</v>
      </c>
      <c r="W328" s="44">
        <v>946</v>
      </c>
      <c r="X328" s="35">
        <f t="shared" si="60"/>
        <v>86</v>
      </c>
      <c r="Y328" s="35">
        <f t="shared" si="55"/>
        <v>86</v>
      </c>
      <c r="Z328" s="35">
        <f t="shared" si="56"/>
        <v>0</v>
      </c>
      <c r="AA328" s="35">
        <v>3.1</v>
      </c>
      <c r="AB328" s="35">
        <f t="shared" si="57"/>
        <v>89.1</v>
      </c>
      <c r="AC328" s="35"/>
      <c r="AD328" s="35">
        <f t="shared" si="58"/>
        <v>89.1</v>
      </c>
      <c r="AE328" s="72"/>
      <c r="AF328" s="72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10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10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10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10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10"/>
      <c r="GA328" s="9"/>
      <c r="GB328" s="9"/>
    </row>
    <row r="329" spans="1:184" s="2" customFormat="1" ht="17.149999999999999" customHeight="1">
      <c r="A329" s="45" t="s">
        <v>310</v>
      </c>
      <c r="B329" s="66">
        <v>1600</v>
      </c>
      <c r="C329" s="66">
        <v>3372</v>
      </c>
      <c r="D329" s="4">
        <f t="shared" si="53"/>
        <v>1.2907500000000001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122.5</v>
      </c>
      <c r="O329" s="35">
        <v>144.6</v>
      </c>
      <c r="P329" s="4">
        <f t="shared" si="54"/>
        <v>1.1804081632653061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43">
        <f t="shared" si="59"/>
        <v>1.2024765306122449</v>
      </c>
      <c r="W329" s="44">
        <v>1227</v>
      </c>
      <c r="X329" s="35">
        <f t="shared" si="60"/>
        <v>111.54545454545455</v>
      </c>
      <c r="Y329" s="35">
        <f t="shared" si="55"/>
        <v>134.1</v>
      </c>
      <c r="Z329" s="35">
        <f t="shared" si="56"/>
        <v>22.554545454545448</v>
      </c>
      <c r="AA329" s="35">
        <v>0.5</v>
      </c>
      <c r="AB329" s="35">
        <f t="shared" si="57"/>
        <v>134.6</v>
      </c>
      <c r="AC329" s="35"/>
      <c r="AD329" s="35">
        <f t="shared" si="58"/>
        <v>134.6</v>
      </c>
      <c r="AE329" s="72"/>
      <c r="AF329" s="72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10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10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10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10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10"/>
      <c r="GA329" s="9"/>
      <c r="GB329" s="9"/>
    </row>
    <row r="330" spans="1:184" s="2" customFormat="1" ht="17.149999999999999" customHeight="1">
      <c r="A330" s="45" t="s">
        <v>311</v>
      </c>
      <c r="B330" s="66">
        <v>0</v>
      </c>
      <c r="C330" s="66">
        <v>0</v>
      </c>
      <c r="D330" s="4">
        <f t="shared" si="53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63.6</v>
      </c>
      <c r="O330" s="35">
        <v>103.5</v>
      </c>
      <c r="P330" s="4">
        <f t="shared" si="54"/>
        <v>1.2427358490566038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43">
        <f t="shared" si="59"/>
        <v>1.2427358490566038</v>
      </c>
      <c r="W330" s="44">
        <v>477</v>
      </c>
      <c r="X330" s="35">
        <f t="shared" si="60"/>
        <v>43.363636363636367</v>
      </c>
      <c r="Y330" s="35">
        <f t="shared" si="55"/>
        <v>53.9</v>
      </c>
      <c r="Z330" s="35">
        <f t="shared" si="56"/>
        <v>10.536363636363632</v>
      </c>
      <c r="AA330" s="35">
        <v>-1.9</v>
      </c>
      <c r="AB330" s="35">
        <f t="shared" si="57"/>
        <v>52</v>
      </c>
      <c r="AC330" s="35"/>
      <c r="AD330" s="35">
        <f t="shared" si="58"/>
        <v>52</v>
      </c>
      <c r="AE330" s="72"/>
      <c r="AF330" s="72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10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10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10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10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10"/>
      <c r="GA330" s="9"/>
      <c r="GB330" s="9"/>
    </row>
    <row r="331" spans="1:184" s="2" customFormat="1" ht="17.149999999999999" customHeight="1">
      <c r="A331" s="18" t="s">
        <v>312</v>
      </c>
      <c r="B331" s="6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35"/>
      <c r="AB331" s="35"/>
      <c r="AC331" s="35"/>
      <c r="AD331" s="35"/>
      <c r="AE331" s="72"/>
      <c r="AF331" s="72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10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10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10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10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10"/>
      <c r="GA331" s="9"/>
      <c r="GB331" s="9"/>
    </row>
    <row r="332" spans="1:184" s="2" customFormat="1" ht="17.149999999999999" customHeight="1">
      <c r="A332" s="14" t="s">
        <v>313</v>
      </c>
      <c r="B332" s="66">
        <v>115</v>
      </c>
      <c r="C332" s="66">
        <v>125.3</v>
      </c>
      <c r="D332" s="4">
        <f t="shared" si="53"/>
        <v>1.0895652173913044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70.099999999999994</v>
      </c>
      <c r="O332" s="35">
        <v>13.4</v>
      </c>
      <c r="P332" s="4">
        <f t="shared" si="54"/>
        <v>0.19115549215406563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43">
        <f t="shared" si="59"/>
        <v>0.37083743720151341</v>
      </c>
      <c r="W332" s="44">
        <v>1760</v>
      </c>
      <c r="X332" s="35">
        <f t="shared" si="60"/>
        <v>160</v>
      </c>
      <c r="Y332" s="35">
        <f t="shared" si="55"/>
        <v>59.3</v>
      </c>
      <c r="Z332" s="35">
        <f t="shared" si="56"/>
        <v>-100.7</v>
      </c>
      <c r="AA332" s="35">
        <v>16.3</v>
      </c>
      <c r="AB332" s="35">
        <f t="shared" si="57"/>
        <v>75.599999999999994</v>
      </c>
      <c r="AC332" s="35"/>
      <c r="AD332" s="35">
        <f t="shared" si="58"/>
        <v>75.599999999999994</v>
      </c>
      <c r="AE332" s="72"/>
      <c r="AF332" s="72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10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10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10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10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10"/>
      <c r="GA332" s="9"/>
      <c r="GB332" s="9"/>
    </row>
    <row r="333" spans="1:184" s="2" customFormat="1" ht="17.149999999999999" customHeight="1">
      <c r="A333" s="14" t="s">
        <v>314</v>
      </c>
      <c r="B333" s="66">
        <v>80</v>
      </c>
      <c r="C333" s="66">
        <v>80</v>
      </c>
      <c r="D333" s="4">
        <f t="shared" si="53"/>
        <v>1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103.2</v>
      </c>
      <c r="O333" s="35">
        <v>50.7</v>
      </c>
      <c r="P333" s="4">
        <f t="shared" si="54"/>
        <v>0.4912790697674419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43">
        <f t="shared" si="59"/>
        <v>0.59302325581395354</v>
      </c>
      <c r="W333" s="44">
        <v>1621</v>
      </c>
      <c r="X333" s="35">
        <f t="shared" si="60"/>
        <v>147.36363636363637</v>
      </c>
      <c r="Y333" s="35">
        <f t="shared" si="55"/>
        <v>87.4</v>
      </c>
      <c r="Z333" s="35">
        <f t="shared" si="56"/>
        <v>-59.963636363636368</v>
      </c>
      <c r="AA333" s="35">
        <v>-4.3</v>
      </c>
      <c r="AB333" s="35">
        <f t="shared" si="57"/>
        <v>83.1</v>
      </c>
      <c r="AC333" s="35"/>
      <c r="AD333" s="35">
        <f t="shared" si="58"/>
        <v>83.1</v>
      </c>
      <c r="AE333" s="72"/>
      <c r="AF333" s="72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10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10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10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10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10"/>
      <c r="GA333" s="9"/>
      <c r="GB333" s="9"/>
    </row>
    <row r="334" spans="1:184" s="2" customFormat="1" ht="17.149999999999999" customHeight="1">
      <c r="A334" s="14" t="s">
        <v>267</v>
      </c>
      <c r="B334" s="66">
        <v>58</v>
      </c>
      <c r="C334" s="66">
        <v>63.1</v>
      </c>
      <c r="D334" s="4">
        <f t="shared" si="53"/>
        <v>1.0879310344827586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12</v>
      </c>
      <c r="O334" s="35">
        <v>59.2</v>
      </c>
      <c r="P334" s="4">
        <f t="shared" si="54"/>
        <v>1.3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43">
        <f t="shared" si="59"/>
        <v>1.2575862068965518</v>
      </c>
      <c r="W334" s="44">
        <v>1333</v>
      </c>
      <c r="X334" s="35">
        <f t="shared" si="60"/>
        <v>121.18181818181819</v>
      </c>
      <c r="Y334" s="35">
        <f t="shared" si="55"/>
        <v>152.4</v>
      </c>
      <c r="Z334" s="35">
        <f t="shared" si="56"/>
        <v>31.218181818181819</v>
      </c>
      <c r="AA334" s="35">
        <v>0</v>
      </c>
      <c r="AB334" s="35">
        <f t="shared" si="57"/>
        <v>152.4</v>
      </c>
      <c r="AC334" s="35"/>
      <c r="AD334" s="35">
        <f t="shared" si="58"/>
        <v>152.4</v>
      </c>
      <c r="AE334" s="72"/>
      <c r="AF334" s="72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10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10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10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10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10"/>
      <c r="GA334" s="9"/>
      <c r="GB334" s="9"/>
    </row>
    <row r="335" spans="1:184" s="2" customFormat="1" ht="17.149999999999999" customHeight="1">
      <c r="A335" s="14" t="s">
        <v>315</v>
      </c>
      <c r="B335" s="66">
        <v>157</v>
      </c>
      <c r="C335" s="66">
        <v>160</v>
      </c>
      <c r="D335" s="4">
        <f t="shared" si="53"/>
        <v>1.0191082802547771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41.3</v>
      </c>
      <c r="O335" s="35">
        <v>43.1</v>
      </c>
      <c r="P335" s="4">
        <f t="shared" si="54"/>
        <v>1.0435835351089588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43">
        <f t="shared" si="59"/>
        <v>1.0386884841381225</v>
      </c>
      <c r="W335" s="44">
        <v>2240</v>
      </c>
      <c r="X335" s="35">
        <f t="shared" si="60"/>
        <v>203.63636363636363</v>
      </c>
      <c r="Y335" s="35">
        <f t="shared" si="55"/>
        <v>211.5</v>
      </c>
      <c r="Z335" s="35">
        <f t="shared" si="56"/>
        <v>7.863636363636374</v>
      </c>
      <c r="AA335" s="35">
        <v>4.5</v>
      </c>
      <c r="AB335" s="35">
        <f t="shared" si="57"/>
        <v>216</v>
      </c>
      <c r="AC335" s="35"/>
      <c r="AD335" s="35">
        <f t="shared" si="58"/>
        <v>216</v>
      </c>
      <c r="AE335" s="72"/>
      <c r="AF335" s="72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10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10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10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10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10"/>
      <c r="GA335" s="9"/>
      <c r="GB335" s="9"/>
    </row>
    <row r="336" spans="1:184" s="2" customFormat="1" ht="17.149999999999999" customHeight="1">
      <c r="A336" s="14" t="s">
        <v>316</v>
      </c>
      <c r="B336" s="66">
        <v>0</v>
      </c>
      <c r="C336" s="66">
        <v>0</v>
      </c>
      <c r="D336" s="4">
        <f t="shared" si="53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249.8</v>
      </c>
      <c r="O336" s="35">
        <v>189.3</v>
      </c>
      <c r="P336" s="4">
        <f t="shared" si="54"/>
        <v>0.7578062449959968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43">
        <f t="shared" si="59"/>
        <v>0.7578062449959968</v>
      </c>
      <c r="W336" s="44">
        <v>2494</v>
      </c>
      <c r="X336" s="35">
        <f t="shared" si="60"/>
        <v>226.72727272727272</v>
      </c>
      <c r="Y336" s="35">
        <f t="shared" si="55"/>
        <v>171.8</v>
      </c>
      <c r="Z336" s="35">
        <f t="shared" si="56"/>
        <v>-54.927272727272708</v>
      </c>
      <c r="AA336" s="35">
        <v>8.6</v>
      </c>
      <c r="AB336" s="35">
        <f t="shared" si="57"/>
        <v>180.4</v>
      </c>
      <c r="AC336" s="35"/>
      <c r="AD336" s="35">
        <f t="shared" si="58"/>
        <v>180.4</v>
      </c>
      <c r="AE336" s="72"/>
      <c r="AF336" s="72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10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10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10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10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10"/>
      <c r="GA336" s="9"/>
      <c r="GB336" s="9"/>
    </row>
    <row r="337" spans="1:184" s="2" customFormat="1" ht="17.149999999999999" customHeight="1">
      <c r="A337" s="14" t="s">
        <v>317</v>
      </c>
      <c r="B337" s="66">
        <v>85</v>
      </c>
      <c r="C337" s="66">
        <v>87</v>
      </c>
      <c r="D337" s="4">
        <f t="shared" si="53"/>
        <v>1.0235294117647058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61.4</v>
      </c>
      <c r="O337" s="35">
        <v>61.6</v>
      </c>
      <c r="P337" s="4">
        <f t="shared" si="54"/>
        <v>1.003257328990228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43">
        <f t="shared" si="59"/>
        <v>1.0073117455451237</v>
      </c>
      <c r="W337" s="44">
        <v>1909</v>
      </c>
      <c r="X337" s="35">
        <f t="shared" si="60"/>
        <v>173.54545454545453</v>
      </c>
      <c r="Y337" s="35">
        <f t="shared" si="55"/>
        <v>174.8</v>
      </c>
      <c r="Z337" s="35">
        <f t="shared" si="56"/>
        <v>1.2545454545454788</v>
      </c>
      <c r="AA337" s="35">
        <v>5.7</v>
      </c>
      <c r="AB337" s="35">
        <f t="shared" si="57"/>
        <v>180.5</v>
      </c>
      <c r="AC337" s="35"/>
      <c r="AD337" s="35">
        <f t="shared" si="58"/>
        <v>180.5</v>
      </c>
      <c r="AE337" s="72"/>
      <c r="AF337" s="72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10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10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10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10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10"/>
      <c r="GA337" s="9"/>
      <c r="GB337" s="9"/>
    </row>
    <row r="338" spans="1:184" s="2" customFormat="1" ht="17.149999999999999" customHeight="1">
      <c r="A338" s="14" t="s">
        <v>318</v>
      </c>
      <c r="B338" s="66">
        <v>42</v>
      </c>
      <c r="C338" s="66">
        <v>49.6</v>
      </c>
      <c r="D338" s="4">
        <f t="shared" si="53"/>
        <v>1.180952380952381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344.6</v>
      </c>
      <c r="O338" s="35">
        <v>438.1</v>
      </c>
      <c r="P338" s="4">
        <f t="shared" si="54"/>
        <v>1.2071329077190946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43">
        <f t="shared" si="59"/>
        <v>1.2018968023657519</v>
      </c>
      <c r="W338" s="44">
        <v>1490</v>
      </c>
      <c r="X338" s="35">
        <f t="shared" si="60"/>
        <v>135.45454545454547</v>
      </c>
      <c r="Y338" s="35">
        <f t="shared" si="55"/>
        <v>162.80000000000001</v>
      </c>
      <c r="Z338" s="35">
        <f t="shared" si="56"/>
        <v>27.345454545454544</v>
      </c>
      <c r="AA338" s="35">
        <v>-3.2</v>
      </c>
      <c r="AB338" s="35">
        <f t="shared" si="57"/>
        <v>159.6</v>
      </c>
      <c r="AC338" s="35"/>
      <c r="AD338" s="35">
        <f t="shared" si="58"/>
        <v>159.6</v>
      </c>
      <c r="AE338" s="72"/>
      <c r="AF338" s="72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10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10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10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10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10"/>
      <c r="GA338" s="9"/>
      <c r="GB338" s="9"/>
    </row>
    <row r="339" spans="1:184" s="2" customFormat="1" ht="17.149999999999999" customHeight="1">
      <c r="A339" s="14" t="s">
        <v>319</v>
      </c>
      <c r="B339" s="66">
        <v>115</v>
      </c>
      <c r="C339" s="66">
        <v>116</v>
      </c>
      <c r="D339" s="4">
        <f t="shared" si="53"/>
        <v>1.008695652173913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73.900000000000006</v>
      </c>
      <c r="O339" s="35">
        <v>58.3</v>
      </c>
      <c r="P339" s="4">
        <f t="shared" si="54"/>
        <v>0.78890392422192146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43">
        <f t="shared" si="59"/>
        <v>0.83286226981231981</v>
      </c>
      <c r="W339" s="44">
        <v>1352</v>
      </c>
      <c r="X339" s="35">
        <f t="shared" si="60"/>
        <v>122.90909090909091</v>
      </c>
      <c r="Y339" s="35">
        <f t="shared" si="55"/>
        <v>102.4</v>
      </c>
      <c r="Z339" s="35">
        <f t="shared" si="56"/>
        <v>-20.509090909090901</v>
      </c>
      <c r="AA339" s="35">
        <v>7.1</v>
      </c>
      <c r="AB339" s="35">
        <f t="shared" si="57"/>
        <v>109.5</v>
      </c>
      <c r="AC339" s="35"/>
      <c r="AD339" s="35">
        <f t="shared" si="58"/>
        <v>109.5</v>
      </c>
      <c r="AE339" s="72"/>
      <c r="AF339" s="72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10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10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10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10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10"/>
      <c r="GA339" s="9"/>
      <c r="GB339" s="9"/>
    </row>
    <row r="340" spans="1:184" s="2" customFormat="1" ht="17.149999999999999" customHeight="1">
      <c r="A340" s="14" t="s">
        <v>320</v>
      </c>
      <c r="B340" s="66">
        <v>48</v>
      </c>
      <c r="C340" s="66">
        <v>52.9</v>
      </c>
      <c r="D340" s="4">
        <f t="shared" si="53"/>
        <v>1.1020833333333333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0.4</v>
      </c>
      <c r="O340" s="35">
        <v>2.6</v>
      </c>
      <c r="P340" s="4">
        <f t="shared" si="54"/>
        <v>1.3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43">
        <f t="shared" si="59"/>
        <v>1.2604166666666665</v>
      </c>
      <c r="W340" s="44">
        <v>1291</v>
      </c>
      <c r="X340" s="35">
        <f t="shared" si="60"/>
        <v>117.36363636363636</v>
      </c>
      <c r="Y340" s="35">
        <f t="shared" si="55"/>
        <v>147.9</v>
      </c>
      <c r="Z340" s="35">
        <f t="shared" si="56"/>
        <v>30.536363636363646</v>
      </c>
      <c r="AA340" s="35">
        <v>2.1</v>
      </c>
      <c r="AB340" s="35">
        <f t="shared" si="57"/>
        <v>150</v>
      </c>
      <c r="AC340" s="35"/>
      <c r="AD340" s="35">
        <f t="shared" si="58"/>
        <v>150</v>
      </c>
      <c r="AE340" s="72"/>
      <c r="AF340" s="72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10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10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10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10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10"/>
      <c r="GA340" s="9"/>
      <c r="GB340" s="9"/>
    </row>
    <row r="341" spans="1:184" s="2" customFormat="1" ht="17.149999999999999" customHeight="1">
      <c r="A341" s="14" t="s">
        <v>321</v>
      </c>
      <c r="B341" s="66">
        <v>104</v>
      </c>
      <c r="C341" s="66">
        <v>105.8</v>
      </c>
      <c r="D341" s="4">
        <f t="shared" si="53"/>
        <v>1.0173076923076922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84</v>
      </c>
      <c r="O341" s="35">
        <v>76.400000000000006</v>
      </c>
      <c r="P341" s="4">
        <f t="shared" si="54"/>
        <v>0.90952380952380962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43">
        <f t="shared" si="59"/>
        <v>0.9310805860805863</v>
      </c>
      <c r="W341" s="44">
        <v>1826</v>
      </c>
      <c r="X341" s="35">
        <f t="shared" si="60"/>
        <v>166</v>
      </c>
      <c r="Y341" s="35">
        <f t="shared" si="55"/>
        <v>154.6</v>
      </c>
      <c r="Z341" s="35">
        <f t="shared" si="56"/>
        <v>-11.400000000000006</v>
      </c>
      <c r="AA341" s="35">
        <v>12.9</v>
      </c>
      <c r="AB341" s="35">
        <f t="shared" si="57"/>
        <v>167.5</v>
      </c>
      <c r="AC341" s="35"/>
      <c r="AD341" s="35">
        <f t="shared" si="58"/>
        <v>167.5</v>
      </c>
      <c r="AE341" s="72"/>
      <c r="AF341" s="72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10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10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10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10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10"/>
      <c r="GA341" s="9"/>
      <c r="GB341" s="9"/>
    </row>
    <row r="342" spans="1:184" s="2" customFormat="1" ht="17.149999999999999" customHeight="1">
      <c r="A342" s="14" t="s">
        <v>322</v>
      </c>
      <c r="B342" s="66">
        <v>11398</v>
      </c>
      <c r="C342" s="66">
        <v>13699.1</v>
      </c>
      <c r="D342" s="4">
        <f t="shared" si="53"/>
        <v>1.2001886295841375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623.79999999999995</v>
      </c>
      <c r="O342" s="35">
        <v>670.2</v>
      </c>
      <c r="P342" s="4">
        <f t="shared" si="54"/>
        <v>1.0743828150048094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43">
        <f t="shared" si="59"/>
        <v>1.099543977920675</v>
      </c>
      <c r="W342" s="44">
        <v>3723</v>
      </c>
      <c r="X342" s="35">
        <f t="shared" si="60"/>
        <v>338.45454545454544</v>
      </c>
      <c r="Y342" s="35">
        <f t="shared" si="55"/>
        <v>372.1</v>
      </c>
      <c r="Z342" s="35">
        <f t="shared" si="56"/>
        <v>33.645454545454584</v>
      </c>
      <c r="AA342" s="35">
        <v>1.2</v>
      </c>
      <c r="AB342" s="35">
        <f t="shared" si="57"/>
        <v>373.3</v>
      </c>
      <c r="AC342" s="35"/>
      <c r="AD342" s="35">
        <f t="shared" si="58"/>
        <v>373.3</v>
      </c>
      <c r="AE342" s="72"/>
      <c r="AF342" s="72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10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10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10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10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10"/>
      <c r="GA342" s="9"/>
      <c r="GB342" s="9"/>
    </row>
    <row r="343" spans="1:184" s="2" customFormat="1" ht="17.149999999999999" customHeight="1">
      <c r="A343" s="18" t="s">
        <v>323</v>
      </c>
      <c r="B343" s="6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35"/>
      <c r="AB343" s="35"/>
      <c r="AC343" s="35"/>
      <c r="AD343" s="35"/>
      <c r="AE343" s="72"/>
      <c r="AF343" s="72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10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10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10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10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10"/>
      <c r="GA343" s="9"/>
      <c r="GB343" s="9"/>
    </row>
    <row r="344" spans="1:184" s="2" customFormat="1" ht="17.149999999999999" customHeight="1">
      <c r="A344" s="45" t="s">
        <v>324</v>
      </c>
      <c r="B344" s="66">
        <v>37</v>
      </c>
      <c r="C344" s="66">
        <v>36.700000000000003</v>
      </c>
      <c r="D344" s="4">
        <f t="shared" si="53"/>
        <v>0.99189189189189197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192.7</v>
      </c>
      <c r="O344" s="35">
        <v>132.80000000000001</v>
      </c>
      <c r="P344" s="4">
        <f t="shared" si="54"/>
        <v>0.68915412558380917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43">
        <f t="shared" si="59"/>
        <v>0.74970167884542571</v>
      </c>
      <c r="W344" s="44">
        <v>1275</v>
      </c>
      <c r="X344" s="35">
        <f t="shared" si="60"/>
        <v>115.90909090909091</v>
      </c>
      <c r="Y344" s="35">
        <f t="shared" si="55"/>
        <v>86.9</v>
      </c>
      <c r="Z344" s="35">
        <f t="shared" si="56"/>
        <v>-29.009090909090901</v>
      </c>
      <c r="AA344" s="35">
        <v>5.8</v>
      </c>
      <c r="AB344" s="35">
        <f t="shared" si="57"/>
        <v>92.7</v>
      </c>
      <c r="AC344" s="35"/>
      <c r="AD344" s="35">
        <f t="shared" si="58"/>
        <v>92.7</v>
      </c>
      <c r="AE344" s="72"/>
      <c r="AF344" s="72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10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10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10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10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10"/>
      <c r="GA344" s="9"/>
      <c r="GB344" s="9"/>
    </row>
    <row r="345" spans="1:184" s="2" customFormat="1" ht="17.149999999999999" customHeight="1">
      <c r="A345" s="45" t="s">
        <v>325</v>
      </c>
      <c r="B345" s="66">
        <v>43</v>
      </c>
      <c r="C345" s="66">
        <v>46</v>
      </c>
      <c r="D345" s="4">
        <f t="shared" si="53"/>
        <v>1.069767441860465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51.6</v>
      </c>
      <c r="O345" s="35">
        <v>56.7</v>
      </c>
      <c r="P345" s="4">
        <f t="shared" si="54"/>
        <v>1.0988372093023255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43">
        <f t="shared" si="59"/>
        <v>1.0930232558139534</v>
      </c>
      <c r="W345" s="44">
        <v>1049</v>
      </c>
      <c r="X345" s="35">
        <f t="shared" si="60"/>
        <v>95.36363636363636</v>
      </c>
      <c r="Y345" s="35">
        <f t="shared" si="55"/>
        <v>104.2</v>
      </c>
      <c r="Z345" s="35">
        <f t="shared" si="56"/>
        <v>8.8363636363636431</v>
      </c>
      <c r="AA345" s="35">
        <v>-6.5</v>
      </c>
      <c r="AB345" s="35">
        <f t="shared" si="57"/>
        <v>97.7</v>
      </c>
      <c r="AC345" s="35"/>
      <c r="AD345" s="35">
        <f t="shared" si="58"/>
        <v>97.7</v>
      </c>
      <c r="AE345" s="72"/>
      <c r="AF345" s="72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10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10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10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10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10"/>
      <c r="GA345" s="9"/>
      <c r="GB345" s="9"/>
    </row>
    <row r="346" spans="1:184" s="2" customFormat="1" ht="17.149999999999999" customHeight="1">
      <c r="A346" s="45" t="s">
        <v>326</v>
      </c>
      <c r="B346" s="66">
        <v>56</v>
      </c>
      <c r="C346" s="66">
        <v>56.1</v>
      </c>
      <c r="D346" s="4">
        <f t="shared" si="53"/>
        <v>1.0017857142857143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77.400000000000006</v>
      </c>
      <c r="O346" s="35">
        <v>85.5</v>
      </c>
      <c r="P346" s="4">
        <f t="shared" si="54"/>
        <v>1.1046511627906976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43">
        <f t="shared" si="59"/>
        <v>1.0840780730897008</v>
      </c>
      <c r="W346" s="44">
        <v>1408</v>
      </c>
      <c r="X346" s="35">
        <f t="shared" si="60"/>
        <v>128</v>
      </c>
      <c r="Y346" s="35">
        <f t="shared" si="55"/>
        <v>138.80000000000001</v>
      </c>
      <c r="Z346" s="35">
        <f t="shared" si="56"/>
        <v>10.800000000000011</v>
      </c>
      <c r="AA346" s="35">
        <v>14.9</v>
      </c>
      <c r="AB346" s="35">
        <f t="shared" si="57"/>
        <v>153.69999999999999</v>
      </c>
      <c r="AC346" s="35"/>
      <c r="AD346" s="35">
        <f t="shared" si="58"/>
        <v>153.69999999999999</v>
      </c>
      <c r="AE346" s="72"/>
      <c r="AF346" s="72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10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10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10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10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10"/>
      <c r="GA346" s="9"/>
      <c r="GB346" s="9"/>
    </row>
    <row r="347" spans="1:184" s="2" customFormat="1" ht="17.149999999999999" customHeight="1">
      <c r="A347" s="45" t="s">
        <v>327</v>
      </c>
      <c r="B347" s="66">
        <v>154</v>
      </c>
      <c r="C347" s="66">
        <v>140</v>
      </c>
      <c r="D347" s="4">
        <f t="shared" si="53"/>
        <v>0.90909090909090906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205.8</v>
      </c>
      <c r="O347" s="35">
        <v>61.4</v>
      </c>
      <c r="P347" s="4">
        <f t="shared" si="54"/>
        <v>0.29834791059280852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43">
        <f t="shared" si="59"/>
        <v>0.42049651029242857</v>
      </c>
      <c r="W347" s="44">
        <v>1292</v>
      </c>
      <c r="X347" s="35">
        <f t="shared" si="60"/>
        <v>117.45454545454545</v>
      </c>
      <c r="Y347" s="35">
        <f t="shared" si="55"/>
        <v>49.4</v>
      </c>
      <c r="Z347" s="35">
        <f t="shared" si="56"/>
        <v>-68.054545454545462</v>
      </c>
      <c r="AA347" s="35">
        <v>-1.5</v>
      </c>
      <c r="AB347" s="35">
        <f t="shared" si="57"/>
        <v>47.9</v>
      </c>
      <c r="AC347" s="35"/>
      <c r="AD347" s="35">
        <f t="shared" si="58"/>
        <v>47.9</v>
      </c>
      <c r="AE347" s="72"/>
      <c r="AF347" s="72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10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10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10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10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10"/>
      <c r="GA347" s="9"/>
      <c r="GB347" s="9"/>
    </row>
    <row r="348" spans="1:184" s="2" customFormat="1" ht="17.149999999999999" customHeight="1">
      <c r="A348" s="45" t="s">
        <v>328</v>
      </c>
      <c r="B348" s="66">
        <v>50</v>
      </c>
      <c r="C348" s="66">
        <v>50.1</v>
      </c>
      <c r="D348" s="4">
        <f t="shared" si="53"/>
        <v>1.002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115.6</v>
      </c>
      <c r="O348" s="35">
        <v>106.6</v>
      </c>
      <c r="P348" s="4">
        <f t="shared" si="54"/>
        <v>0.92214532871972321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43">
        <f t="shared" si="59"/>
        <v>0.93811626297577844</v>
      </c>
      <c r="W348" s="44">
        <v>552</v>
      </c>
      <c r="X348" s="35">
        <f t="shared" si="60"/>
        <v>50.18181818181818</v>
      </c>
      <c r="Y348" s="35">
        <f t="shared" si="55"/>
        <v>47.1</v>
      </c>
      <c r="Z348" s="35">
        <f t="shared" si="56"/>
        <v>-3.0818181818181785</v>
      </c>
      <c r="AA348" s="35">
        <v>-5</v>
      </c>
      <c r="AB348" s="35">
        <f t="shared" si="57"/>
        <v>42.1</v>
      </c>
      <c r="AC348" s="35"/>
      <c r="AD348" s="35">
        <f t="shared" si="58"/>
        <v>42.1</v>
      </c>
      <c r="AE348" s="72"/>
      <c r="AF348" s="72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10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10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10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10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10"/>
      <c r="GA348" s="9"/>
      <c r="GB348" s="9"/>
    </row>
    <row r="349" spans="1:184" s="2" customFormat="1" ht="17.149999999999999" customHeight="1">
      <c r="A349" s="45" t="s">
        <v>329</v>
      </c>
      <c r="B349" s="66">
        <v>69</v>
      </c>
      <c r="C349" s="66">
        <v>69</v>
      </c>
      <c r="D349" s="4">
        <f t="shared" si="53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187.1</v>
      </c>
      <c r="O349" s="35">
        <v>137.80000000000001</v>
      </c>
      <c r="P349" s="4">
        <f t="shared" si="54"/>
        <v>0.73650454302512036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43">
        <f t="shared" si="59"/>
        <v>0.78920363442009633</v>
      </c>
      <c r="W349" s="44">
        <v>1167</v>
      </c>
      <c r="X349" s="35">
        <f t="shared" si="60"/>
        <v>106.09090909090909</v>
      </c>
      <c r="Y349" s="35">
        <f t="shared" si="55"/>
        <v>83.7</v>
      </c>
      <c r="Z349" s="35">
        <f t="shared" si="56"/>
        <v>-22.390909090909091</v>
      </c>
      <c r="AA349" s="35">
        <v>-4.5</v>
      </c>
      <c r="AB349" s="35">
        <f t="shared" si="57"/>
        <v>79.2</v>
      </c>
      <c r="AC349" s="35"/>
      <c r="AD349" s="35">
        <f t="shared" si="58"/>
        <v>79.2</v>
      </c>
      <c r="AE349" s="72"/>
      <c r="AF349" s="72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10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10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10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10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10"/>
      <c r="GA349" s="9"/>
      <c r="GB349" s="9"/>
    </row>
    <row r="350" spans="1:184" s="2" customFormat="1" ht="17.149999999999999" customHeight="1">
      <c r="A350" s="45" t="s">
        <v>330</v>
      </c>
      <c r="B350" s="66">
        <v>0</v>
      </c>
      <c r="C350" s="66">
        <v>0</v>
      </c>
      <c r="D350" s="4">
        <f t="shared" si="53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143.80000000000001</v>
      </c>
      <c r="O350" s="35">
        <v>100.2</v>
      </c>
      <c r="P350" s="4">
        <f t="shared" si="54"/>
        <v>0.69680111265646727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43">
        <f t="shared" si="59"/>
        <v>0.69680111265646727</v>
      </c>
      <c r="W350" s="44">
        <v>1291</v>
      </c>
      <c r="X350" s="35">
        <f t="shared" si="60"/>
        <v>117.36363636363636</v>
      </c>
      <c r="Y350" s="35">
        <f t="shared" si="55"/>
        <v>81.8</v>
      </c>
      <c r="Z350" s="35">
        <f t="shared" si="56"/>
        <v>-35.563636363636363</v>
      </c>
      <c r="AA350" s="35">
        <v>-7.5</v>
      </c>
      <c r="AB350" s="35">
        <f t="shared" si="57"/>
        <v>74.3</v>
      </c>
      <c r="AC350" s="35"/>
      <c r="AD350" s="35">
        <f t="shared" si="58"/>
        <v>74.3</v>
      </c>
      <c r="AE350" s="72"/>
      <c r="AF350" s="72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10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10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10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10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10"/>
      <c r="GA350" s="9"/>
      <c r="GB350" s="9"/>
    </row>
    <row r="351" spans="1:184" s="2" customFormat="1" ht="17.149999999999999" customHeight="1">
      <c r="A351" s="45" t="s">
        <v>331</v>
      </c>
      <c r="B351" s="66">
        <v>32</v>
      </c>
      <c r="C351" s="66">
        <v>33</v>
      </c>
      <c r="D351" s="4">
        <f t="shared" si="53"/>
        <v>1.03125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48.7</v>
      </c>
      <c r="O351" s="35">
        <v>29</v>
      </c>
      <c r="P351" s="4">
        <f t="shared" si="54"/>
        <v>0.59548254620123198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43">
        <f t="shared" si="59"/>
        <v>0.68263603696098551</v>
      </c>
      <c r="W351" s="44">
        <v>671</v>
      </c>
      <c r="X351" s="35">
        <f t="shared" si="60"/>
        <v>61</v>
      </c>
      <c r="Y351" s="35">
        <f t="shared" si="55"/>
        <v>41.6</v>
      </c>
      <c r="Z351" s="35">
        <f t="shared" si="56"/>
        <v>-19.399999999999999</v>
      </c>
      <c r="AA351" s="35">
        <v>-9.5</v>
      </c>
      <c r="AB351" s="35">
        <f t="shared" si="57"/>
        <v>32.1</v>
      </c>
      <c r="AC351" s="35"/>
      <c r="AD351" s="35">
        <f t="shared" si="58"/>
        <v>32.1</v>
      </c>
      <c r="AE351" s="72"/>
      <c r="AF351" s="72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10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10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10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10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10"/>
      <c r="GA351" s="9"/>
      <c r="GB351" s="9"/>
    </row>
    <row r="352" spans="1:184" s="2" customFormat="1" ht="17.149999999999999" customHeight="1">
      <c r="A352" s="45" t="s">
        <v>332</v>
      </c>
      <c r="B352" s="66">
        <v>31241</v>
      </c>
      <c r="C352" s="66">
        <v>34764.6</v>
      </c>
      <c r="D352" s="4">
        <f t="shared" si="53"/>
        <v>1.1127876828526615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976.1</v>
      </c>
      <c r="O352" s="35">
        <v>863.7</v>
      </c>
      <c r="P352" s="4">
        <f t="shared" si="54"/>
        <v>0.88484786394836601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43">
        <f t="shared" si="59"/>
        <v>0.93043582772922517</v>
      </c>
      <c r="W352" s="44">
        <v>1923</v>
      </c>
      <c r="X352" s="35">
        <f t="shared" si="60"/>
        <v>174.81818181818181</v>
      </c>
      <c r="Y352" s="35">
        <f t="shared" si="55"/>
        <v>162.69999999999999</v>
      </c>
      <c r="Z352" s="35">
        <f t="shared" si="56"/>
        <v>-12.118181818181824</v>
      </c>
      <c r="AA352" s="35">
        <v>1.2</v>
      </c>
      <c r="AB352" s="35">
        <f t="shared" si="57"/>
        <v>163.9</v>
      </c>
      <c r="AC352" s="35"/>
      <c r="AD352" s="35">
        <f t="shared" si="58"/>
        <v>163.9</v>
      </c>
      <c r="AE352" s="72"/>
      <c r="AF352" s="72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10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10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10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10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10"/>
      <c r="GA352" s="9"/>
      <c r="GB352" s="9"/>
    </row>
    <row r="353" spans="1:46" s="2" customFormat="1" ht="17.149999999999999" customHeight="1">
      <c r="A353" s="45" t="s">
        <v>333</v>
      </c>
      <c r="B353" s="66">
        <v>35</v>
      </c>
      <c r="C353" s="66">
        <v>27.2</v>
      </c>
      <c r="D353" s="4">
        <f t="shared" si="53"/>
        <v>0.77714285714285714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100.2</v>
      </c>
      <c r="O353" s="35">
        <v>36.4</v>
      </c>
      <c r="P353" s="4">
        <f t="shared" si="54"/>
        <v>0.36327345309381237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43">
        <f t="shared" si="59"/>
        <v>0.44604733390362133</v>
      </c>
      <c r="W353" s="44">
        <v>630</v>
      </c>
      <c r="X353" s="35">
        <f t="shared" si="60"/>
        <v>57.272727272727273</v>
      </c>
      <c r="Y353" s="35">
        <f t="shared" si="55"/>
        <v>25.5</v>
      </c>
      <c r="Z353" s="35">
        <f t="shared" si="56"/>
        <v>-31.772727272727273</v>
      </c>
      <c r="AA353" s="35">
        <v>-3.7</v>
      </c>
      <c r="AB353" s="35">
        <f t="shared" si="57"/>
        <v>21.8</v>
      </c>
      <c r="AC353" s="35"/>
      <c r="AD353" s="35">
        <f t="shared" si="58"/>
        <v>21.8</v>
      </c>
      <c r="AE353" s="72"/>
      <c r="AF353" s="72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s="2" customFormat="1" ht="17.149999999999999" customHeight="1">
      <c r="A354" s="45" t="s">
        <v>334</v>
      </c>
      <c r="B354" s="66">
        <v>28</v>
      </c>
      <c r="C354" s="66">
        <v>22</v>
      </c>
      <c r="D354" s="4">
        <f t="shared" si="53"/>
        <v>0.7857142857142857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113</v>
      </c>
      <c r="O354" s="35">
        <v>212.5</v>
      </c>
      <c r="P354" s="4">
        <f t="shared" si="54"/>
        <v>1.2680530973451327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43">
        <f t="shared" si="59"/>
        <v>1.1715853350189633</v>
      </c>
      <c r="W354" s="44">
        <v>1316</v>
      </c>
      <c r="X354" s="35">
        <f t="shared" si="60"/>
        <v>119.63636363636364</v>
      </c>
      <c r="Y354" s="35">
        <f t="shared" si="55"/>
        <v>140.19999999999999</v>
      </c>
      <c r="Z354" s="35">
        <f t="shared" si="56"/>
        <v>20.563636363636348</v>
      </c>
      <c r="AA354" s="35">
        <v>-2.5</v>
      </c>
      <c r="AB354" s="35">
        <f t="shared" si="57"/>
        <v>137.69999999999999</v>
      </c>
      <c r="AC354" s="35"/>
      <c r="AD354" s="35">
        <f t="shared" si="58"/>
        <v>137.69999999999999</v>
      </c>
      <c r="AE354" s="72"/>
      <c r="AF354" s="72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s="2" customFormat="1" ht="17.149999999999999" customHeight="1">
      <c r="A355" s="18" t="s">
        <v>335</v>
      </c>
      <c r="B355" s="6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35"/>
      <c r="AB355" s="35"/>
      <c r="AC355" s="35"/>
      <c r="AD355" s="35"/>
      <c r="AE355" s="72"/>
      <c r="AF355" s="72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s="2" customFormat="1" ht="17.149999999999999" customHeight="1">
      <c r="A356" s="45" t="s">
        <v>336</v>
      </c>
      <c r="B356" s="66">
        <v>42</v>
      </c>
      <c r="C356" s="66">
        <v>42.3</v>
      </c>
      <c r="D356" s="4">
        <f t="shared" si="53"/>
        <v>1.0071428571428571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21.4</v>
      </c>
      <c r="O356" s="35">
        <v>10.5</v>
      </c>
      <c r="P356" s="4">
        <f t="shared" si="54"/>
        <v>0.49065420560747669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43">
        <f t="shared" si="59"/>
        <v>0.59395193591455286</v>
      </c>
      <c r="W356" s="44">
        <v>822</v>
      </c>
      <c r="X356" s="35">
        <f t="shared" si="60"/>
        <v>74.727272727272734</v>
      </c>
      <c r="Y356" s="35">
        <f t="shared" si="55"/>
        <v>44.4</v>
      </c>
      <c r="Z356" s="35">
        <f t="shared" si="56"/>
        <v>-30.327272727272735</v>
      </c>
      <c r="AA356" s="35">
        <v>-0.6</v>
      </c>
      <c r="AB356" s="35">
        <f t="shared" si="57"/>
        <v>43.8</v>
      </c>
      <c r="AC356" s="35"/>
      <c r="AD356" s="35">
        <f t="shared" si="58"/>
        <v>43.8</v>
      </c>
      <c r="AE356" s="72"/>
      <c r="AF356" s="72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s="2" customFormat="1" ht="17.149999999999999" customHeight="1">
      <c r="A357" s="45" t="s">
        <v>51</v>
      </c>
      <c r="B357" s="66">
        <v>26</v>
      </c>
      <c r="C357" s="66">
        <v>27</v>
      </c>
      <c r="D357" s="4">
        <f t="shared" si="53"/>
        <v>1.0384615384615385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104.9</v>
      </c>
      <c r="O357" s="35">
        <v>61.8</v>
      </c>
      <c r="P357" s="4">
        <f t="shared" si="54"/>
        <v>0.58913250714966625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43">
        <f t="shared" si="59"/>
        <v>0.67899831341204075</v>
      </c>
      <c r="W357" s="44">
        <v>2927</v>
      </c>
      <c r="X357" s="35">
        <f t="shared" si="60"/>
        <v>266.09090909090907</v>
      </c>
      <c r="Y357" s="35">
        <f t="shared" si="55"/>
        <v>180.7</v>
      </c>
      <c r="Z357" s="35">
        <f t="shared" si="56"/>
        <v>-85.390909090909076</v>
      </c>
      <c r="AA357" s="35">
        <v>10.5</v>
      </c>
      <c r="AB357" s="35">
        <f t="shared" si="57"/>
        <v>191.2</v>
      </c>
      <c r="AC357" s="35"/>
      <c r="AD357" s="35">
        <f t="shared" si="58"/>
        <v>191.2</v>
      </c>
      <c r="AE357" s="72"/>
      <c r="AF357" s="72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s="2" customFormat="1" ht="17.149999999999999" customHeight="1">
      <c r="A358" s="45" t="s">
        <v>337</v>
      </c>
      <c r="B358" s="66">
        <v>88</v>
      </c>
      <c r="C358" s="66">
        <v>88.1</v>
      </c>
      <c r="D358" s="4">
        <f t="shared" si="53"/>
        <v>1.0011363636363635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36.700000000000003</v>
      </c>
      <c r="O358" s="35">
        <v>42</v>
      </c>
      <c r="P358" s="4">
        <f t="shared" si="54"/>
        <v>1.1444141689373295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43">
        <f t="shared" si="59"/>
        <v>1.1157586078771362</v>
      </c>
      <c r="W358" s="44">
        <v>931</v>
      </c>
      <c r="X358" s="35">
        <f t="shared" si="60"/>
        <v>84.63636363636364</v>
      </c>
      <c r="Y358" s="35">
        <f t="shared" si="55"/>
        <v>94.4</v>
      </c>
      <c r="Z358" s="35">
        <f t="shared" si="56"/>
        <v>9.7636363636363654</v>
      </c>
      <c r="AA358" s="35">
        <v>2.4</v>
      </c>
      <c r="AB358" s="35">
        <f t="shared" si="57"/>
        <v>96.8</v>
      </c>
      <c r="AC358" s="35"/>
      <c r="AD358" s="35">
        <f t="shared" si="58"/>
        <v>96.8</v>
      </c>
      <c r="AE358" s="72"/>
      <c r="AF358" s="72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s="2" customFormat="1" ht="17.149999999999999" customHeight="1">
      <c r="A359" s="45" t="s">
        <v>338</v>
      </c>
      <c r="B359" s="66">
        <v>1932</v>
      </c>
      <c r="C359" s="66">
        <v>2152.8000000000002</v>
      </c>
      <c r="D359" s="4">
        <f t="shared" si="53"/>
        <v>1.1142857142857143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213.9</v>
      </c>
      <c r="O359" s="35">
        <v>200.1</v>
      </c>
      <c r="P359" s="4">
        <f t="shared" si="54"/>
        <v>0.93548387096774188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43">
        <f t="shared" si="59"/>
        <v>0.97124423963133633</v>
      </c>
      <c r="W359" s="44">
        <v>1462</v>
      </c>
      <c r="X359" s="35">
        <f t="shared" si="60"/>
        <v>132.90909090909091</v>
      </c>
      <c r="Y359" s="35">
        <f t="shared" si="55"/>
        <v>129.1</v>
      </c>
      <c r="Z359" s="35">
        <f t="shared" si="56"/>
        <v>-3.8090909090909122</v>
      </c>
      <c r="AA359" s="35">
        <v>1.8</v>
      </c>
      <c r="AB359" s="35">
        <f t="shared" si="57"/>
        <v>130.9</v>
      </c>
      <c r="AC359" s="35"/>
      <c r="AD359" s="35">
        <f t="shared" si="58"/>
        <v>130.9</v>
      </c>
      <c r="AE359" s="72"/>
      <c r="AF359" s="72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s="2" customFormat="1" ht="17.149999999999999" customHeight="1">
      <c r="A360" s="45" t="s">
        <v>339</v>
      </c>
      <c r="B360" s="66">
        <v>34630</v>
      </c>
      <c r="C360" s="66">
        <v>32944</v>
      </c>
      <c r="D360" s="4">
        <f t="shared" si="53"/>
        <v>0.95131388969101938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117.9</v>
      </c>
      <c r="O360" s="35">
        <v>62.9</v>
      </c>
      <c r="P360" s="4">
        <f t="shared" si="54"/>
        <v>0.53350296861747237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43">
        <f t="shared" si="59"/>
        <v>0.61706515283218177</v>
      </c>
      <c r="W360" s="44">
        <v>655</v>
      </c>
      <c r="X360" s="35">
        <f t="shared" si="60"/>
        <v>59.545454545454547</v>
      </c>
      <c r="Y360" s="35">
        <f t="shared" si="55"/>
        <v>36.700000000000003</v>
      </c>
      <c r="Z360" s="35">
        <f t="shared" si="56"/>
        <v>-22.845454545454544</v>
      </c>
      <c r="AA360" s="35">
        <v>3.2</v>
      </c>
      <c r="AB360" s="35">
        <f t="shared" si="57"/>
        <v>39.9</v>
      </c>
      <c r="AC360" s="35"/>
      <c r="AD360" s="35">
        <f t="shared" si="58"/>
        <v>39.9</v>
      </c>
      <c r="AE360" s="72"/>
      <c r="AF360" s="72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s="2" customFormat="1" ht="17.149999999999999" customHeight="1">
      <c r="A361" s="45" t="s">
        <v>340</v>
      </c>
      <c r="B361" s="66">
        <v>35</v>
      </c>
      <c r="C361" s="66">
        <v>37</v>
      </c>
      <c r="D361" s="4">
        <f t="shared" si="53"/>
        <v>1.0571428571428572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277.89999999999998</v>
      </c>
      <c r="O361" s="35">
        <v>4.9000000000000004</v>
      </c>
      <c r="P361" s="4">
        <f t="shared" si="54"/>
        <v>1.7632241813602019E-2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43">
        <f t="shared" si="59"/>
        <v>0.22553436487945305</v>
      </c>
      <c r="W361" s="44">
        <v>1071</v>
      </c>
      <c r="X361" s="35">
        <f t="shared" si="60"/>
        <v>97.36363636363636</v>
      </c>
      <c r="Y361" s="35">
        <f t="shared" si="55"/>
        <v>22</v>
      </c>
      <c r="Z361" s="35">
        <f t="shared" si="56"/>
        <v>-75.36363636363636</v>
      </c>
      <c r="AA361" s="35">
        <v>-0.4</v>
      </c>
      <c r="AB361" s="35">
        <f t="shared" si="57"/>
        <v>21.6</v>
      </c>
      <c r="AC361" s="35"/>
      <c r="AD361" s="35">
        <f t="shared" si="58"/>
        <v>21.6</v>
      </c>
      <c r="AE361" s="72"/>
      <c r="AF361" s="72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s="2" customFormat="1" ht="17.149999999999999" customHeight="1">
      <c r="A362" s="45" t="s">
        <v>341</v>
      </c>
      <c r="B362" s="66">
        <v>27</v>
      </c>
      <c r="C362" s="66">
        <v>29</v>
      </c>
      <c r="D362" s="4">
        <f t="shared" si="53"/>
        <v>1.0740740740740742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150.69999999999999</v>
      </c>
      <c r="O362" s="35">
        <v>151.5</v>
      </c>
      <c r="P362" s="4">
        <f t="shared" si="54"/>
        <v>1.0053085600530858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43">
        <f t="shared" si="59"/>
        <v>1.0190616628572835</v>
      </c>
      <c r="W362" s="44">
        <v>1395</v>
      </c>
      <c r="X362" s="35">
        <f t="shared" si="60"/>
        <v>126.81818181818181</v>
      </c>
      <c r="Y362" s="35">
        <f t="shared" si="55"/>
        <v>129.19999999999999</v>
      </c>
      <c r="Z362" s="35">
        <f t="shared" si="56"/>
        <v>2.3818181818181756</v>
      </c>
      <c r="AA362" s="35">
        <v>5.4</v>
      </c>
      <c r="AB362" s="35">
        <f t="shared" si="57"/>
        <v>134.6</v>
      </c>
      <c r="AC362" s="35"/>
      <c r="AD362" s="35">
        <f t="shared" si="58"/>
        <v>134.6</v>
      </c>
      <c r="AE362" s="72"/>
      <c r="AF362" s="72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s="2" customFormat="1" ht="17.149999999999999" customHeight="1">
      <c r="A363" s="45" t="s">
        <v>342</v>
      </c>
      <c r="B363" s="66">
        <v>47</v>
      </c>
      <c r="C363" s="66">
        <v>47.1</v>
      </c>
      <c r="D363" s="4">
        <f t="shared" si="53"/>
        <v>1.0021276595744681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52.5</v>
      </c>
      <c r="O363" s="35">
        <v>377.8</v>
      </c>
      <c r="P363" s="4">
        <f t="shared" si="54"/>
        <v>1.3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43">
        <f t="shared" si="59"/>
        <v>1.2404255319148936</v>
      </c>
      <c r="W363" s="44">
        <v>1309</v>
      </c>
      <c r="X363" s="35">
        <f t="shared" si="60"/>
        <v>119</v>
      </c>
      <c r="Y363" s="35">
        <f t="shared" si="55"/>
        <v>147.6</v>
      </c>
      <c r="Z363" s="35">
        <f t="shared" si="56"/>
        <v>28.599999999999994</v>
      </c>
      <c r="AA363" s="35">
        <v>5.2</v>
      </c>
      <c r="AB363" s="35">
        <f t="shared" si="57"/>
        <v>152.80000000000001</v>
      </c>
      <c r="AC363" s="35"/>
      <c r="AD363" s="35">
        <f t="shared" si="58"/>
        <v>152.80000000000001</v>
      </c>
      <c r="AE363" s="72"/>
      <c r="AF363" s="72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s="2" customFormat="1" ht="17.149999999999999" customHeight="1">
      <c r="A364" s="45" t="s">
        <v>343</v>
      </c>
      <c r="B364" s="66">
        <v>9</v>
      </c>
      <c r="C364" s="66">
        <v>9.3000000000000007</v>
      </c>
      <c r="D364" s="4">
        <f t="shared" si="53"/>
        <v>1.0333333333333334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21.7</v>
      </c>
      <c r="O364" s="35">
        <v>24.9</v>
      </c>
      <c r="P364" s="4">
        <f t="shared" si="54"/>
        <v>1.1474654377880185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43">
        <f t="shared" si="59"/>
        <v>1.1246390168970815</v>
      </c>
      <c r="W364" s="44">
        <v>885</v>
      </c>
      <c r="X364" s="35">
        <f t="shared" si="60"/>
        <v>80.454545454545453</v>
      </c>
      <c r="Y364" s="35">
        <f t="shared" si="55"/>
        <v>90.5</v>
      </c>
      <c r="Z364" s="35">
        <f t="shared" si="56"/>
        <v>10.045454545454547</v>
      </c>
      <c r="AA364" s="35">
        <v>-0.5</v>
      </c>
      <c r="AB364" s="35">
        <f t="shared" si="57"/>
        <v>90</v>
      </c>
      <c r="AC364" s="35"/>
      <c r="AD364" s="35">
        <f t="shared" si="58"/>
        <v>90</v>
      </c>
      <c r="AE364" s="72"/>
      <c r="AF364" s="72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s="2" customFormat="1" ht="17.149999999999999" customHeight="1">
      <c r="A365" s="45" t="s">
        <v>344</v>
      </c>
      <c r="B365" s="66">
        <v>8233</v>
      </c>
      <c r="C365" s="66">
        <v>7642</v>
      </c>
      <c r="D365" s="4">
        <f t="shared" si="53"/>
        <v>0.92821571723551566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935.6</v>
      </c>
      <c r="O365" s="35">
        <v>599.29999999999995</v>
      </c>
      <c r="P365" s="4">
        <f t="shared" si="54"/>
        <v>0.64055151774262498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43">
        <f t="shared" si="59"/>
        <v>0.69808435764120302</v>
      </c>
      <c r="W365" s="44">
        <v>1691</v>
      </c>
      <c r="X365" s="35">
        <f t="shared" si="60"/>
        <v>153.72727272727272</v>
      </c>
      <c r="Y365" s="35">
        <f t="shared" si="55"/>
        <v>107.3</v>
      </c>
      <c r="Z365" s="35">
        <f t="shared" si="56"/>
        <v>-46.427272727272722</v>
      </c>
      <c r="AA365" s="35">
        <v>-5.6</v>
      </c>
      <c r="AB365" s="35">
        <f t="shared" si="57"/>
        <v>101.7</v>
      </c>
      <c r="AC365" s="35"/>
      <c r="AD365" s="35">
        <f t="shared" si="58"/>
        <v>101.7</v>
      </c>
      <c r="AE365" s="72"/>
      <c r="AF365" s="72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s="2" customFormat="1" ht="17.149999999999999" customHeight="1">
      <c r="A366" s="18" t="s">
        <v>345</v>
      </c>
      <c r="B366" s="6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35"/>
      <c r="AB366" s="35"/>
      <c r="AC366" s="35"/>
      <c r="AD366" s="35"/>
      <c r="AE366" s="72"/>
      <c r="AF366" s="72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s="2" customFormat="1" ht="17.149999999999999" customHeight="1">
      <c r="A367" s="14" t="s">
        <v>346</v>
      </c>
      <c r="B367" s="66">
        <v>934</v>
      </c>
      <c r="C367" s="66">
        <v>972</v>
      </c>
      <c r="D367" s="4">
        <f t="shared" si="53"/>
        <v>1.0406852248394005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79.5</v>
      </c>
      <c r="O367" s="35">
        <v>102.4</v>
      </c>
      <c r="P367" s="4">
        <f t="shared" si="54"/>
        <v>1.2088050314465408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43">
        <f t="shared" si="59"/>
        <v>1.1751810701251129</v>
      </c>
      <c r="W367" s="44">
        <v>1910</v>
      </c>
      <c r="X367" s="35">
        <f t="shared" si="60"/>
        <v>173.63636363636363</v>
      </c>
      <c r="Y367" s="35">
        <f t="shared" si="55"/>
        <v>204.1</v>
      </c>
      <c r="Z367" s="35">
        <f t="shared" si="56"/>
        <v>30.463636363636368</v>
      </c>
      <c r="AA367" s="35">
        <v>6.8</v>
      </c>
      <c r="AB367" s="35">
        <f t="shared" si="57"/>
        <v>210.9</v>
      </c>
      <c r="AC367" s="35"/>
      <c r="AD367" s="35">
        <f t="shared" si="58"/>
        <v>210.9</v>
      </c>
      <c r="AE367" s="72"/>
      <c r="AF367" s="72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s="2" customFormat="1" ht="17.149999999999999" customHeight="1">
      <c r="A368" s="14" t="s">
        <v>347</v>
      </c>
      <c r="B368" s="66">
        <v>0</v>
      </c>
      <c r="C368" s="66">
        <v>0</v>
      </c>
      <c r="D368" s="4">
        <f t="shared" si="53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64.599999999999994</v>
      </c>
      <c r="O368" s="35">
        <v>70.5</v>
      </c>
      <c r="P368" s="4">
        <f t="shared" si="54"/>
        <v>1.0913312693498454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43">
        <f t="shared" si="59"/>
        <v>1.0913312693498454</v>
      </c>
      <c r="W368" s="44">
        <v>1537</v>
      </c>
      <c r="X368" s="35">
        <f t="shared" si="60"/>
        <v>139.72727272727272</v>
      </c>
      <c r="Y368" s="35">
        <f t="shared" si="55"/>
        <v>152.5</v>
      </c>
      <c r="Z368" s="35">
        <f t="shared" si="56"/>
        <v>12.77272727272728</v>
      </c>
      <c r="AA368" s="35">
        <v>-9.6999999999999993</v>
      </c>
      <c r="AB368" s="35">
        <f t="shared" si="57"/>
        <v>142.80000000000001</v>
      </c>
      <c r="AC368" s="35"/>
      <c r="AD368" s="35">
        <f t="shared" si="58"/>
        <v>142.80000000000001</v>
      </c>
      <c r="AE368" s="72"/>
      <c r="AF368" s="72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s="2" customFormat="1" ht="17.149999999999999" customHeight="1">
      <c r="A369" s="45" t="s">
        <v>348</v>
      </c>
      <c r="B369" s="66">
        <v>1300</v>
      </c>
      <c r="C369" s="66">
        <v>1533.5</v>
      </c>
      <c r="D369" s="4">
        <f t="shared" si="53"/>
        <v>1.1796153846153845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2168.6999999999998</v>
      </c>
      <c r="O369" s="35">
        <v>4121.1000000000004</v>
      </c>
      <c r="P369" s="4">
        <f t="shared" si="54"/>
        <v>1.270026283026698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43">
        <f t="shared" si="59"/>
        <v>1.2519441033444352</v>
      </c>
      <c r="W369" s="44">
        <v>16</v>
      </c>
      <c r="X369" s="35">
        <f t="shared" si="60"/>
        <v>1.4545454545454546</v>
      </c>
      <c r="Y369" s="35">
        <f t="shared" si="55"/>
        <v>1.8</v>
      </c>
      <c r="Z369" s="35">
        <f t="shared" si="56"/>
        <v>0.34545454545454546</v>
      </c>
      <c r="AA369" s="35">
        <v>0</v>
      </c>
      <c r="AB369" s="35">
        <f t="shared" si="57"/>
        <v>1.8</v>
      </c>
      <c r="AC369" s="35">
        <f>MIN(AB369,1.5)</f>
        <v>1.5</v>
      </c>
      <c r="AD369" s="35">
        <f t="shared" si="58"/>
        <v>0.3</v>
      </c>
      <c r="AE369" s="72"/>
      <c r="AF369" s="72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s="2" customFormat="1" ht="17.149999999999999" customHeight="1">
      <c r="A370" s="14" t="s">
        <v>349</v>
      </c>
      <c r="B370" s="66">
        <v>0</v>
      </c>
      <c r="C370" s="66">
        <v>0</v>
      </c>
      <c r="D370" s="4">
        <f t="shared" si="53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24.7</v>
      </c>
      <c r="O370" s="35">
        <v>21.3</v>
      </c>
      <c r="P370" s="4">
        <f t="shared" si="54"/>
        <v>0.86234817813765186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43">
        <f t="shared" si="59"/>
        <v>0.86234817813765186</v>
      </c>
      <c r="W370" s="44">
        <v>1011</v>
      </c>
      <c r="X370" s="35">
        <f t="shared" si="60"/>
        <v>91.909090909090907</v>
      </c>
      <c r="Y370" s="35">
        <f t="shared" si="55"/>
        <v>79.3</v>
      </c>
      <c r="Z370" s="35">
        <f t="shared" si="56"/>
        <v>-12.609090909090909</v>
      </c>
      <c r="AA370" s="35">
        <v>4.2</v>
      </c>
      <c r="AB370" s="35">
        <f t="shared" si="57"/>
        <v>83.5</v>
      </c>
      <c r="AC370" s="35"/>
      <c r="AD370" s="35">
        <f t="shared" si="58"/>
        <v>83.5</v>
      </c>
      <c r="AE370" s="72"/>
      <c r="AF370" s="72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s="2" customFormat="1" ht="17.149999999999999" customHeight="1">
      <c r="A371" s="14" t="s">
        <v>350</v>
      </c>
      <c r="B371" s="66">
        <v>2960</v>
      </c>
      <c r="C371" s="66">
        <v>3260.6</v>
      </c>
      <c r="D371" s="4">
        <f t="shared" si="53"/>
        <v>1.101554054054054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419.9</v>
      </c>
      <c r="O371" s="35">
        <v>362.6</v>
      </c>
      <c r="P371" s="4">
        <f t="shared" si="54"/>
        <v>0.86353893784234348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43">
        <f t="shared" si="59"/>
        <v>0.91114196108468559</v>
      </c>
      <c r="W371" s="44">
        <v>2626</v>
      </c>
      <c r="X371" s="35">
        <f t="shared" si="60"/>
        <v>238.72727272727272</v>
      </c>
      <c r="Y371" s="35">
        <f t="shared" si="55"/>
        <v>217.5</v>
      </c>
      <c r="Z371" s="35">
        <f t="shared" si="56"/>
        <v>-21.22727272727272</v>
      </c>
      <c r="AA371" s="35">
        <v>-32.4</v>
      </c>
      <c r="AB371" s="35">
        <f t="shared" si="57"/>
        <v>185.1</v>
      </c>
      <c r="AC371" s="35"/>
      <c r="AD371" s="35">
        <f t="shared" si="58"/>
        <v>185.1</v>
      </c>
      <c r="AE371" s="72"/>
      <c r="AF371" s="72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s="2" customFormat="1" ht="17.149999999999999" customHeight="1">
      <c r="A372" s="14" t="s">
        <v>351</v>
      </c>
      <c r="B372" s="66">
        <v>60</v>
      </c>
      <c r="C372" s="66">
        <v>47.7</v>
      </c>
      <c r="D372" s="4">
        <f t="shared" si="53"/>
        <v>0.79500000000000004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61.9</v>
      </c>
      <c r="O372" s="35">
        <v>81</v>
      </c>
      <c r="P372" s="4">
        <f t="shared" si="54"/>
        <v>1.2108562197092083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43">
        <f t="shared" si="59"/>
        <v>1.1276849757673668</v>
      </c>
      <c r="W372" s="44">
        <v>2608</v>
      </c>
      <c r="X372" s="35">
        <f t="shared" si="60"/>
        <v>237.09090909090909</v>
      </c>
      <c r="Y372" s="35">
        <f t="shared" si="55"/>
        <v>267.39999999999998</v>
      </c>
      <c r="Z372" s="35">
        <f t="shared" si="56"/>
        <v>30.309090909090884</v>
      </c>
      <c r="AA372" s="35">
        <v>-13.7</v>
      </c>
      <c r="AB372" s="35">
        <f t="shared" si="57"/>
        <v>253.7</v>
      </c>
      <c r="AC372" s="35"/>
      <c r="AD372" s="35">
        <f t="shared" si="58"/>
        <v>253.7</v>
      </c>
      <c r="AE372" s="72"/>
      <c r="AF372" s="72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s="2" customFormat="1" ht="17.149999999999999" customHeight="1">
      <c r="A373" s="14" t="s">
        <v>352</v>
      </c>
      <c r="B373" s="66">
        <v>0</v>
      </c>
      <c r="C373" s="66">
        <v>0</v>
      </c>
      <c r="D373" s="4">
        <f t="shared" si="53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60.9</v>
      </c>
      <c r="O373" s="35">
        <v>46.4</v>
      </c>
      <c r="P373" s="4">
        <f t="shared" si="54"/>
        <v>0.76190476190476186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43">
        <f t="shared" si="59"/>
        <v>0.76190476190476186</v>
      </c>
      <c r="W373" s="44">
        <v>1031</v>
      </c>
      <c r="X373" s="35">
        <f t="shared" si="60"/>
        <v>93.727272727272734</v>
      </c>
      <c r="Y373" s="35">
        <f t="shared" si="55"/>
        <v>71.400000000000006</v>
      </c>
      <c r="Z373" s="35">
        <f t="shared" si="56"/>
        <v>-22.327272727272728</v>
      </c>
      <c r="AA373" s="35">
        <v>5.4</v>
      </c>
      <c r="AB373" s="35">
        <f t="shared" si="57"/>
        <v>76.8</v>
      </c>
      <c r="AC373" s="35"/>
      <c r="AD373" s="35">
        <f t="shared" si="58"/>
        <v>76.8</v>
      </c>
      <c r="AE373" s="72"/>
      <c r="AF373" s="72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s="2" customFormat="1" ht="17.149999999999999" customHeight="1">
      <c r="A374" s="14" t="s">
        <v>353</v>
      </c>
      <c r="B374" s="66">
        <v>0</v>
      </c>
      <c r="C374" s="66">
        <v>0</v>
      </c>
      <c r="D374" s="4">
        <f t="shared" si="53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58</v>
      </c>
      <c r="O374" s="35">
        <v>45.7</v>
      </c>
      <c r="P374" s="4">
        <f t="shared" si="54"/>
        <v>0.7879310344827587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43">
        <f t="shared" si="59"/>
        <v>0.7879310344827587</v>
      </c>
      <c r="W374" s="44">
        <v>1336</v>
      </c>
      <c r="X374" s="35">
        <f t="shared" si="60"/>
        <v>121.45454545454545</v>
      </c>
      <c r="Y374" s="35">
        <f t="shared" si="55"/>
        <v>95.7</v>
      </c>
      <c r="Z374" s="35">
        <f t="shared" si="56"/>
        <v>-25.75454545454545</v>
      </c>
      <c r="AA374" s="35">
        <v>7.5</v>
      </c>
      <c r="AB374" s="35">
        <f t="shared" si="57"/>
        <v>103.2</v>
      </c>
      <c r="AC374" s="35"/>
      <c r="AD374" s="35">
        <f t="shared" si="58"/>
        <v>103.2</v>
      </c>
      <c r="AE374" s="72"/>
      <c r="AF374" s="72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s="2" customFormat="1" ht="17.149999999999999" customHeight="1">
      <c r="A375" s="14" t="s">
        <v>354</v>
      </c>
      <c r="B375" s="66">
        <v>0</v>
      </c>
      <c r="C375" s="66">
        <v>0</v>
      </c>
      <c r="D375" s="4">
        <f t="shared" si="53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35.9</v>
      </c>
      <c r="O375" s="35">
        <v>45</v>
      </c>
      <c r="P375" s="4">
        <f t="shared" si="54"/>
        <v>1.2053481894150417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43">
        <f t="shared" si="59"/>
        <v>1.2053481894150417</v>
      </c>
      <c r="W375" s="44">
        <v>1987</v>
      </c>
      <c r="X375" s="35">
        <f t="shared" si="60"/>
        <v>180.63636363636363</v>
      </c>
      <c r="Y375" s="35">
        <f t="shared" si="55"/>
        <v>217.7</v>
      </c>
      <c r="Z375" s="35">
        <f t="shared" si="56"/>
        <v>37.063636363636363</v>
      </c>
      <c r="AA375" s="35">
        <v>-8.3000000000000007</v>
      </c>
      <c r="AB375" s="35">
        <f t="shared" si="57"/>
        <v>209.4</v>
      </c>
      <c r="AC375" s="35"/>
      <c r="AD375" s="35">
        <f t="shared" si="58"/>
        <v>209.4</v>
      </c>
      <c r="AE375" s="72"/>
      <c r="AF375" s="72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s="2" customFormat="1" ht="17.149999999999999" customHeight="1">
      <c r="A376" s="14" t="s">
        <v>355</v>
      </c>
      <c r="B376" s="66">
        <v>0</v>
      </c>
      <c r="C376" s="66">
        <v>0</v>
      </c>
      <c r="D376" s="4">
        <f t="shared" si="53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27.9</v>
      </c>
      <c r="O376" s="35">
        <v>24</v>
      </c>
      <c r="P376" s="4">
        <f t="shared" si="54"/>
        <v>0.86021505376344087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43">
        <f t="shared" si="59"/>
        <v>0.86021505376344076</v>
      </c>
      <c r="W376" s="44">
        <v>1685</v>
      </c>
      <c r="X376" s="35">
        <f t="shared" si="60"/>
        <v>153.18181818181819</v>
      </c>
      <c r="Y376" s="35">
        <f t="shared" si="55"/>
        <v>131.80000000000001</v>
      </c>
      <c r="Z376" s="35">
        <f t="shared" si="56"/>
        <v>-21.381818181818176</v>
      </c>
      <c r="AA376" s="35">
        <v>6</v>
      </c>
      <c r="AB376" s="35">
        <f t="shared" si="57"/>
        <v>137.80000000000001</v>
      </c>
      <c r="AC376" s="35"/>
      <c r="AD376" s="35">
        <f t="shared" si="58"/>
        <v>137.80000000000001</v>
      </c>
      <c r="AE376" s="72"/>
      <c r="AF376" s="72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s="2" customFormat="1" ht="17.149999999999999" customHeight="1">
      <c r="A377" s="14" t="s">
        <v>356</v>
      </c>
      <c r="B377" s="66">
        <v>1350</v>
      </c>
      <c r="C377" s="66">
        <v>1555</v>
      </c>
      <c r="D377" s="4">
        <f t="shared" ref="D377:D378" si="61">IF(E377=0,0,IF(B377=0,1,IF(C377&lt;0,0,IF(C377/B377&gt;1.2,IF((C377/B377-1.2)*0.1+1.2&gt;1.3,1.3,(C377/B377-1.2)*0.1+1.2),C377/B377))))</f>
        <v>1.1518518518518519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172.7</v>
      </c>
      <c r="O377" s="35">
        <v>190.4</v>
      </c>
      <c r="P377" s="4">
        <f t="shared" ref="P377:P378" si="62">IF(Q377=0,0,IF(N377=0,1,IF(O377&lt;0,0,IF(O377/N377&gt;1.2,IF((O377/N377-1.2)*0.1+1.2&gt;1.3,1.3,(O377/N377-1.2)*0.1+1.2),O377/N377))))</f>
        <v>1.1024898668210772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43">
        <f t="shared" si="59"/>
        <v>1.1123622638272321</v>
      </c>
      <c r="W377" s="44">
        <v>1400</v>
      </c>
      <c r="X377" s="35">
        <f t="shared" si="60"/>
        <v>127.27272727272727</v>
      </c>
      <c r="Y377" s="35">
        <f t="shared" ref="Y377" si="63">ROUND(V377*X377,1)</f>
        <v>141.6</v>
      </c>
      <c r="Z377" s="35">
        <f t="shared" ref="Z377" si="64">Y377-X377</f>
        <v>14.327272727272728</v>
      </c>
      <c r="AA377" s="35">
        <v>-12.6</v>
      </c>
      <c r="AB377" s="35">
        <f t="shared" ref="AB377:AB378" si="65">IF((Y377+AA377)&gt;0,ROUND(Y377+AA377,1),0)</f>
        <v>129</v>
      </c>
      <c r="AC377" s="35"/>
      <c r="AD377" s="35">
        <f t="shared" ref="AD377:AD378" si="66">ROUND(AB377-AC377,1)</f>
        <v>129</v>
      </c>
      <c r="AE377" s="72"/>
      <c r="AF377" s="72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s="2" customFormat="1" ht="17.149999999999999" customHeight="1">
      <c r="A378" s="14" t="s">
        <v>357</v>
      </c>
      <c r="B378" s="66">
        <v>7090</v>
      </c>
      <c r="C378" s="66">
        <v>8309.2000000000007</v>
      </c>
      <c r="D378" s="4">
        <f t="shared" si="61"/>
        <v>1.1719605077574049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603.29999999999995</v>
      </c>
      <c r="O378" s="35">
        <v>689.5</v>
      </c>
      <c r="P378" s="4">
        <f t="shared" si="62"/>
        <v>1.1428808221448701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43">
        <f t="shared" ref="V378" si="67">(D378*E378+P378*Q378)/(E378+Q378)</f>
        <v>1.1486967592673769</v>
      </c>
      <c r="W378" s="44">
        <v>1036</v>
      </c>
      <c r="X378" s="35">
        <f t="shared" ref="X378" si="68">W378/11</f>
        <v>94.181818181818187</v>
      </c>
      <c r="Y378" s="35">
        <f>ROUND(V378*X378,1)</f>
        <v>108.2</v>
      </c>
      <c r="Z378" s="35">
        <f>Y378-X378</f>
        <v>14.018181818181816</v>
      </c>
      <c r="AA378" s="35">
        <v>2.6</v>
      </c>
      <c r="AB378" s="35">
        <f t="shared" si="65"/>
        <v>110.8</v>
      </c>
      <c r="AC378" s="35"/>
      <c r="AD378" s="35">
        <f>ROUND(AB378-AC378,1)</f>
        <v>110.8</v>
      </c>
      <c r="AE378" s="72"/>
      <c r="AF378" s="72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s="40" customFormat="1" ht="17.149999999999999" customHeight="1">
      <c r="A379" s="39" t="s">
        <v>367</v>
      </c>
      <c r="B379" s="41">
        <f>B6+B27</f>
        <v>79148825</v>
      </c>
      <c r="C379" s="41">
        <f>C6+C27</f>
        <v>81319301.200000003</v>
      </c>
      <c r="D379" s="42">
        <f>IF(C379/B379&gt;1.2,IF((C379/B379-1.2)*0.1+1.2&gt;1.3,1.3,(C379/B379-1.2)*0.1+1.2),C379/B379)</f>
        <v>1.0274227216891723</v>
      </c>
      <c r="E379" s="39"/>
      <c r="F379" s="39"/>
      <c r="G379" s="39"/>
      <c r="H379" s="39"/>
      <c r="I379" s="39"/>
      <c r="J379" s="41">
        <f>J6+J27</f>
        <v>22840</v>
      </c>
      <c r="K379" s="41">
        <f>K6+K27</f>
        <v>21058</v>
      </c>
      <c r="L379" s="42">
        <f>IF(J379/K379&gt;1.2,IF((J379/K379-1.2)*0.1+1.2&gt;1.3,1.3,(J379/K379-1.2)*0.1+1.2),J379/K379)</f>
        <v>1.084623421027638</v>
      </c>
      <c r="M379" s="39"/>
      <c r="N379" s="41">
        <f>N6+N27</f>
        <v>2916294.6</v>
      </c>
      <c r="O379" s="41">
        <f>O6+O27</f>
        <v>2777302.7</v>
      </c>
      <c r="P379" s="42">
        <f>IF(O379/N379&gt;1.2,IF((O379/N379-1.2)*0.1+1.2&gt;1.3,1.3,(O379/N379-1.2)*0.1+1.2),O379/N379)</f>
        <v>0.95233955444693419</v>
      </c>
      <c r="Q379" s="39"/>
      <c r="R379" s="41">
        <f>R17</f>
        <v>17165</v>
      </c>
      <c r="S379" s="41">
        <f>S17</f>
        <v>53024.599999999991</v>
      </c>
      <c r="T379" s="42">
        <f>IF(S379/R379&gt;1.2,IF((S379/R379-1.2)*0.1+1.2&gt;1.3,1.3,(S379/R379-1.2)*0.1+1.2),S379/R379)</f>
        <v>1.3</v>
      </c>
      <c r="U379" s="39"/>
      <c r="V379" s="39"/>
      <c r="W379" s="63">
        <f>SUM(W7:W378)-W17-W27-W55</f>
        <v>2873841</v>
      </c>
      <c r="X379" s="41">
        <f t="shared" ref="X379:Y379" si="69">SUM(X7:X378)-X17-X27-X55</f>
        <v>261258.27272727236</v>
      </c>
      <c r="Y379" s="41">
        <f t="shared" si="69"/>
        <v>256720.10000000053</v>
      </c>
      <c r="Z379" s="41">
        <f>SUM(Z7:Z378)-Z17-Z27-Z55</f>
        <v>-4538.1727272727258</v>
      </c>
      <c r="AA379" s="41">
        <f t="shared" ref="AA379:AD379" si="70">SUM(AA7:AA378)-AA17-AA27-AA55</f>
        <v>-5136.7000000000107</v>
      </c>
      <c r="AB379" s="41">
        <f t="shared" si="70"/>
        <v>251604</v>
      </c>
      <c r="AC379" s="41">
        <f t="shared" si="70"/>
        <v>1733.6999999999996</v>
      </c>
      <c r="AD379" s="41">
        <f t="shared" si="70"/>
        <v>249870.29999999996</v>
      </c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6.95" customHeight="1"/>
    <row r="381" spans="1:46" ht="1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4" spans="1:46" ht="15" customHeight="1"/>
  </sheetData>
  <mergeCells count="16">
    <mergeCell ref="R3:U3"/>
    <mergeCell ref="AA3:AA4"/>
    <mergeCell ref="AD3:AD4"/>
    <mergeCell ref="AC3:AC4"/>
    <mergeCell ref="A1:AD1"/>
    <mergeCell ref="AB3:AB4"/>
    <mergeCell ref="W3:W4"/>
    <mergeCell ref="Z3:Z4"/>
    <mergeCell ref="Y3:Y4"/>
    <mergeCell ref="V3:V4"/>
    <mergeCell ref="X3:X4"/>
    <mergeCell ref="F3:I3"/>
    <mergeCell ref="B3:E3"/>
    <mergeCell ref="J3:M3"/>
    <mergeCell ref="A3:A4"/>
    <mergeCell ref="N3:Q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54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79"/>
  <sheetViews>
    <sheetView view="pageBreakPreview" zoomScale="85" zoomScaleNormal="7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R1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8.33203125" style="23" customWidth="1"/>
    <col min="19" max="19" width="63.6640625" style="23" customWidth="1"/>
    <col min="20" max="16384" width="9.109375" style="23"/>
  </cols>
  <sheetData>
    <row r="1" spans="1:18" ht="15.55">
      <c r="A1" s="83" t="s">
        <v>410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5.55" customHeight="1">
      <c r="R2" s="46" t="s">
        <v>378</v>
      </c>
    </row>
    <row r="3" spans="1:18" ht="191.95" customHeight="1">
      <c r="A3" s="84" t="s">
        <v>15</v>
      </c>
      <c r="B3" s="85" t="s">
        <v>361</v>
      </c>
      <c r="C3" s="87" t="s">
        <v>368</v>
      </c>
      <c r="D3" s="87"/>
      <c r="E3" s="87"/>
      <c r="F3" s="87" t="s">
        <v>17</v>
      </c>
      <c r="G3" s="87"/>
      <c r="H3" s="87"/>
      <c r="I3" s="87" t="s">
        <v>381</v>
      </c>
      <c r="J3" s="87"/>
      <c r="K3" s="87"/>
      <c r="L3" s="87" t="s">
        <v>379</v>
      </c>
      <c r="M3" s="87"/>
      <c r="N3" s="87"/>
      <c r="O3" s="87" t="s">
        <v>401</v>
      </c>
      <c r="P3" s="87"/>
      <c r="Q3" s="87"/>
      <c r="R3" s="86" t="s">
        <v>364</v>
      </c>
    </row>
    <row r="4" spans="1:18" ht="32.15" customHeight="1">
      <c r="A4" s="84"/>
      <c r="B4" s="85"/>
      <c r="C4" s="24" t="s">
        <v>362</v>
      </c>
      <c r="D4" s="24" t="s">
        <v>363</v>
      </c>
      <c r="E4" s="62" t="s">
        <v>383</v>
      </c>
      <c r="F4" s="24" t="s">
        <v>362</v>
      </c>
      <c r="G4" s="24" t="s">
        <v>363</v>
      </c>
      <c r="H4" s="62" t="s">
        <v>384</v>
      </c>
      <c r="I4" s="24" t="s">
        <v>362</v>
      </c>
      <c r="J4" s="24" t="s">
        <v>363</v>
      </c>
      <c r="K4" s="62" t="s">
        <v>385</v>
      </c>
      <c r="L4" s="24" t="s">
        <v>362</v>
      </c>
      <c r="M4" s="24" t="s">
        <v>363</v>
      </c>
      <c r="N4" s="62" t="s">
        <v>386</v>
      </c>
      <c r="O4" s="24" t="s">
        <v>362</v>
      </c>
      <c r="P4" s="24" t="s">
        <v>363</v>
      </c>
      <c r="Q4" s="62" t="s">
        <v>387</v>
      </c>
      <c r="R4" s="86"/>
    </row>
    <row r="5" spans="1:18">
      <c r="A5" s="25">
        <v>1</v>
      </c>
      <c r="B5" s="47">
        <v>2</v>
      </c>
      <c r="C5" s="25">
        <v>3</v>
      </c>
      <c r="D5" s="47">
        <v>4</v>
      </c>
      <c r="E5" s="25">
        <v>5</v>
      </c>
      <c r="F5" s="47">
        <v>6</v>
      </c>
      <c r="G5" s="25">
        <v>7</v>
      </c>
      <c r="H5" s="47">
        <v>8</v>
      </c>
      <c r="I5" s="25">
        <v>9</v>
      </c>
      <c r="J5" s="47">
        <v>10</v>
      </c>
      <c r="K5" s="25">
        <v>11</v>
      </c>
      <c r="L5" s="47">
        <v>12</v>
      </c>
      <c r="M5" s="25">
        <v>13</v>
      </c>
      <c r="N5" s="47">
        <v>14</v>
      </c>
      <c r="O5" s="25">
        <v>15</v>
      </c>
      <c r="P5" s="47">
        <v>16</v>
      </c>
      <c r="Q5" s="25">
        <v>17</v>
      </c>
      <c r="R5" s="25">
        <v>21</v>
      </c>
    </row>
    <row r="6" spans="1:18" ht="15" customHeight="1">
      <c r="A6" s="26" t="s">
        <v>4</v>
      </c>
      <c r="B6" s="50">
        <f>'Расчет субсидий'!Z6</f>
        <v>-1813.0454545454577</v>
      </c>
      <c r="C6" s="50"/>
      <c r="D6" s="50"/>
      <c r="E6" s="50">
        <f>SUM(E7:E16)</f>
        <v>-468.86261126951604</v>
      </c>
      <c r="F6" s="50"/>
      <c r="G6" s="50"/>
      <c r="H6" s="50">
        <f>SUM(H7:H16)</f>
        <v>0</v>
      </c>
      <c r="I6" s="50"/>
      <c r="J6" s="50"/>
      <c r="K6" s="50">
        <f>SUM(K7:K16)</f>
        <v>3127.8192899931678</v>
      </c>
      <c r="L6" s="50"/>
      <c r="M6" s="50"/>
      <c r="N6" s="50">
        <f>SUM(N7:N16)</f>
        <v>-4472.0021332691085</v>
      </c>
      <c r="O6" s="50"/>
      <c r="P6" s="50"/>
      <c r="Q6" s="50"/>
      <c r="R6" s="50"/>
    </row>
    <row r="7" spans="1:18" ht="15" customHeight="1">
      <c r="A7" s="28" t="s">
        <v>5</v>
      </c>
      <c r="B7" s="51">
        <f>'Расчет субсидий'!Z7</f>
        <v>-1387.3636363636397</v>
      </c>
      <c r="C7" s="53">
        <f>'Расчет субсидий'!D7-1</f>
        <v>-0.14388156659422235</v>
      </c>
      <c r="D7" s="53">
        <f>C7*'Расчет субсидий'!E7</f>
        <v>-0.71940783297111177</v>
      </c>
      <c r="E7" s="54">
        <f>$B7*D7/$R7</f>
        <v>-1008.9290518330313</v>
      </c>
      <c r="F7" s="59" t="s">
        <v>380</v>
      </c>
      <c r="G7" s="59" t="s">
        <v>380</v>
      </c>
      <c r="H7" s="60" t="s">
        <v>380</v>
      </c>
      <c r="I7" s="53">
        <f>'Расчет субсидий'!L7-1</f>
        <v>8.1016868614872894E-2</v>
      </c>
      <c r="J7" s="53">
        <f>I7*'Расчет субсидий'!M7</f>
        <v>0.40508434307436447</v>
      </c>
      <c r="K7" s="54">
        <f t="shared" ref="K7:K16" si="0">$B7*J7/$R7</f>
        <v>568.10802362619893</v>
      </c>
      <c r="L7" s="53">
        <f>'Расчет субсидий'!P7-1</f>
        <v>-3.3746186875665662E-2</v>
      </c>
      <c r="M7" s="53">
        <f>L7*'Расчет субсидий'!Q7</f>
        <v>-0.67492373751331325</v>
      </c>
      <c r="N7" s="54">
        <f t="shared" ref="N7:N16" si="1">$B7*M7/$R7</f>
        <v>-946.5426081568072</v>
      </c>
      <c r="O7" s="27" t="s">
        <v>365</v>
      </c>
      <c r="P7" s="27" t="s">
        <v>365</v>
      </c>
      <c r="Q7" s="27" t="s">
        <v>365</v>
      </c>
      <c r="R7" s="53">
        <f>D7+J7+M7</f>
        <v>-0.98924722741006055</v>
      </c>
    </row>
    <row r="8" spans="1:18" ht="15" customHeight="1">
      <c r="A8" s="28" t="s">
        <v>6</v>
      </c>
      <c r="B8" s="51">
        <f>'Расчет субсидий'!Z8</f>
        <v>210.72727272727207</v>
      </c>
      <c r="C8" s="53">
        <f>'Расчет субсидий'!D8-1</f>
        <v>0.13114315877597149</v>
      </c>
      <c r="D8" s="53">
        <f>C8*'Расчет субсидий'!E8</f>
        <v>0.65571579387985746</v>
      </c>
      <c r="E8" s="54">
        <f t="shared" ref="E8:E16" si="2">$B8*D8/$R8</f>
        <v>643.19528065032227</v>
      </c>
      <c r="F8" s="59" t="s">
        <v>380</v>
      </c>
      <c r="G8" s="59" t="s">
        <v>380</v>
      </c>
      <c r="H8" s="60" t="s">
        <v>380</v>
      </c>
      <c r="I8" s="53">
        <f>'Расчет субсидий'!L8-1</f>
        <v>0.10221755675108257</v>
      </c>
      <c r="J8" s="53">
        <f>I8*'Расчет субсидий'!M8</f>
        <v>1.5332633512662386</v>
      </c>
      <c r="K8" s="54">
        <f t="shared" si="0"/>
        <v>1503.9865757896246</v>
      </c>
      <c r="L8" s="53">
        <f>'Расчет субсидий'!P8-1</f>
        <v>-9.8707491555877991E-2</v>
      </c>
      <c r="M8" s="53">
        <f>L8*'Расчет субсидий'!Q8</f>
        <v>-1.9741498311175598</v>
      </c>
      <c r="N8" s="54">
        <f t="shared" si="1"/>
        <v>-1936.4545837126745</v>
      </c>
      <c r="O8" s="27" t="s">
        <v>365</v>
      </c>
      <c r="P8" s="27" t="s">
        <v>365</v>
      </c>
      <c r="Q8" s="27" t="s">
        <v>365</v>
      </c>
      <c r="R8" s="53">
        <f t="shared" ref="R8:R15" si="3">D8+J8+M8</f>
        <v>0.214829314028536</v>
      </c>
    </row>
    <row r="9" spans="1:18" ht="15" customHeight="1">
      <c r="A9" s="28" t="s">
        <v>7</v>
      </c>
      <c r="B9" s="51">
        <f>'Расчет субсидий'!Z9</f>
        <v>350.81818181818016</v>
      </c>
      <c r="C9" s="53">
        <f>'Расчет субсидий'!D9-1</f>
        <v>-0.15037854553880314</v>
      </c>
      <c r="D9" s="53">
        <f>C9*'Расчет субсидий'!E9</f>
        <v>-0.75189272769401572</v>
      </c>
      <c r="E9" s="54">
        <f t="shared" si="2"/>
        <v>-439.22610405499313</v>
      </c>
      <c r="F9" s="59" t="s">
        <v>380</v>
      </c>
      <c r="G9" s="59" t="s">
        <v>380</v>
      </c>
      <c r="H9" s="60" t="s">
        <v>380</v>
      </c>
      <c r="I9" s="53">
        <f>'Расчет субсидий'!L9-1</f>
        <v>-5.1020408163264808E-3</v>
      </c>
      <c r="J9" s="53">
        <f>I9*'Расчет субсидий'!M9</f>
        <v>-2.5510204081632404E-2</v>
      </c>
      <c r="K9" s="54">
        <f t="shared" si="0"/>
        <v>-14.902056024384079</v>
      </c>
      <c r="L9" s="53">
        <f>'Расчет субсидий'!P9-1</f>
        <v>6.8897692449182868E-2</v>
      </c>
      <c r="M9" s="53">
        <f>L9*'Расчет субсидий'!Q9</f>
        <v>1.3779538489836574</v>
      </c>
      <c r="N9" s="54">
        <f t="shared" si="1"/>
        <v>804.94634189755743</v>
      </c>
      <c r="O9" s="27" t="s">
        <v>365</v>
      </c>
      <c r="P9" s="27" t="s">
        <v>365</v>
      </c>
      <c r="Q9" s="27" t="s">
        <v>365</v>
      </c>
      <c r="R9" s="53">
        <f t="shared" si="3"/>
        <v>0.60055091720800924</v>
      </c>
    </row>
    <row r="10" spans="1:18" ht="15" customHeight="1">
      <c r="A10" s="28" t="s">
        <v>8</v>
      </c>
      <c r="B10" s="51">
        <f>'Расчет субсидий'!Z10</f>
        <v>-124.25454545454522</v>
      </c>
      <c r="C10" s="53">
        <f>'Расчет субсидий'!D10-1</f>
        <v>0.22723077248677237</v>
      </c>
      <c r="D10" s="53">
        <f>C10*'Расчет субсидий'!E10</f>
        <v>1.1361538624338618</v>
      </c>
      <c r="E10" s="54">
        <f t="shared" si="2"/>
        <v>202.244226998822</v>
      </c>
      <c r="F10" s="59" t="s">
        <v>380</v>
      </c>
      <c r="G10" s="59" t="s">
        <v>380</v>
      </c>
      <c r="H10" s="60" t="s">
        <v>380</v>
      </c>
      <c r="I10" s="53">
        <f>'Расчет субсидий'!L10-1</f>
        <v>8.5972850678732948E-2</v>
      </c>
      <c r="J10" s="53">
        <f>I10*'Расчет субсидий'!M10</f>
        <v>0.85972850678732948</v>
      </c>
      <c r="K10" s="54">
        <f t="shared" si="0"/>
        <v>153.03836305373349</v>
      </c>
      <c r="L10" s="53">
        <f>'Расчет субсидий'!P10-1</f>
        <v>-0.13469555516411258</v>
      </c>
      <c r="M10" s="53">
        <f>L10*'Расчет субсидий'!Q10</f>
        <v>-2.6939111032822516</v>
      </c>
      <c r="N10" s="54">
        <f t="shared" si="1"/>
        <v>-479.53713550710074</v>
      </c>
      <c r="O10" s="27" t="s">
        <v>365</v>
      </c>
      <c r="P10" s="27" t="s">
        <v>365</v>
      </c>
      <c r="Q10" s="27" t="s">
        <v>365</v>
      </c>
      <c r="R10" s="53">
        <f t="shared" si="3"/>
        <v>-0.69802873406106025</v>
      </c>
    </row>
    <row r="11" spans="1:18" ht="15" customHeight="1">
      <c r="A11" s="28" t="s">
        <v>9</v>
      </c>
      <c r="B11" s="51">
        <f>'Расчет субсидий'!Z11</f>
        <v>478.51818181818271</v>
      </c>
      <c r="C11" s="53">
        <f>'Расчет субсидий'!D11-1</f>
        <v>0.20841830866709876</v>
      </c>
      <c r="D11" s="53">
        <f>C11*'Расчет субсидий'!E11</f>
        <v>1.0420915433354938</v>
      </c>
      <c r="E11" s="54">
        <f t="shared" si="2"/>
        <v>283.64961562807821</v>
      </c>
      <c r="F11" s="59" t="s">
        <v>380</v>
      </c>
      <c r="G11" s="59" t="s">
        <v>380</v>
      </c>
      <c r="H11" s="60" t="s">
        <v>380</v>
      </c>
      <c r="I11" s="53">
        <f>'Расчет субсидий'!L11-1</f>
        <v>9.8901098901098994E-2</v>
      </c>
      <c r="J11" s="53">
        <f>I11*'Расчет субсидий'!M11</f>
        <v>0.98901098901098994</v>
      </c>
      <c r="K11" s="54">
        <f t="shared" si="0"/>
        <v>269.20148107813344</v>
      </c>
      <c r="L11" s="53">
        <f>'Расчет субсидий'!P11-1</f>
        <v>-1.365446976276885E-2</v>
      </c>
      <c r="M11" s="53">
        <f>L11*'Расчет субсидий'!Q11</f>
        <v>-0.27308939525537701</v>
      </c>
      <c r="N11" s="54">
        <f t="shared" si="1"/>
        <v>-74.332914888028967</v>
      </c>
      <c r="O11" s="27" t="s">
        <v>365</v>
      </c>
      <c r="P11" s="27" t="s">
        <v>365</v>
      </c>
      <c r="Q11" s="27" t="s">
        <v>365</v>
      </c>
      <c r="R11" s="53">
        <f t="shared" si="3"/>
        <v>1.758013137091107</v>
      </c>
    </row>
    <row r="12" spans="1:18" ht="15" customHeight="1">
      <c r="A12" s="28" t="s">
        <v>10</v>
      </c>
      <c r="B12" s="51">
        <f>'Расчет субсидий'!Z12</f>
        <v>-115.80909090909063</v>
      </c>
      <c r="C12" s="53">
        <f>'Расчет субсидий'!D12-1</f>
        <v>3.1132370365619444E-2</v>
      </c>
      <c r="D12" s="53">
        <f>C12*'Расчет субсидий'!E12</f>
        <v>0.15566185182809722</v>
      </c>
      <c r="E12" s="54">
        <f t="shared" si="2"/>
        <v>17.566046249706016</v>
      </c>
      <c r="F12" s="59" t="s">
        <v>380</v>
      </c>
      <c r="G12" s="59" t="s">
        <v>380</v>
      </c>
      <c r="H12" s="60" t="s">
        <v>380</v>
      </c>
      <c r="I12" s="53">
        <f>'Расчет субсидий'!L12-1</f>
        <v>3.0395136778116338E-3</v>
      </c>
      <c r="J12" s="53">
        <f>I12*'Расчет субсидий'!M12</f>
        <v>4.5592705167174508E-2</v>
      </c>
      <c r="K12" s="54">
        <f t="shared" si="0"/>
        <v>5.1450214565110111</v>
      </c>
      <c r="L12" s="53">
        <f>'Расчет субсидий'!P12-1</f>
        <v>-6.1374950569600739E-2</v>
      </c>
      <c r="M12" s="53">
        <f>L12*'Расчет субсидий'!Q12</f>
        <v>-1.2274990113920148</v>
      </c>
      <c r="N12" s="54">
        <f t="shared" si="1"/>
        <v>-138.52015861530765</v>
      </c>
      <c r="O12" s="27" t="s">
        <v>365</v>
      </c>
      <c r="P12" s="27" t="s">
        <v>365</v>
      </c>
      <c r="Q12" s="27" t="s">
        <v>365</v>
      </c>
      <c r="R12" s="53">
        <f t="shared" si="3"/>
        <v>-1.0262444543967431</v>
      </c>
    </row>
    <row r="13" spans="1:18" ht="15" customHeight="1">
      <c r="A13" s="28" t="s">
        <v>11</v>
      </c>
      <c r="B13" s="51">
        <f>'Расчет субсидий'!Z13</f>
        <v>-514.56363636363585</v>
      </c>
      <c r="C13" s="53">
        <f>'Расчет субсидий'!D13-1</f>
        <v>-6.1665637058723521E-2</v>
      </c>
      <c r="D13" s="53">
        <f>C13*'Расчет субсидий'!E13</f>
        <v>-0.30832818529361761</v>
      </c>
      <c r="E13" s="54">
        <f t="shared" si="2"/>
        <v>-74.461932608441401</v>
      </c>
      <c r="F13" s="59" t="s">
        <v>380</v>
      </c>
      <c r="G13" s="59" t="s">
        <v>380</v>
      </c>
      <c r="H13" s="60" t="s">
        <v>380</v>
      </c>
      <c r="I13" s="53">
        <f>'Расчет субсидий'!L13-1</f>
        <v>7.7529566360052593E-2</v>
      </c>
      <c r="J13" s="53">
        <f>I13*'Расчет субсидий'!M13</f>
        <v>0.77529566360052593</v>
      </c>
      <c r="K13" s="54">
        <f t="shared" si="0"/>
        <v>187.23560221931561</v>
      </c>
      <c r="L13" s="53">
        <f>'Расчет субсидий'!P13-1</f>
        <v>-0.12988232130318078</v>
      </c>
      <c r="M13" s="53">
        <f>L13*'Расчет субсидий'!Q13</f>
        <v>-2.5976464260636156</v>
      </c>
      <c r="N13" s="54">
        <f t="shared" si="1"/>
        <v>-627.33730597450995</v>
      </c>
      <c r="O13" s="27" t="s">
        <v>365</v>
      </c>
      <c r="P13" s="27" t="s">
        <v>365</v>
      </c>
      <c r="Q13" s="27" t="s">
        <v>365</v>
      </c>
      <c r="R13" s="53">
        <f t="shared" si="3"/>
        <v>-2.1306789477567074</v>
      </c>
    </row>
    <row r="14" spans="1:18" ht="15" customHeight="1">
      <c r="A14" s="28" t="s">
        <v>12</v>
      </c>
      <c r="B14" s="51">
        <f>'Расчет субсидий'!Z14</f>
        <v>-335.25454545454522</v>
      </c>
      <c r="C14" s="53">
        <f>'Расчет субсидий'!D14-1</f>
        <v>-0.1350837364441263</v>
      </c>
      <c r="D14" s="53">
        <f>C14*'Расчет субсидий'!E14</f>
        <v>-0.67541868222063151</v>
      </c>
      <c r="E14" s="54">
        <f t="shared" si="2"/>
        <v>-105.46740334262512</v>
      </c>
      <c r="F14" s="59" t="s">
        <v>380</v>
      </c>
      <c r="G14" s="59" t="s">
        <v>380</v>
      </c>
      <c r="H14" s="60" t="s">
        <v>380</v>
      </c>
      <c r="I14" s="53">
        <f>'Расчет субсидий'!L14-1</f>
        <v>1.5625E-2</v>
      </c>
      <c r="J14" s="53">
        <f>I14*'Расчет субсидий'!M14</f>
        <v>0.234375</v>
      </c>
      <c r="K14" s="54">
        <f t="shared" si="0"/>
        <v>36.597925566934656</v>
      </c>
      <c r="L14" s="53">
        <f>'Расчет субсидий'!P14-1</f>
        <v>-8.5297184567257545E-2</v>
      </c>
      <c r="M14" s="53">
        <f>L14*'Расчет субсидий'!Q14</f>
        <v>-1.7059436913451509</v>
      </c>
      <c r="N14" s="54">
        <f t="shared" si="1"/>
        <v>-266.38506767885474</v>
      </c>
      <c r="O14" s="27" t="s">
        <v>365</v>
      </c>
      <c r="P14" s="27" t="s">
        <v>365</v>
      </c>
      <c r="Q14" s="27" t="s">
        <v>365</v>
      </c>
      <c r="R14" s="53">
        <f t="shared" si="3"/>
        <v>-2.1469873735657825</v>
      </c>
    </row>
    <row r="15" spans="1:18" ht="15" customHeight="1">
      <c r="A15" s="28" t="s">
        <v>13</v>
      </c>
      <c r="B15" s="51">
        <f>'Расчет субсидий'!Z15</f>
        <v>-366.10000000000036</v>
      </c>
      <c r="C15" s="53">
        <f>'Расчет субсидий'!D15-1</f>
        <v>-5.5520732203499068E-2</v>
      </c>
      <c r="D15" s="53">
        <f>C15*'Расчет субсидий'!E15</f>
        <v>-0.27760366101749534</v>
      </c>
      <c r="E15" s="54">
        <f t="shared" si="2"/>
        <v>-76.901133393133108</v>
      </c>
      <c r="F15" s="59" t="s">
        <v>380</v>
      </c>
      <c r="G15" s="59" t="s">
        <v>380</v>
      </c>
      <c r="H15" s="60" t="s">
        <v>380</v>
      </c>
      <c r="I15" s="53">
        <f>'Расчет субсидий'!L15-1</f>
        <v>5.6338028169014009E-2</v>
      </c>
      <c r="J15" s="53">
        <f>I15*'Расчет субсидий'!M15</f>
        <v>0.56338028169014009</v>
      </c>
      <c r="K15" s="54">
        <f t="shared" si="0"/>
        <v>156.06632144013378</v>
      </c>
      <c r="L15" s="53">
        <f>'Расчет субсидий'!P15-1</f>
        <v>-8.0367636256794439E-2</v>
      </c>
      <c r="M15" s="53">
        <f>L15*'Расчет субсидий'!Q15</f>
        <v>-1.6073527251358888</v>
      </c>
      <c r="N15" s="54">
        <f t="shared" si="1"/>
        <v>-445.265188047001</v>
      </c>
      <c r="O15" s="27" t="s">
        <v>365</v>
      </c>
      <c r="P15" s="27" t="s">
        <v>365</v>
      </c>
      <c r="Q15" s="27" t="s">
        <v>365</v>
      </c>
      <c r="R15" s="53">
        <f t="shared" si="3"/>
        <v>-1.3215761044632441</v>
      </c>
    </row>
    <row r="16" spans="1:18" ht="15" customHeight="1">
      <c r="A16" s="28" t="s">
        <v>14</v>
      </c>
      <c r="B16" s="51">
        <f>'Расчет субсидий'!Z16</f>
        <v>-9.7636363636356691</v>
      </c>
      <c r="C16" s="53">
        <f>'Расчет субсидий'!D16-1</f>
        <v>0.13829419957237299</v>
      </c>
      <c r="D16" s="53">
        <f>C16*'Расчет субсидий'!E16</f>
        <v>0.69147099786186494</v>
      </c>
      <c r="E16" s="54">
        <f t="shared" si="2"/>
        <v>89.467844435779526</v>
      </c>
      <c r="F16" s="59" t="s">
        <v>380</v>
      </c>
      <c r="G16" s="59" t="s">
        <v>380</v>
      </c>
      <c r="H16" s="60" t="s">
        <v>380</v>
      </c>
      <c r="I16" s="53">
        <f>'Расчет субсидий'!L16-1</f>
        <v>0.20352941176470596</v>
      </c>
      <c r="J16" s="53">
        <f>I16*'Расчет субсидий'!M16</f>
        <v>2.0352941176470596</v>
      </c>
      <c r="K16" s="54">
        <f t="shared" si="0"/>
        <v>263.34203178696589</v>
      </c>
      <c r="L16" s="53">
        <f>'Расчет субсидий'!P16-1</f>
        <v>-0.14011127133299084</v>
      </c>
      <c r="M16" s="53">
        <f>L16*'Расчет субсидий'!Q16</f>
        <v>-2.8022254266598168</v>
      </c>
      <c r="N16" s="54">
        <f t="shared" si="1"/>
        <v>-362.57351258638113</v>
      </c>
      <c r="O16" s="27" t="s">
        <v>365</v>
      </c>
      <c r="P16" s="27" t="s">
        <v>365</v>
      </c>
      <c r="Q16" s="27" t="s">
        <v>365</v>
      </c>
      <c r="R16" s="53">
        <f>D16+J16+M16</f>
        <v>-7.5460311150892245E-2</v>
      </c>
    </row>
    <row r="17" spans="1:18" ht="15" customHeight="1">
      <c r="A17" s="26" t="s">
        <v>391</v>
      </c>
      <c r="B17" s="50">
        <f>SUM(B18:B26)</f>
        <v>763.43636363636358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f>SUM(Q18:Q26)</f>
        <v>763.43636363636358</v>
      </c>
      <c r="R17" s="50"/>
    </row>
    <row r="18" spans="1:18" ht="15" customHeight="1">
      <c r="A18" s="30" t="s">
        <v>392</v>
      </c>
      <c r="B18" s="51">
        <f>'Расчет субсидий'!Z18</f>
        <v>54.136363636363626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3">
        <f>'Расчет субсидий'!T18-1</f>
        <v>0.25856657608695643</v>
      </c>
      <c r="P18" s="27">
        <f>O18*'Расчет субсидий'!U18</f>
        <v>5.1713315217391287</v>
      </c>
      <c r="Q18" s="54">
        <f t="shared" ref="Q18:Q26" si="4">$B18*P18/$R18</f>
        <v>54.136363636363626</v>
      </c>
      <c r="R18" s="53">
        <f>P18</f>
        <v>5.1713315217391287</v>
      </c>
    </row>
    <row r="19" spans="1:18" ht="15" customHeight="1">
      <c r="A19" s="30" t="s">
        <v>393</v>
      </c>
      <c r="B19" s="51">
        <f>'Расчет субсидий'!Z19</f>
        <v>195.75454545454545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3">
        <f>'Расчет субсидий'!T19-1</f>
        <v>0.30000000000000004</v>
      </c>
      <c r="P19" s="27">
        <f>O19*'Расчет субсидий'!U19</f>
        <v>6.0000000000000009</v>
      </c>
      <c r="Q19" s="54">
        <f t="shared" si="4"/>
        <v>195.75454545454545</v>
      </c>
      <c r="R19" s="53">
        <f t="shared" ref="R19:R26" si="5">P19</f>
        <v>6.0000000000000009</v>
      </c>
    </row>
    <row r="20" spans="1:18" ht="15" customHeight="1">
      <c r="A20" s="30" t="s">
        <v>394</v>
      </c>
      <c r="B20" s="51">
        <f>'Расчет субсидий'!Z20</f>
        <v>41.409090909090907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3">
        <f>'Расчет субсидий'!T20-1</f>
        <v>0.30000000000000004</v>
      </c>
      <c r="P20" s="27">
        <f>O20*'Расчет субсидий'!U20</f>
        <v>6.0000000000000009</v>
      </c>
      <c r="Q20" s="54">
        <f t="shared" si="4"/>
        <v>41.409090909090907</v>
      </c>
      <c r="R20" s="53">
        <f t="shared" si="5"/>
        <v>6.0000000000000009</v>
      </c>
    </row>
    <row r="21" spans="1:18" ht="15" customHeight="1">
      <c r="A21" s="30" t="s">
        <v>395</v>
      </c>
      <c r="B21" s="51">
        <f>'Расчет субсидий'!Z21</f>
        <v>32.927272727272722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3">
        <f>'Расчет субсидий'!T21-1</f>
        <v>0.28045146060784898</v>
      </c>
      <c r="P21" s="27">
        <f>O21*'Расчет субсидий'!U21</f>
        <v>5.6090292121569796</v>
      </c>
      <c r="Q21" s="54">
        <f t="shared" si="4"/>
        <v>32.927272727272722</v>
      </c>
      <c r="R21" s="53">
        <f t="shared" si="5"/>
        <v>5.6090292121569796</v>
      </c>
    </row>
    <row r="22" spans="1:18" ht="15" customHeight="1">
      <c r="A22" s="30" t="s">
        <v>396</v>
      </c>
      <c r="B22" s="51">
        <f>'Расчет субсидий'!Z22</f>
        <v>28.063636363636363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3">
        <f>'Расчет субсидий'!T22-1</f>
        <v>0.30000000000000004</v>
      </c>
      <c r="P22" s="27">
        <f>O22*'Расчет субсидий'!U22</f>
        <v>6.0000000000000009</v>
      </c>
      <c r="Q22" s="54">
        <f t="shared" si="4"/>
        <v>28.063636363636363</v>
      </c>
      <c r="R22" s="53">
        <f t="shared" si="5"/>
        <v>6.0000000000000009</v>
      </c>
    </row>
    <row r="23" spans="1:18" ht="15" customHeight="1">
      <c r="A23" s="30" t="s">
        <v>397</v>
      </c>
      <c r="B23" s="51">
        <f>'Расчет субсидий'!Z23</f>
        <v>46.509090909090901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3">
        <f>'Расчет субсидий'!T23-1</f>
        <v>0.30000000000000004</v>
      </c>
      <c r="P23" s="27">
        <f>O23*'Расчет субсидий'!U23</f>
        <v>6.0000000000000009</v>
      </c>
      <c r="Q23" s="54">
        <f t="shared" si="4"/>
        <v>46.509090909090901</v>
      </c>
      <c r="R23" s="53">
        <f t="shared" si="5"/>
        <v>6.0000000000000009</v>
      </c>
    </row>
    <row r="24" spans="1:18" ht="15" customHeight="1">
      <c r="A24" s="30" t="s">
        <v>398</v>
      </c>
      <c r="B24" s="51">
        <f>'Расчет субсидий'!Z24</f>
        <v>220.20000000000005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3">
        <f>'Расчет субсидий'!T24-1</f>
        <v>0.30000000000000004</v>
      </c>
      <c r="P24" s="27">
        <f>O24*'Расчет субсидий'!U24</f>
        <v>6.0000000000000009</v>
      </c>
      <c r="Q24" s="54">
        <f t="shared" si="4"/>
        <v>220.20000000000005</v>
      </c>
      <c r="R24" s="53">
        <f t="shared" si="5"/>
        <v>6.0000000000000009</v>
      </c>
    </row>
    <row r="25" spans="1:18" ht="15" customHeight="1">
      <c r="A25" s="30" t="s">
        <v>400</v>
      </c>
      <c r="B25" s="51">
        <f>'Расчет субсидий'!Z25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3">
        <f>'Расчет субсидий'!T25-1</f>
        <v>0.30000000000000004</v>
      </c>
      <c r="P25" s="27">
        <f>O25*'Расчет субсидий'!U25</f>
        <v>6.0000000000000009</v>
      </c>
      <c r="Q25" s="54">
        <f t="shared" si="4"/>
        <v>0</v>
      </c>
      <c r="R25" s="53">
        <f t="shared" si="5"/>
        <v>6.0000000000000009</v>
      </c>
    </row>
    <row r="26" spans="1:18" ht="15" customHeight="1">
      <c r="A26" s="30" t="s">
        <v>399</v>
      </c>
      <c r="B26" s="51">
        <f>'Расчет субсидий'!Z26</f>
        <v>144.43636363636358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3">
        <f>'Расчет субсидий'!T26-1</f>
        <v>0.30000000000000004</v>
      </c>
      <c r="P26" s="27">
        <f>O26*'Расчет субсидий'!U26</f>
        <v>6.0000000000000009</v>
      </c>
      <c r="Q26" s="54">
        <f t="shared" si="4"/>
        <v>144.43636363636358</v>
      </c>
      <c r="R26" s="53">
        <f t="shared" si="5"/>
        <v>6.0000000000000009</v>
      </c>
    </row>
    <row r="27" spans="1:18" ht="15" customHeight="1">
      <c r="A27" s="29" t="s">
        <v>18</v>
      </c>
      <c r="B27" s="50">
        <f>'Расчет субсидий'!Z27</f>
        <v>841.27272727272805</v>
      </c>
      <c r="C27" s="50"/>
      <c r="D27" s="50"/>
      <c r="E27" s="50">
        <f>SUM(E28:E54)</f>
        <v>456.43604006725138</v>
      </c>
      <c r="F27" s="50"/>
      <c r="G27" s="50"/>
      <c r="H27" s="50">
        <f>SUM(H28:H54)</f>
        <v>0</v>
      </c>
      <c r="I27" s="50"/>
      <c r="J27" s="50"/>
      <c r="K27" s="50">
        <f>SUM(K28:K54)</f>
        <v>1850.2898896261481</v>
      </c>
      <c r="L27" s="50"/>
      <c r="M27" s="50"/>
      <c r="N27" s="50">
        <f>SUM(N28:N54)</f>
        <v>-1465.4532024206715</v>
      </c>
      <c r="O27" s="50"/>
      <c r="P27" s="50"/>
      <c r="Q27" s="50"/>
      <c r="R27" s="50"/>
    </row>
    <row r="28" spans="1:18" ht="15" customHeight="1">
      <c r="A28" s="30" t="s">
        <v>0</v>
      </c>
      <c r="B28" s="51">
        <f>'Расчет субсидий'!Z28</f>
        <v>-4.5818181818181074</v>
      </c>
      <c r="C28" s="53">
        <f>'Расчет субсидий'!D28-1</f>
        <v>6.0944340212632842E-2</v>
      </c>
      <c r="D28" s="53">
        <f>C28*'Расчет субсидий'!E28</f>
        <v>0.30472170106316421</v>
      </c>
      <c r="E28" s="54">
        <f t="shared" ref="E28:E54" si="6">$B28*D28/$R28</f>
        <v>17.068029390698999</v>
      </c>
      <c r="F28" s="59" t="s">
        <v>380</v>
      </c>
      <c r="G28" s="59" t="s">
        <v>380</v>
      </c>
      <c r="H28" s="60" t="s">
        <v>380</v>
      </c>
      <c r="I28" s="53">
        <f>'Расчет субсидий'!L28-1</f>
        <v>2.0408163265306145E-2</v>
      </c>
      <c r="J28" s="53">
        <f>I28*'Расчет субсидий'!M28</f>
        <v>0.30612244897959218</v>
      </c>
      <c r="K28" s="54">
        <f t="shared" ref="K28:K54" si="7">$B28*J28/$R28</f>
        <v>17.146487887495052</v>
      </c>
      <c r="L28" s="53">
        <f>'Расчет субсидий'!P28-1</f>
        <v>-3.4632250348814009E-2</v>
      </c>
      <c r="M28" s="53">
        <f>L28*'Расчет субсидий'!Q28</f>
        <v>-0.69264500697628018</v>
      </c>
      <c r="N28" s="54">
        <f t="shared" ref="N28:N54" si="8">$B28*M28/$R28</f>
        <v>-38.796335460012159</v>
      </c>
      <c r="O28" s="27" t="s">
        <v>365</v>
      </c>
      <c r="P28" s="27" t="s">
        <v>365</v>
      </c>
      <c r="Q28" s="27" t="s">
        <v>365</v>
      </c>
      <c r="R28" s="53">
        <f>D28+J28+M28</f>
        <v>-8.1800856933523791E-2</v>
      </c>
    </row>
    <row r="29" spans="1:18" ht="15" customHeight="1">
      <c r="A29" s="30" t="s">
        <v>19</v>
      </c>
      <c r="B29" s="51">
        <f>'Расчет субсидий'!Z29</f>
        <v>-211.62727272727261</v>
      </c>
      <c r="C29" s="53">
        <f>'Расчет субсидий'!D29-1</f>
        <v>6.8238084821004241E-2</v>
      </c>
      <c r="D29" s="53">
        <f>C29*'Расчет субсидий'!E29</f>
        <v>0.34119042410502121</v>
      </c>
      <c r="E29" s="54">
        <f t="shared" si="6"/>
        <v>37.361225432687874</v>
      </c>
      <c r="F29" s="59" t="s">
        <v>380</v>
      </c>
      <c r="G29" s="59" t="s">
        <v>380</v>
      </c>
      <c r="H29" s="60" t="s">
        <v>380</v>
      </c>
      <c r="I29" s="53">
        <f>'Расчет субсидий'!L29-1</f>
        <v>0.1049723756906078</v>
      </c>
      <c r="J29" s="53">
        <f>I29*'Расчет субсидий'!M29</f>
        <v>0.524861878453039</v>
      </c>
      <c r="K29" s="54">
        <f t="shared" si="7"/>
        <v>57.473720176484363</v>
      </c>
      <c r="L29" s="53">
        <f>'Расчет субсидий'!P29-1</f>
        <v>-0.13993381244247738</v>
      </c>
      <c r="M29" s="53">
        <f>L29*'Расчет субсидий'!Q29</f>
        <v>-2.7986762488495476</v>
      </c>
      <c r="N29" s="54">
        <f t="shared" si="8"/>
        <v>-306.46221833644483</v>
      </c>
      <c r="O29" s="27" t="s">
        <v>365</v>
      </c>
      <c r="P29" s="27" t="s">
        <v>365</v>
      </c>
      <c r="Q29" s="27" t="s">
        <v>365</v>
      </c>
      <c r="R29" s="53">
        <f t="shared" ref="R29:R54" si="9">D29+J29+M29</f>
        <v>-1.9326239462914874</v>
      </c>
    </row>
    <row r="30" spans="1:18" ht="15" customHeight="1">
      <c r="A30" s="30" t="s">
        <v>20</v>
      </c>
      <c r="B30" s="51">
        <f>'Расчет субсидий'!Z30</f>
        <v>199.67272727272757</v>
      </c>
      <c r="C30" s="53">
        <f>'Расчет субсидий'!D30-1</f>
        <v>3.8974277270654278E-2</v>
      </c>
      <c r="D30" s="53">
        <f>C30*'Расчет субсидий'!E30</f>
        <v>0.19487138635327139</v>
      </c>
      <c r="E30" s="54">
        <f t="shared" si="6"/>
        <v>12.294474648787004</v>
      </c>
      <c r="F30" s="59" t="s">
        <v>380</v>
      </c>
      <c r="G30" s="59" t="s">
        <v>380</v>
      </c>
      <c r="H30" s="60" t="s">
        <v>380</v>
      </c>
      <c r="I30" s="53">
        <f>'Расчет субсидий'!L30-1</f>
        <v>9.243697478991586E-2</v>
      </c>
      <c r="J30" s="53">
        <f>I30*'Расчет субсидий'!M30</f>
        <v>0.9243697478991586</v>
      </c>
      <c r="K30" s="54">
        <f t="shared" si="7"/>
        <v>58.31867183953586</v>
      </c>
      <c r="L30" s="53">
        <f>'Расчет субсидий'!P30-1</f>
        <v>0.10228179791362746</v>
      </c>
      <c r="M30" s="53">
        <f>L30*'Расчет субсидий'!Q30</f>
        <v>2.0456359582725492</v>
      </c>
      <c r="N30" s="54">
        <f t="shared" si="8"/>
        <v>129.05958078440469</v>
      </c>
      <c r="O30" s="27" t="s">
        <v>365</v>
      </c>
      <c r="P30" s="27" t="s">
        <v>365</v>
      </c>
      <c r="Q30" s="27" t="s">
        <v>365</v>
      </c>
      <c r="R30" s="53">
        <f t="shared" si="9"/>
        <v>3.1648770925249794</v>
      </c>
    </row>
    <row r="31" spans="1:18" ht="15" customHeight="1">
      <c r="A31" s="30" t="s">
        <v>21</v>
      </c>
      <c r="B31" s="51">
        <f>'Расчет субсидий'!Z31</f>
        <v>234.0181818181818</v>
      </c>
      <c r="C31" s="53">
        <f>'Расчет субсидий'!D31-1</f>
        <v>0.18894736842105253</v>
      </c>
      <c r="D31" s="53">
        <f>C31*'Расчет субсидий'!E31</f>
        <v>0.94473684210526265</v>
      </c>
      <c r="E31" s="54">
        <f t="shared" si="6"/>
        <v>72.258166991560373</v>
      </c>
      <c r="F31" s="59" t="s">
        <v>380</v>
      </c>
      <c r="G31" s="59" t="s">
        <v>380</v>
      </c>
      <c r="H31" s="60" t="s">
        <v>380</v>
      </c>
      <c r="I31" s="53">
        <f>'Расчет субсидий'!L31-1</f>
        <v>0.20121212121212118</v>
      </c>
      <c r="J31" s="53">
        <f>I31*'Расчет субсидий'!M31</f>
        <v>2.0121212121212118</v>
      </c>
      <c r="K31" s="54">
        <f t="shared" si="7"/>
        <v>153.89702621178799</v>
      </c>
      <c r="L31" s="53">
        <f>'Расчет субсидий'!P31-1</f>
        <v>5.1402182914181971E-3</v>
      </c>
      <c r="M31" s="53">
        <f>L31*'Расчет субсидий'!Q31</f>
        <v>0.10280436582836394</v>
      </c>
      <c r="N31" s="54">
        <f t="shared" si="8"/>
        <v>7.8629886148334478</v>
      </c>
      <c r="O31" s="27" t="s">
        <v>365</v>
      </c>
      <c r="P31" s="27" t="s">
        <v>365</v>
      </c>
      <c r="Q31" s="27" t="s">
        <v>365</v>
      </c>
      <c r="R31" s="53">
        <f t="shared" si="9"/>
        <v>3.0596624200548383</v>
      </c>
    </row>
    <row r="32" spans="1:18" ht="15" customHeight="1">
      <c r="A32" s="30" t="s">
        <v>22</v>
      </c>
      <c r="B32" s="51">
        <f>'Расчет субсидий'!Z32</f>
        <v>201.91818181818189</v>
      </c>
      <c r="C32" s="53">
        <f>'Расчет субсидий'!D32-1</f>
        <v>6.1365177427860962E-2</v>
      </c>
      <c r="D32" s="53">
        <f>C32*'Расчет субсидий'!E32</f>
        <v>0.30682588713930481</v>
      </c>
      <c r="E32" s="54">
        <f t="shared" si="6"/>
        <v>28.971018369815241</v>
      </c>
      <c r="F32" s="59" t="s">
        <v>380</v>
      </c>
      <c r="G32" s="59" t="s">
        <v>380</v>
      </c>
      <c r="H32" s="60" t="s">
        <v>380</v>
      </c>
      <c r="I32" s="53">
        <f>'Расчет субсидий'!L32-1</f>
        <v>3.1746031746031855E-2</v>
      </c>
      <c r="J32" s="53">
        <f>I32*'Расчет субсидий'!M32</f>
        <v>0.31746031746031855</v>
      </c>
      <c r="K32" s="54">
        <f t="shared" si="7"/>
        <v>29.975139238021939</v>
      </c>
      <c r="L32" s="53">
        <f>'Расчет субсидий'!P32-1</f>
        <v>7.570931336356912E-2</v>
      </c>
      <c r="M32" s="53">
        <f>L32*'Расчет субсидий'!Q32</f>
        <v>1.5141862672713824</v>
      </c>
      <c r="N32" s="54">
        <f t="shared" si="8"/>
        <v>142.97202421034473</v>
      </c>
      <c r="O32" s="27" t="s">
        <v>365</v>
      </c>
      <c r="P32" s="27" t="s">
        <v>365</v>
      </c>
      <c r="Q32" s="27" t="s">
        <v>365</v>
      </c>
      <c r="R32" s="53">
        <f t="shared" si="9"/>
        <v>2.1384724718710055</v>
      </c>
    </row>
    <row r="33" spans="1:18" ht="15" customHeight="1">
      <c r="A33" s="30" t="s">
        <v>23</v>
      </c>
      <c r="B33" s="51">
        <f>'Расчет субсидий'!Z33</f>
        <v>229.0454545454545</v>
      </c>
      <c r="C33" s="53">
        <f>'Расчет субсидий'!D33-1</f>
        <v>-0.23680123665384467</v>
      </c>
      <c r="D33" s="53">
        <f>C33*'Расчет субсидий'!E33</f>
        <v>-1.1840061832692235</v>
      </c>
      <c r="E33" s="54">
        <f t="shared" si="6"/>
        <v>-91.895685197137965</v>
      </c>
      <c r="F33" s="59" t="s">
        <v>380</v>
      </c>
      <c r="G33" s="59" t="s">
        <v>380</v>
      </c>
      <c r="H33" s="60" t="s">
        <v>380</v>
      </c>
      <c r="I33" s="53">
        <f>'Расчет субсидий'!L33-1</f>
        <v>0.20040816326530608</v>
      </c>
      <c r="J33" s="53">
        <f>I33*'Расчет субсидий'!M33</f>
        <v>3.0061224489795912</v>
      </c>
      <c r="K33" s="54">
        <f t="shared" si="7"/>
        <v>233.31776990615879</v>
      </c>
      <c r="L33" s="53">
        <f>'Расчет субсидий'!P33-1</f>
        <v>5.6448032060842923E-2</v>
      </c>
      <c r="M33" s="53">
        <f>L33*'Расчет субсидий'!Q33</f>
        <v>1.1289606412168585</v>
      </c>
      <c r="N33" s="54">
        <f t="shared" si="8"/>
        <v>87.623369836433696</v>
      </c>
      <c r="O33" s="27" t="s">
        <v>365</v>
      </c>
      <c r="P33" s="27" t="s">
        <v>365</v>
      </c>
      <c r="Q33" s="27" t="s">
        <v>365</v>
      </c>
      <c r="R33" s="53">
        <f t="shared" si="9"/>
        <v>2.9510769069272262</v>
      </c>
    </row>
    <row r="34" spans="1:18" ht="15" customHeight="1">
      <c r="A34" s="30" t="s">
        <v>24</v>
      </c>
      <c r="B34" s="51">
        <f>'Расчет субсидий'!Z34</f>
        <v>114.30000000000018</v>
      </c>
      <c r="C34" s="53">
        <f>'Расчет субсидий'!D34-1</f>
        <v>-7.7465523846006468E-2</v>
      </c>
      <c r="D34" s="53">
        <f>C34*'Расчет субсидий'!E34</f>
        <v>-0.38732761923003234</v>
      </c>
      <c r="E34" s="54">
        <f t="shared" si="6"/>
        <v>-32.017834653084435</v>
      </c>
      <c r="F34" s="59" t="s">
        <v>380</v>
      </c>
      <c r="G34" s="59" t="s">
        <v>380</v>
      </c>
      <c r="H34" s="60" t="s">
        <v>380</v>
      </c>
      <c r="I34" s="53">
        <f>'Расчет субсидий'!L34-1</f>
        <v>0.11764705882352944</v>
      </c>
      <c r="J34" s="53">
        <f>I34*'Расчет субсидий'!M34</f>
        <v>0.58823529411764719</v>
      </c>
      <c r="K34" s="54">
        <f t="shared" si="7"/>
        <v>48.625554825156605</v>
      </c>
      <c r="L34" s="53">
        <f>'Расчет субсидий'!P34-1</f>
        <v>5.9090376618051943E-2</v>
      </c>
      <c r="M34" s="53">
        <f>L34*'Расчет субсидий'!Q34</f>
        <v>1.1818075323610389</v>
      </c>
      <c r="N34" s="54">
        <f t="shared" si="8"/>
        <v>97.692279827928019</v>
      </c>
      <c r="O34" s="27" t="s">
        <v>365</v>
      </c>
      <c r="P34" s="27" t="s">
        <v>365</v>
      </c>
      <c r="Q34" s="27" t="s">
        <v>365</v>
      </c>
      <c r="R34" s="53">
        <f t="shared" si="9"/>
        <v>1.3827152072486537</v>
      </c>
    </row>
    <row r="35" spans="1:18" ht="15" customHeight="1">
      <c r="A35" s="30" t="s">
        <v>25</v>
      </c>
      <c r="B35" s="51">
        <f>'Расчет субсидий'!Z35</f>
        <v>-156.32727272727266</v>
      </c>
      <c r="C35" s="53">
        <f>'Расчет субсидий'!D35-1</f>
        <v>4.178044382291235E-2</v>
      </c>
      <c r="D35" s="53">
        <f>C35*'Расчет субсидий'!E35</f>
        <v>0.20890221911456175</v>
      </c>
      <c r="E35" s="54">
        <f t="shared" si="6"/>
        <v>9.4553231433993332</v>
      </c>
      <c r="F35" s="59" t="s">
        <v>380</v>
      </c>
      <c r="G35" s="59" t="s">
        <v>380</v>
      </c>
      <c r="H35" s="60" t="s">
        <v>380</v>
      </c>
      <c r="I35" s="53">
        <f>'Расчет субсидий'!L35-1</f>
        <v>2.7397260273972712E-2</v>
      </c>
      <c r="J35" s="53">
        <f>I35*'Расчет субсидий'!M35</f>
        <v>0.27397260273972712</v>
      </c>
      <c r="K35" s="54">
        <f t="shared" si="7"/>
        <v>12.400536013079241</v>
      </c>
      <c r="L35" s="53">
        <f>'Расчет субсидий'!P35-1</f>
        <v>-0.19683542854525893</v>
      </c>
      <c r="M35" s="53">
        <f>L35*'Расчет субсидий'!Q35</f>
        <v>-3.9367085709051786</v>
      </c>
      <c r="N35" s="54">
        <f t="shared" si="8"/>
        <v>-178.18313188375126</v>
      </c>
      <c r="O35" s="27" t="s">
        <v>365</v>
      </c>
      <c r="P35" s="27" t="s">
        <v>365</v>
      </c>
      <c r="Q35" s="27" t="s">
        <v>365</v>
      </c>
      <c r="R35" s="53">
        <f t="shared" si="9"/>
        <v>-3.4538337490508897</v>
      </c>
    </row>
    <row r="36" spans="1:18" ht="15" customHeight="1">
      <c r="A36" s="30" t="s">
        <v>26</v>
      </c>
      <c r="B36" s="51">
        <f>'Расчет субсидий'!Z36</f>
        <v>-150.40000000000009</v>
      </c>
      <c r="C36" s="53">
        <f>'Расчет субсидий'!D36-1</f>
        <v>-2.0212325934096276E-2</v>
      </c>
      <c r="D36" s="53">
        <f>C36*'Расчет субсидий'!E36</f>
        <v>-0.10106162967048138</v>
      </c>
      <c r="E36" s="54">
        <f t="shared" si="6"/>
        <v>-7.2611533302703908</v>
      </c>
      <c r="F36" s="59" t="s">
        <v>380</v>
      </c>
      <c r="G36" s="59" t="s">
        <v>380</v>
      </c>
      <c r="H36" s="60" t="s">
        <v>380</v>
      </c>
      <c r="I36" s="53">
        <f>'Расчет субсидий'!L36-1</f>
        <v>6.5088757396449815E-2</v>
      </c>
      <c r="J36" s="53">
        <f>I36*'Расчет субсидий'!M36</f>
        <v>0.97633136094674722</v>
      </c>
      <c r="K36" s="54">
        <f t="shared" si="7"/>
        <v>70.14820299356974</v>
      </c>
      <c r="L36" s="53">
        <f>'Расчет субсидий'!P36-1</f>
        <v>-0.14842777618207426</v>
      </c>
      <c r="M36" s="53">
        <f>L36*'Расчет субсидий'!Q36</f>
        <v>-2.9685555236414851</v>
      </c>
      <c r="N36" s="54">
        <f t="shared" si="8"/>
        <v>-213.2870496632994</v>
      </c>
      <c r="O36" s="27" t="s">
        <v>365</v>
      </c>
      <c r="P36" s="27" t="s">
        <v>365</v>
      </c>
      <c r="Q36" s="27" t="s">
        <v>365</v>
      </c>
      <c r="R36" s="53">
        <f t="shared" si="9"/>
        <v>-2.0932857923652195</v>
      </c>
    </row>
    <row r="37" spans="1:18" ht="15" customHeight="1">
      <c r="A37" s="30" t="s">
        <v>27</v>
      </c>
      <c r="B37" s="51">
        <f>'Расчет субсидий'!Z37</f>
        <v>88.74545454545455</v>
      </c>
      <c r="C37" s="53">
        <f>'Расчет субсидий'!D37-1</f>
        <v>8.8104776579352784E-2</v>
      </c>
      <c r="D37" s="53">
        <f>C37*'Расчет субсидий'!E37</f>
        <v>0.44052388289676392</v>
      </c>
      <c r="E37" s="54">
        <f t="shared" si="6"/>
        <v>16.392895593524116</v>
      </c>
      <c r="F37" s="59" t="s">
        <v>380</v>
      </c>
      <c r="G37" s="59" t="s">
        <v>380</v>
      </c>
      <c r="H37" s="60" t="s">
        <v>380</v>
      </c>
      <c r="I37" s="53">
        <f>'Расчет субсидий'!L37-1</f>
        <v>-7.2847682119205337E-2</v>
      </c>
      <c r="J37" s="53">
        <f>I37*'Расчет субсидий'!M37</f>
        <v>-1.0927152317880799</v>
      </c>
      <c r="K37" s="54">
        <f t="shared" si="7"/>
        <v>-40.662419005221842</v>
      </c>
      <c r="L37" s="53">
        <f>'Расчет субсидий'!P37-1</f>
        <v>0.15185174770113341</v>
      </c>
      <c r="M37" s="53">
        <f>L37*'Расчет субсидий'!Q37</f>
        <v>3.0370349540226682</v>
      </c>
      <c r="N37" s="54">
        <f t="shared" si="8"/>
        <v>113.01497795715228</v>
      </c>
      <c r="O37" s="27" t="s">
        <v>365</v>
      </c>
      <c r="P37" s="27" t="s">
        <v>365</v>
      </c>
      <c r="Q37" s="27" t="s">
        <v>365</v>
      </c>
      <c r="R37" s="53">
        <f t="shared" si="9"/>
        <v>2.3848436051313522</v>
      </c>
    </row>
    <row r="38" spans="1:18" ht="15" customHeight="1">
      <c r="A38" s="30" t="s">
        <v>28</v>
      </c>
      <c r="B38" s="51">
        <f>'Расчет субсидий'!Z38</f>
        <v>-2.0181818181819153</v>
      </c>
      <c r="C38" s="53">
        <f>'Расчет субсидий'!D38-1</f>
        <v>-0.2364537341829932</v>
      </c>
      <c r="D38" s="53">
        <f>C38*'Расчет субсидий'!E38</f>
        <v>-1.1822686709149659</v>
      </c>
      <c r="E38" s="54">
        <f t="shared" si="6"/>
        <v>-21.104253525896585</v>
      </c>
      <c r="F38" s="59" t="s">
        <v>380</v>
      </c>
      <c r="G38" s="59" t="s">
        <v>380</v>
      </c>
      <c r="H38" s="60" t="s">
        <v>380</v>
      </c>
      <c r="I38" s="53">
        <f>'Расчет субсидий'!L38-1</f>
        <v>7.9545454545454586E-2</v>
      </c>
      <c r="J38" s="53">
        <f>I38*'Расчет субсидий'!M38</f>
        <v>0.79545454545454586</v>
      </c>
      <c r="K38" s="54">
        <f t="shared" si="7"/>
        <v>14.199373466107009</v>
      </c>
      <c r="L38" s="53">
        <f>'Расчет субсидий'!P38-1</f>
        <v>1.3687738891543066E-2</v>
      </c>
      <c r="M38" s="53">
        <f>L38*'Расчет субсидий'!Q38</f>
        <v>0.27375477783086133</v>
      </c>
      <c r="N38" s="54">
        <f t="shared" si="8"/>
        <v>4.8866982416076619</v>
      </c>
      <c r="O38" s="27" t="s">
        <v>365</v>
      </c>
      <c r="P38" s="27" t="s">
        <v>365</v>
      </c>
      <c r="Q38" s="27" t="s">
        <v>365</v>
      </c>
      <c r="R38" s="53">
        <f t="shared" si="9"/>
        <v>-0.11305934762955872</v>
      </c>
    </row>
    <row r="39" spans="1:18" ht="15" customHeight="1">
      <c r="A39" s="30" t="s">
        <v>29</v>
      </c>
      <c r="B39" s="51">
        <f>'Расчет субсидий'!Z39</f>
        <v>-107.79090909090883</v>
      </c>
      <c r="C39" s="53">
        <f>'Расчет субсидий'!D39-1</f>
        <v>-5.0626174076393249E-2</v>
      </c>
      <c r="D39" s="53">
        <f>C39*'Расчет субсидий'!E39</f>
        <v>-0.25313087038196624</v>
      </c>
      <c r="E39" s="54">
        <f t="shared" si="6"/>
        <v>-27.70546600375441</v>
      </c>
      <c r="F39" s="59" t="s">
        <v>380</v>
      </c>
      <c r="G39" s="59" t="s">
        <v>380</v>
      </c>
      <c r="H39" s="60" t="s">
        <v>380</v>
      </c>
      <c r="I39" s="53">
        <f>'Расчет субсидий'!L39-1</f>
        <v>0.16022099447513805</v>
      </c>
      <c r="J39" s="53">
        <f>I39*'Расчет субсидий'!M39</f>
        <v>0.80110497237569023</v>
      </c>
      <c r="K39" s="54">
        <f t="shared" si="7"/>
        <v>87.68186410492639</v>
      </c>
      <c r="L39" s="53">
        <f>'Расчет субсидий'!P39-1</f>
        <v>-7.6640263847962964E-2</v>
      </c>
      <c r="M39" s="53">
        <f>L39*'Расчет субсидий'!Q39</f>
        <v>-1.5328052769592593</v>
      </c>
      <c r="N39" s="54">
        <f t="shared" si="8"/>
        <v>-167.76730719208081</v>
      </c>
      <c r="O39" s="27" t="s">
        <v>365</v>
      </c>
      <c r="P39" s="27" t="s">
        <v>365</v>
      </c>
      <c r="Q39" s="27" t="s">
        <v>365</v>
      </c>
      <c r="R39" s="53">
        <f t="shared" si="9"/>
        <v>-0.98483117496553529</v>
      </c>
    </row>
    <row r="40" spans="1:18" ht="15" customHeight="1">
      <c r="A40" s="30" t="s">
        <v>30</v>
      </c>
      <c r="B40" s="51">
        <f>'Расчет субсидий'!Z40</f>
        <v>-269.78181818181815</v>
      </c>
      <c r="C40" s="53">
        <f>'Расчет субсидий'!D40-1</f>
        <v>2.4541341011929285E-2</v>
      </c>
      <c r="D40" s="53">
        <f>C40*'Расчет субсидий'!E40</f>
        <v>0.12270670505964643</v>
      </c>
      <c r="E40" s="54">
        <f t="shared" si="6"/>
        <v>5.7431194628150042</v>
      </c>
      <c r="F40" s="59" t="s">
        <v>380</v>
      </c>
      <c r="G40" s="59" t="s">
        <v>380</v>
      </c>
      <c r="H40" s="60" t="s">
        <v>380</v>
      </c>
      <c r="I40" s="53">
        <f>'Расчет субсидий'!L40-1</f>
        <v>0.11940298507462677</v>
      </c>
      <c r="J40" s="53">
        <f>I40*'Расчет субсидий'!M40</f>
        <v>1.1940298507462677</v>
      </c>
      <c r="K40" s="54">
        <f t="shared" si="7"/>
        <v>55.884933685324256</v>
      </c>
      <c r="L40" s="53">
        <f>'Расчет субсидий'!P40-1</f>
        <v>-0.35404289949427425</v>
      </c>
      <c r="M40" s="53">
        <f>L40*'Расчет субсидий'!Q40</f>
        <v>-7.0808579898854855</v>
      </c>
      <c r="N40" s="54">
        <f t="shared" si="8"/>
        <v>-331.40987132995741</v>
      </c>
      <c r="O40" s="27" t="s">
        <v>365</v>
      </c>
      <c r="P40" s="27" t="s">
        <v>365</v>
      </c>
      <c r="Q40" s="27" t="s">
        <v>365</v>
      </c>
      <c r="R40" s="53">
        <f t="shared" si="9"/>
        <v>-5.7641214340795717</v>
      </c>
    </row>
    <row r="41" spans="1:18" ht="15" customHeight="1">
      <c r="A41" s="30" t="s">
        <v>31</v>
      </c>
      <c r="B41" s="51">
        <f>'Расчет субсидий'!Z41</f>
        <v>303.66363636363667</v>
      </c>
      <c r="C41" s="53">
        <f>'Расчет субсидий'!D41-1</f>
        <v>0.1519420635183284</v>
      </c>
      <c r="D41" s="53">
        <f>C41*'Расчет субсидий'!E41</f>
        <v>0.75971031759164198</v>
      </c>
      <c r="E41" s="54">
        <f t="shared" si="6"/>
        <v>63.179851252732064</v>
      </c>
      <c r="F41" s="59" t="s">
        <v>380</v>
      </c>
      <c r="G41" s="59" t="s">
        <v>380</v>
      </c>
      <c r="H41" s="60" t="s">
        <v>380</v>
      </c>
      <c r="I41" s="53">
        <f>'Расчет субсидий'!L41-1</f>
        <v>0.21333333333333337</v>
      </c>
      <c r="J41" s="53">
        <f>I41*'Расчет субсидий'!M41</f>
        <v>2.1333333333333337</v>
      </c>
      <c r="K41" s="54">
        <f t="shared" si="7"/>
        <v>177.41457441274841</v>
      </c>
      <c r="L41" s="53">
        <f>'Расчет субсидий'!P41-1</f>
        <v>3.7918995644737663E-2</v>
      </c>
      <c r="M41" s="53">
        <f>L41*'Расчет субсидий'!Q41</f>
        <v>0.75837991289475326</v>
      </c>
      <c r="N41" s="54">
        <f t="shared" si="8"/>
        <v>63.069210698156176</v>
      </c>
      <c r="O41" s="27" t="s">
        <v>365</v>
      </c>
      <c r="P41" s="27" t="s">
        <v>365</v>
      </c>
      <c r="Q41" s="27" t="s">
        <v>365</v>
      </c>
      <c r="R41" s="53">
        <f t="shared" si="9"/>
        <v>3.651423563819729</v>
      </c>
    </row>
    <row r="42" spans="1:18" ht="15" customHeight="1">
      <c r="A42" s="30" t="s">
        <v>32</v>
      </c>
      <c r="B42" s="51">
        <f>'Расчет субсидий'!Z42</f>
        <v>298.80000000000018</v>
      </c>
      <c r="C42" s="53">
        <f>'Расчет субсидий'!D42-1</f>
        <v>7.0879001233940642E-2</v>
      </c>
      <c r="D42" s="53">
        <f>C42*'Расчет субсидий'!E42</f>
        <v>0.35439500616970321</v>
      </c>
      <c r="E42" s="54">
        <f t="shared" si="6"/>
        <v>23.889385311664149</v>
      </c>
      <c r="F42" s="59" t="s">
        <v>380</v>
      </c>
      <c r="G42" s="59" t="s">
        <v>380</v>
      </c>
      <c r="H42" s="60" t="s">
        <v>380</v>
      </c>
      <c r="I42" s="53">
        <f>'Расчет субсидий'!L42-1</f>
        <v>0.19186046511627897</v>
      </c>
      <c r="J42" s="53">
        <f>I42*'Расчет субсидий'!M42</f>
        <v>2.8779069767441845</v>
      </c>
      <c r="K42" s="54">
        <f t="shared" si="7"/>
        <v>193.99660678527295</v>
      </c>
      <c r="L42" s="53">
        <f>'Расчет субсидий'!P42-1</f>
        <v>6.0017283734840277E-2</v>
      </c>
      <c r="M42" s="53">
        <f>L42*'Расчет субсидий'!Q42</f>
        <v>1.2003456746968055</v>
      </c>
      <c r="N42" s="54">
        <f t="shared" si="8"/>
        <v>80.91400790306308</v>
      </c>
      <c r="O42" s="27" t="s">
        <v>365</v>
      </c>
      <c r="P42" s="27" t="s">
        <v>365</v>
      </c>
      <c r="Q42" s="27" t="s">
        <v>365</v>
      </c>
      <c r="R42" s="53">
        <f t="shared" si="9"/>
        <v>4.4326476576106932</v>
      </c>
    </row>
    <row r="43" spans="1:18" ht="15" customHeight="1">
      <c r="A43" s="30" t="s">
        <v>1</v>
      </c>
      <c r="B43" s="51">
        <f>'Расчет субсидий'!Z43</f>
        <v>-225.57272727272721</v>
      </c>
      <c r="C43" s="53">
        <f>'Расчет субсидий'!D43-1</f>
        <v>-0.2554364875248456</v>
      </c>
      <c r="D43" s="53">
        <f>C43*'Расчет субсидий'!E43</f>
        <v>-1.277182437624228</v>
      </c>
      <c r="E43" s="54">
        <f t="shared" si="6"/>
        <v>-168.44569325647004</v>
      </c>
      <c r="F43" s="59" t="s">
        <v>380</v>
      </c>
      <c r="G43" s="59" t="s">
        <v>380</v>
      </c>
      <c r="H43" s="60" t="s">
        <v>380</v>
      </c>
      <c r="I43" s="53">
        <f>'Расчет субсидий'!L43-1</f>
        <v>2.4096385542168752E-2</v>
      </c>
      <c r="J43" s="53">
        <f>I43*'Расчет субсидий'!M43</f>
        <v>0.24096385542168752</v>
      </c>
      <c r="K43" s="54">
        <f t="shared" si="7"/>
        <v>31.780364715757344</v>
      </c>
      <c r="L43" s="53">
        <f>'Расчет субсидий'!P43-1</f>
        <v>-3.3705512453350295E-2</v>
      </c>
      <c r="M43" s="53">
        <f>L43*'Расчет субсидий'!Q43</f>
        <v>-0.6741102490670059</v>
      </c>
      <c r="N43" s="54">
        <f t="shared" si="8"/>
        <v>-88.907398732014514</v>
      </c>
      <c r="O43" s="27" t="s">
        <v>365</v>
      </c>
      <c r="P43" s="27" t="s">
        <v>365</v>
      </c>
      <c r="Q43" s="27" t="s">
        <v>365</v>
      </c>
      <c r="R43" s="53">
        <f t="shared" si="9"/>
        <v>-1.7103288312695464</v>
      </c>
    </row>
    <row r="44" spans="1:18" ht="15" customHeight="1">
      <c r="A44" s="30" t="s">
        <v>33</v>
      </c>
      <c r="B44" s="51">
        <f>'Расчет субсидий'!Z44</f>
        <v>95.318181818181984</v>
      </c>
      <c r="C44" s="53">
        <f>'Расчет субсидий'!D44-1</f>
        <v>0.23445101156721981</v>
      </c>
      <c r="D44" s="53">
        <f>C44*'Расчет субсидий'!E44</f>
        <v>1.1722550578360991</v>
      </c>
      <c r="E44" s="54">
        <f t="shared" si="6"/>
        <v>83.740961747910433</v>
      </c>
      <c r="F44" s="59" t="s">
        <v>380</v>
      </c>
      <c r="G44" s="59" t="s">
        <v>380</v>
      </c>
      <c r="H44" s="60" t="s">
        <v>380</v>
      </c>
      <c r="I44" s="53">
        <f>'Расчет субсидий'!L44-1</f>
        <v>4.4176706827309342E-2</v>
      </c>
      <c r="J44" s="53">
        <f>I44*'Расчет субсидий'!M44</f>
        <v>0.44176706827309342</v>
      </c>
      <c r="K44" s="54">
        <f t="shared" si="7"/>
        <v>31.55797786365024</v>
      </c>
      <c r="L44" s="53">
        <f>'Расчет субсидий'!P44-1</f>
        <v>-1.3985117852596596E-2</v>
      </c>
      <c r="M44" s="53">
        <f>L44*'Расчет субсидий'!Q44</f>
        <v>-0.27970235705193192</v>
      </c>
      <c r="N44" s="54">
        <f t="shared" si="8"/>
        <v>-19.980757793378682</v>
      </c>
      <c r="O44" s="27" t="s">
        <v>365</v>
      </c>
      <c r="P44" s="27" t="s">
        <v>365</v>
      </c>
      <c r="Q44" s="27" t="s">
        <v>365</v>
      </c>
      <c r="R44" s="53">
        <f t="shared" si="9"/>
        <v>1.3343197690572606</v>
      </c>
    </row>
    <row r="45" spans="1:18" ht="15" customHeight="1">
      <c r="A45" s="30" t="s">
        <v>34</v>
      </c>
      <c r="B45" s="51">
        <f>'Расчет субсидий'!Z45</f>
        <v>-274.4545454545455</v>
      </c>
      <c r="C45" s="53">
        <f>'Расчет субсидий'!D45-1</f>
        <v>-6.6561835238663658E-2</v>
      </c>
      <c r="D45" s="53">
        <f>C45*'Расчет субсидий'!E45</f>
        <v>-0.33280917619331829</v>
      </c>
      <c r="E45" s="54">
        <f t="shared" si="6"/>
        <v>-23.748730815828672</v>
      </c>
      <c r="F45" s="59" t="s">
        <v>380</v>
      </c>
      <c r="G45" s="59" t="s">
        <v>380</v>
      </c>
      <c r="H45" s="60" t="s">
        <v>380</v>
      </c>
      <c r="I45" s="53">
        <f>'Расчет субсидий'!L45-1</f>
        <v>8.1081081081081141E-2</v>
      </c>
      <c r="J45" s="53">
        <f>I45*'Расчет субсидий'!M45</f>
        <v>1.2162162162162171</v>
      </c>
      <c r="K45" s="54">
        <f t="shared" si="7"/>
        <v>86.787245060776399</v>
      </c>
      <c r="L45" s="53">
        <f>'Расчет субсидий'!P45-1</f>
        <v>-0.23647745229123618</v>
      </c>
      <c r="M45" s="53">
        <f>L45*'Расчет субсидий'!Q45</f>
        <v>-4.729549045824724</v>
      </c>
      <c r="N45" s="54">
        <f t="shared" si="8"/>
        <v>-337.49305969949324</v>
      </c>
      <c r="O45" s="27" t="s">
        <v>365</v>
      </c>
      <c r="P45" s="27" t="s">
        <v>365</v>
      </c>
      <c r="Q45" s="27" t="s">
        <v>365</v>
      </c>
      <c r="R45" s="53">
        <f t="shared" si="9"/>
        <v>-3.8461420058018252</v>
      </c>
    </row>
    <row r="46" spans="1:18" ht="15" customHeight="1">
      <c r="A46" s="30" t="s">
        <v>35</v>
      </c>
      <c r="B46" s="51">
        <f>'Расчет субсидий'!Z46</f>
        <v>316.9909090909091</v>
      </c>
      <c r="C46" s="53">
        <f>'Расчет субсидий'!D46-1</f>
        <v>0.11439735497445147</v>
      </c>
      <c r="D46" s="53">
        <f>C46*'Расчет субсидий'!E46</f>
        <v>0.57198677487225735</v>
      </c>
      <c r="E46" s="54">
        <f t="shared" si="6"/>
        <v>51.180070847602742</v>
      </c>
      <c r="F46" s="59" t="s">
        <v>380</v>
      </c>
      <c r="G46" s="59" t="s">
        <v>380</v>
      </c>
      <c r="H46" s="60" t="s">
        <v>380</v>
      </c>
      <c r="I46" s="53">
        <f>'Расчет субсидий'!L46-1</f>
        <v>0.16822429906542058</v>
      </c>
      <c r="J46" s="53">
        <f>I46*'Расчет субсидий'!M46</f>
        <v>2.5233644859813085</v>
      </c>
      <c r="K46" s="54">
        <f t="shared" si="7"/>
        <v>225.78489370788404</v>
      </c>
      <c r="L46" s="53">
        <f>'Расчет субсидий'!P46-1</f>
        <v>2.2366431451612989E-2</v>
      </c>
      <c r="M46" s="53">
        <f>L46*'Расчет субсидий'!Q46</f>
        <v>0.44732862903225978</v>
      </c>
      <c r="N46" s="54">
        <f t="shared" si="8"/>
        <v>40.025944535422305</v>
      </c>
      <c r="O46" s="27" t="s">
        <v>365</v>
      </c>
      <c r="P46" s="27" t="s">
        <v>365</v>
      </c>
      <c r="Q46" s="27" t="s">
        <v>365</v>
      </c>
      <c r="R46" s="53">
        <f t="shared" si="9"/>
        <v>3.5426798898858256</v>
      </c>
    </row>
    <row r="47" spans="1:18" ht="15" customHeight="1">
      <c r="A47" s="30" t="s">
        <v>36</v>
      </c>
      <c r="B47" s="51">
        <f>'Расчет субсидий'!Z47</f>
        <v>-109.5090909090909</v>
      </c>
      <c r="C47" s="53">
        <f>'Расчет субсидий'!D47-1</f>
        <v>2.8845180417962135E-2</v>
      </c>
      <c r="D47" s="53">
        <f>C47*'Расчет субсидий'!E47</f>
        <v>0.14422590208981068</v>
      </c>
      <c r="E47" s="54">
        <f t="shared" si="6"/>
        <v>14.066410711698065</v>
      </c>
      <c r="F47" s="59" t="s">
        <v>380</v>
      </c>
      <c r="G47" s="59" t="s">
        <v>380</v>
      </c>
      <c r="H47" s="60" t="s">
        <v>380</v>
      </c>
      <c r="I47" s="53">
        <f>'Расчет субсидий'!L47-1</f>
        <v>3.3707865168539408E-2</v>
      </c>
      <c r="J47" s="53">
        <f>I47*'Расчет субсидий'!M47</f>
        <v>0.50561797752809112</v>
      </c>
      <c r="K47" s="54">
        <f t="shared" si="7"/>
        <v>49.313126366853346</v>
      </c>
      <c r="L47" s="53">
        <f>'Расчет субсидий'!P47-1</f>
        <v>-8.8633194507290569E-2</v>
      </c>
      <c r="M47" s="53">
        <f>L47*'Расчет субсидий'!Q47</f>
        <v>-1.7726638901458114</v>
      </c>
      <c r="N47" s="54">
        <f t="shared" si="8"/>
        <v>-172.88862798764231</v>
      </c>
      <c r="O47" s="27" t="s">
        <v>365</v>
      </c>
      <c r="P47" s="27" t="s">
        <v>365</v>
      </c>
      <c r="Q47" s="27" t="s">
        <v>365</v>
      </c>
      <c r="R47" s="53">
        <f t="shared" si="9"/>
        <v>-1.1228200105279096</v>
      </c>
    </row>
    <row r="48" spans="1:18" ht="15" customHeight="1">
      <c r="A48" s="30" t="s">
        <v>37</v>
      </c>
      <c r="B48" s="51">
        <f>'Расчет субсидий'!Z48</f>
        <v>214.82727272727243</v>
      </c>
      <c r="C48" s="53">
        <f>'Расчет субсидий'!D48-1</f>
        <v>0.14598108747044924</v>
      </c>
      <c r="D48" s="53">
        <f>C48*'Расчет субсидий'!E48</f>
        <v>0.72990543735224622</v>
      </c>
      <c r="E48" s="54">
        <f t="shared" si="6"/>
        <v>64.387962326985487</v>
      </c>
      <c r="F48" s="59" t="s">
        <v>380</v>
      </c>
      <c r="G48" s="59" t="s">
        <v>380</v>
      </c>
      <c r="H48" s="60" t="s">
        <v>380</v>
      </c>
      <c r="I48" s="53">
        <f>'Расчет субсидий'!L48-1</f>
        <v>-2.1739130434782594E-2</v>
      </c>
      <c r="J48" s="53">
        <f>I48*'Расчет субсидий'!M48</f>
        <v>-0.21739130434782594</v>
      </c>
      <c r="K48" s="54">
        <f t="shared" si="7"/>
        <v>-19.176981562622654</v>
      </c>
      <c r="L48" s="53">
        <f>'Расчет субсидий'!P48-1</f>
        <v>9.6138974812196132E-2</v>
      </c>
      <c r="M48" s="53">
        <f>L48*'Расчет субсидий'!Q48</f>
        <v>1.9227794962439226</v>
      </c>
      <c r="N48" s="54">
        <f t="shared" si="8"/>
        <v>169.6162919629096</v>
      </c>
      <c r="O48" s="27" t="s">
        <v>365</v>
      </c>
      <c r="P48" s="27" t="s">
        <v>365</v>
      </c>
      <c r="Q48" s="27" t="s">
        <v>365</v>
      </c>
      <c r="R48" s="53">
        <f t="shared" si="9"/>
        <v>2.4352936292483429</v>
      </c>
    </row>
    <row r="49" spans="1:18" ht="15" customHeight="1">
      <c r="A49" s="30" t="s">
        <v>38</v>
      </c>
      <c r="B49" s="51">
        <f>'Расчет субсидий'!Z49</f>
        <v>67.754545454545223</v>
      </c>
      <c r="C49" s="53">
        <f>'Расчет субсидий'!D49-1</f>
        <v>0.21662220406514354</v>
      </c>
      <c r="D49" s="53">
        <f>C49*'Расчет субсидий'!E49</f>
        <v>1.0831110203257177</v>
      </c>
      <c r="E49" s="54">
        <f t="shared" si="6"/>
        <v>175.54991938315942</v>
      </c>
      <c r="F49" s="59" t="s">
        <v>380</v>
      </c>
      <c r="G49" s="59" t="s">
        <v>380</v>
      </c>
      <c r="H49" s="60" t="s">
        <v>380</v>
      </c>
      <c r="I49" s="53">
        <f>'Расчет субсидий'!L49-1</f>
        <v>5.1454138702460961E-2</v>
      </c>
      <c r="J49" s="53">
        <f>I49*'Расчет субсидий'!M49</f>
        <v>0.2572706935123048</v>
      </c>
      <c r="K49" s="54">
        <f t="shared" si="7"/>
        <v>41.698264220553085</v>
      </c>
      <c r="L49" s="53">
        <f>'Расчет субсидий'!P49-1</f>
        <v>-4.6117425606599594E-2</v>
      </c>
      <c r="M49" s="53">
        <f>L49*'Расчет субсидий'!Q49</f>
        <v>-0.92234851213199187</v>
      </c>
      <c r="N49" s="54">
        <f t="shared" si="8"/>
        <v>-149.49363814916728</v>
      </c>
      <c r="O49" s="27" t="s">
        <v>365</v>
      </c>
      <c r="P49" s="27" t="s">
        <v>365</v>
      </c>
      <c r="Q49" s="27" t="s">
        <v>365</v>
      </c>
      <c r="R49" s="53">
        <f t="shared" si="9"/>
        <v>0.41803320170603064</v>
      </c>
    </row>
    <row r="50" spans="1:18" ht="15" customHeight="1">
      <c r="A50" s="30" t="s">
        <v>39</v>
      </c>
      <c r="B50" s="51">
        <f>'Расчет субсидий'!Z50</f>
        <v>-322.19090909090892</v>
      </c>
      <c r="C50" s="53">
        <f>'Расчет субсидий'!D50-1</f>
        <v>2.5545816366439045E-2</v>
      </c>
      <c r="D50" s="53">
        <f>C50*'Расчет субсидий'!E50</f>
        <v>0.12772908183219522</v>
      </c>
      <c r="E50" s="54">
        <f t="shared" si="6"/>
        <v>13.756377834540535</v>
      </c>
      <c r="F50" s="59" t="s">
        <v>380</v>
      </c>
      <c r="G50" s="59" t="s">
        <v>380</v>
      </c>
      <c r="H50" s="60" t="s">
        <v>380</v>
      </c>
      <c r="I50" s="53">
        <f>'Расчет субсидий'!L50-1</f>
        <v>5.2631578947368363E-2</v>
      </c>
      <c r="J50" s="53">
        <f>I50*'Расчет субсидий'!M50</f>
        <v>0.26315789473684181</v>
      </c>
      <c r="K50" s="54">
        <f t="shared" si="7"/>
        <v>28.342014036381844</v>
      </c>
      <c r="L50" s="53">
        <f>'Расчет субсидий'!P50-1</f>
        <v>-0.16912278251152391</v>
      </c>
      <c r="M50" s="53">
        <f>L50*'Расчет субсидий'!Q50</f>
        <v>-3.3824556502304781</v>
      </c>
      <c r="N50" s="54">
        <f t="shared" si="8"/>
        <v>-364.28930096183132</v>
      </c>
      <c r="O50" s="27" t="s">
        <v>365</v>
      </c>
      <c r="P50" s="27" t="s">
        <v>365</v>
      </c>
      <c r="Q50" s="27" t="s">
        <v>365</v>
      </c>
      <c r="R50" s="53">
        <f t="shared" si="9"/>
        <v>-2.9915686736614413</v>
      </c>
    </row>
    <row r="51" spans="1:18" ht="15" customHeight="1">
      <c r="A51" s="30" t="s">
        <v>2</v>
      </c>
      <c r="B51" s="51">
        <f>'Расчет субсидий'!Z51</f>
        <v>240.28181818181793</v>
      </c>
      <c r="C51" s="53">
        <f>'Расчет субсидий'!D51-1</f>
        <v>0.19150958859203393</v>
      </c>
      <c r="D51" s="53">
        <f>C51*'Расчет субсидий'!E51</f>
        <v>0.95754794296016965</v>
      </c>
      <c r="E51" s="54">
        <f t="shared" si="6"/>
        <v>56.084064315539571</v>
      </c>
      <c r="F51" s="59" t="s">
        <v>380</v>
      </c>
      <c r="G51" s="59" t="s">
        <v>380</v>
      </c>
      <c r="H51" s="60" t="s">
        <v>380</v>
      </c>
      <c r="I51" s="53">
        <f>'Расчет субсидий'!L51-1</f>
        <v>3.7344398340249052E-2</v>
      </c>
      <c r="J51" s="53">
        <f>I51*'Расчет субсидий'!M51</f>
        <v>0.56016597510373578</v>
      </c>
      <c r="K51" s="54">
        <f t="shared" si="7"/>
        <v>32.809202720413197</v>
      </c>
      <c r="L51" s="53">
        <f>'Расчет субсидий'!P51-1</f>
        <v>0.12923617208077243</v>
      </c>
      <c r="M51" s="53">
        <f>L51*'Расчет субсидий'!Q51</f>
        <v>2.5847234416154485</v>
      </c>
      <c r="N51" s="54">
        <f t="shared" si="8"/>
        <v>151.38855114586516</v>
      </c>
      <c r="O51" s="27" t="s">
        <v>365</v>
      </c>
      <c r="P51" s="27" t="s">
        <v>365</v>
      </c>
      <c r="Q51" s="27" t="s">
        <v>365</v>
      </c>
      <c r="R51" s="53">
        <f t="shared" si="9"/>
        <v>4.102437359679354</v>
      </c>
    </row>
    <row r="52" spans="1:18" ht="15" customHeight="1">
      <c r="A52" s="30" t="s">
        <v>40</v>
      </c>
      <c r="B52" s="51">
        <f>'Расчет субсидий'!Z52</f>
        <v>31.409090909090992</v>
      </c>
      <c r="C52" s="53">
        <f>'Расчет субсидий'!D52-1</f>
        <v>0.11024413293432023</v>
      </c>
      <c r="D52" s="53">
        <f>C52*'Расчет субсидий'!E52</f>
        <v>0.55122066467160113</v>
      </c>
      <c r="E52" s="54">
        <f t="shared" si="6"/>
        <v>33.96101818930704</v>
      </c>
      <c r="F52" s="59" t="s">
        <v>380</v>
      </c>
      <c r="G52" s="59" t="s">
        <v>380</v>
      </c>
      <c r="H52" s="60" t="s">
        <v>380</v>
      </c>
      <c r="I52" s="53">
        <f>'Расчет субсидий'!L52-1</f>
        <v>7.5949367088607556E-2</v>
      </c>
      <c r="J52" s="53">
        <f>I52*'Расчет субсидий'!M52</f>
        <v>0.75949367088607556</v>
      </c>
      <c r="K52" s="54">
        <f t="shared" si="7"/>
        <v>46.792836380675787</v>
      </c>
      <c r="L52" s="53">
        <f>'Расчет субсидий'!P52-1</f>
        <v>-4.0045697793277601E-2</v>
      </c>
      <c r="M52" s="53">
        <f>L52*'Расчет субсидий'!Q52</f>
        <v>-0.80091395586555203</v>
      </c>
      <c r="N52" s="54">
        <f t="shared" si="8"/>
        <v>-49.344763660891836</v>
      </c>
      <c r="O52" s="27" t="s">
        <v>365</v>
      </c>
      <c r="P52" s="27" t="s">
        <v>365</v>
      </c>
      <c r="Q52" s="27" t="s">
        <v>365</v>
      </c>
      <c r="R52" s="53">
        <f t="shared" si="9"/>
        <v>0.50980037969212466</v>
      </c>
    </row>
    <row r="53" spans="1:18" ht="15" customHeight="1">
      <c r="A53" s="30" t="s">
        <v>3</v>
      </c>
      <c r="B53" s="51">
        <f>'Расчет субсидий'!Z53</f>
        <v>-443.76363636363658</v>
      </c>
      <c r="C53" s="53">
        <f>'Расчет субсидий'!D53-1</f>
        <v>-4.549468592602457E-2</v>
      </c>
      <c r="D53" s="53">
        <f>C53*'Расчет субсидий'!E53</f>
        <v>-0.22747342963012285</v>
      </c>
      <c r="E53" s="54">
        <f t="shared" si="6"/>
        <v>-15.676822490450435</v>
      </c>
      <c r="F53" s="59" t="s">
        <v>380</v>
      </c>
      <c r="G53" s="59" t="s">
        <v>380</v>
      </c>
      <c r="H53" s="60" t="s">
        <v>380</v>
      </c>
      <c r="I53" s="53">
        <f>'Расчет субсидий'!L53-1</f>
        <v>-7.6335877862595547E-3</v>
      </c>
      <c r="J53" s="53">
        <f>I53*'Расчет субсидий'!M53</f>
        <v>-7.6335877862595547E-2</v>
      </c>
      <c r="K53" s="54">
        <f t="shared" si="7"/>
        <v>-5.260851822784244</v>
      </c>
      <c r="L53" s="53">
        <f>'Расчет субсидий'!P53-1</f>
        <v>-0.30676392420355059</v>
      </c>
      <c r="M53" s="53">
        <f>L53*'Расчет субсидий'!Q53</f>
        <v>-6.1352784840710122</v>
      </c>
      <c r="N53" s="54">
        <f t="shared" si="8"/>
        <v>-422.82596205040187</v>
      </c>
      <c r="O53" s="27" t="s">
        <v>365</v>
      </c>
      <c r="P53" s="27" t="s">
        <v>365</v>
      </c>
      <c r="Q53" s="27" t="s">
        <v>365</v>
      </c>
      <c r="R53" s="53">
        <f t="shared" si="9"/>
        <v>-6.4390877915637308</v>
      </c>
    </row>
    <row r="54" spans="1:18" ht="15" customHeight="1">
      <c r="A54" s="30" t="s">
        <v>41</v>
      </c>
      <c r="B54" s="51">
        <f>'Расчет субсидий'!Z54</f>
        <v>482.5454545454545</v>
      </c>
      <c r="C54" s="53">
        <f>'Расчет субсидий'!D54-1</f>
        <v>0.14488096976778153</v>
      </c>
      <c r="D54" s="53">
        <f>C54*'Расчет субсидий'!E54</f>
        <v>0.72440484883890766</v>
      </c>
      <c r="E54" s="54">
        <f t="shared" si="6"/>
        <v>64.95140438571687</v>
      </c>
      <c r="F54" s="59" t="s">
        <v>380</v>
      </c>
      <c r="G54" s="59" t="s">
        <v>380</v>
      </c>
      <c r="H54" s="60" t="s">
        <v>380</v>
      </c>
      <c r="I54" s="53">
        <f>'Расчет субсидий'!L54-1</f>
        <v>0.14503816793893121</v>
      </c>
      <c r="J54" s="53">
        <f>I54*'Расчет субсидий'!M54</f>
        <v>1.4503816793893121</v>
      </c>
      <c r="K54" s="54">
        <f t="shared" si="7"/>
        <v>130.04375539816328</v>
      </c>
      <c r="L54" s="53">
        <f>'Расчет субсидий'!P54-1</f>
        <v>0.16035282822625807</v>
      </c>
      <c r="M54" s="53">
        <f>L54*'Расчет субсидий'!Q54</f>
        <v>3.2070565645251614</v>
      </c>
      <c r="N54" s="54">
        <f t="shared" si="8"/>
        <v>287.55029476157438</v>
      </c>
      <c r="O54" s="27" t="s">
        <v>365</v>
      </c>
      <c r="P54" s="27" t="s">
        <v>365</v>
      </c>
      <c r="Q54" s="27" t="s">
        <v>365</v>
      </c>
      <c r="R54" s="53">
        <f t="shared" si="9"/>
        <v>5.3818430927533809</v>
      </c>
    </row>
    <row r="55" spans="1:18" ht="15" customHeight="1">
      <c r="A55" s="31" t="s">
        <v>42</v>
      </c>
      <c r="B55" s="50">
        <f>'Расчет субсидий'!Z55</f>
        <v>-4329.8363636363611</v>
      </c>
      <c r="C55" s="50"/>
      <c r="D55" s="50"/>
      <c r="E55" s="50">
        <f>SUM(E57:E378)</f>
        <v>-23.442899959901851</v>
      </c>
      <c r="F55" s="50"/>
      <c r="G55" s="50"/>
      <c r="H55" s="50"/>
      <c r="I55" s="50"/>
      <c r="J55" s="50"/>
      <c r="K55" s="50"/>
      <c r="L55" s="50"/>
      <c r="M55" s="50"/>
      <c r="N55" s="50">
        <f>SUM(N57:N378)</f>
        <v>-4306.4389182219147</v>
      </c>
      <c r="O55" s="50"/>
      <c r="P55" s="50"/>
      <c r="Q55" s="50"/>
      <c r="R55" s="50"/>
    </row>
    <row r="56" spans="1:18" ht="15" customHeight="1">
      <c r="A56" s="32" t="s">
        <v>43</v>
      </c>
      <c r="B56" s="55"/>
      <c r="C56" s="56"/>
      <c r="D56" s="56"/>
      <c r="E56" s="57"/>
      <c r="F56" s="56"/>
      <c r="G56" s="56"/>
      <c r="H56" s="57"/>
      <c r="I56" s="57"/>
      <c r="J56" s="57"/>
      <c r="K56" s="57"/>
      <c r="L56" s="56"/>
      <c r="M56" s="56"/>
      <c r="N56" s="57"/>
      <c r="O56" s="56"/>
      <c r="P56" s="56"/>
      <c r="Q56" s="57"/>
      <c r="R56" s="57"/>
    </row>
    <row r="57" spans="1:18" ht="15" customHeight="1">
      <c r="A57" s="33" t="s">
        <v>44</v>
      </c>
      <c r="B57" s="51">
        <f>'Расчет субсидий'!Z57</f>
        <v>-47.15454545454547</v>
      </c>
      <c r="C57" s="53">
        <f>'Расчет субсидий'!D57-1</f>
        <v>6.4000000000000057E-2</v>
      </c>
      <c r="D57" s="53">
        <f>C57*'Расчет субсидий'!E57</f>
        <v>0.32000000000000028</v>
      </c>
      <c r="E57" s="54">
        <f t="shared" ref="E57:E120" si="10">$B57*D57/$R57</f>
        <v>1.8122494701850056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3">
        <f>'Расчет субсидий'!P57-1</f>
        <v>-0.43231835996382273</v>
      </c>
      <c r="M57" s="53">
        <f>L57*'Расчет субсидий'!Q57</f>
        <v>-8.6463671992764546</v>
      </c>
      <c r="N57" s="54">
        <f t="shared" ref="N57:N120" si="11">$B57*M57/$R57</f>
        <v>-48.966794924730479</v>
      </c>
      <c r="O57" s="27" t="s">
        <v>365</v>
      </c>
      <c r="P57" s="27" t="s">
        <v>365</v>
      </c>
      <c r="Q57" s="27" t="s">
        <v>365</v>
      </c>
      <c r="R57" s="53">
        <f>D57+M57</f>
        <v>-8.3263671992764543</v>
      </c>
    </row>
    <row r="58" spans="1:18" ht="15" customHeight="1">
      <c r="A58" s="33" t="s">
        <v>45</v>
      </c>
      <c r="B58" s="51">
        <f>'Расчет субсидий'!Z58</f>
        <v>-17.199999999999989</v>
      </c>
      <c r="C58" s="53">
        <f>'Расчет субсидий'!D58-1</f>
        <v>0.1093090909090908</v>
      </c>
      <c r="D58" s="53">
        <f>C58*'Расчет субсидий'!E58</f>
        <v>0.546545454545454</v>
      </c>
      <c r="E58" s="54">
        <f t="shared" si="10"/>
        <v>3.6445983693330182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3">
        <f>'Расчет субсидий'!P58-1</f>
        <v>-0.15629322268326418</v>
      </c>
      <c r="M58" s="53">
        <f>L58*'Расчет субсидий'!Q58</f>
        <v>-3.1258644536652835</v>
      </c>
      <c r="N58" s="54">
        <f t="shared" si="11"/>
        <v>-20.84459836933301</v>
      </c>
      <c r="O58" s="27" t="s">
        <v>365</v>
      </c>
      <c r="P58" s="27" t="s">
        <v>365</v>
      </c>
      <c r="Q58" s="27" t="s">
        <v>365</v>
      </c>
      <c r="R58" s="53">
        <f t="shared" ref="R58:R121" si="12">D58+M58</f>
        <v>-2.5793189991198293</v>
      </c>
    </row>
    <row r="59" spans="1:18" ht="15" customHeight="1">
      <c r="A59" s="33" t="s">
        <v>46</v>
      </c>
      <c r="B59" s="51">
        <f>'Расчет субсидий'!Z59</f>
        <v>-5.3454545454545439</v>
      </c>
      <c r="C59" s="53">
        <f>'Расчет субсидий'!D59-1</f>
        <v>-0.30984615384615377</v>
      </c>
      <c r="D59" s="53">
        <f>C59*'Расчет субсидий'!E59</f>
        <v>-1.549230769230769</v>
      </c>
      <c r="E59" s="54">
        <f t="shared" si="10"/>
        <v>-7.6719439499883766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3">
        <f>'Расчет субсидий'!P59-1</f>
        <v>2.3489932885905951E-2</v>
      </c>
      <c r="M59" s="53">
        <f>L59*'Расчет субсидий'!Q59</f>
        <v>0.46979865771811902</v>
      </c>
      <c r="N59" s="54">
        <f t="shared" si="11"/>
        <v>2.3264894045338331</v>
      </c>
      <c r="O59" s="27" t="s">
        <v>365</v>
      </c>
      <c r="P59" s="27" t="s">
        <v>365</v>
      </c>
      <c r="Q59" s="27" t="s">
        <v>365</v>
      </c>
      <c r="R59" s="53">
        <f t="shared" si="12"/>
        <v>-1.0794321115126499</v>
      </c>
    </row>
    <row r="60" spans="1:18" ht="15" customHeight="1">
      <c r="A60" s="33" t="s">
        <v>47</v>
      </c>
      <c r="B60" s="51">
        <f>'Расчет субсидий'!Z60</f>
        <v>-24.790909090909096</v>
      </c>
      <c r="C60" s="53">
        <f>'Расчет субсидий'!D60-1</f>
        <v>-1</v>
      </c>
      <c r="D60" s="53">
        <f>C60*'Расчет субсидий'!E60</f>
        <v>0</v>
      </c>
      <c r="E60" s="54">
        <f t="shared" si="10"/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3">
        <f>'Расчет субсидий'!P60-1</f>
        <v>-0.31299734748010599</v>
      </c>
      <c r="M60" s="53">
        <f>L60*'Расчет субсидий'!Q60</f>
        <v>-6.2599469496021198</v>
      </c>
      <c r="N60" s="54">
        <f t="shared" si="11"/>
        <v>-24.790909090909096</v>
      </c>
      <c r="O60" s="27" t="s">
        <v>365</v>
      </c>
      <c r="P60" s="27" t="s">
        <v>365</v>
      </c>
      <c r="Q60" s="27" t="s">
        <v>365</v>
      </c>
      <c r="R60" s="53">
        <f t="shared" si="12"/>
        <v>-6.2599469496021198</v>
      </c>
    </row>
    <row r="61" spans="1:18" ht="15" customHeight="1">
      <c r="A61" s="33" t="s">
        <v>48</v>
      </c>
      <c r="B61" s="51">
        <f>'Расчет субсидий'!Z61</f>
        <v>29.363636363636374</v>
      </c>
      <c r="C61" s="53">
        <f>'Расчет субсидий'!D61-1</f>
        <v>-8.6549707602339265E-2</v>
      </c>
      <c r="D61" s="53">
        <f>C61*'Расчет субсидий'!E61</f>
        <v>-0.43274853801169633</v>
      </c>
      <c r="E61" s="54">
        <f t="shared" si="10"/>
        <v>-3.038935610665416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3">
        <f>'Расчет субсидий'!P61-1</f>
        <v>0.23070850202429138</v>
      </c>
      <c r="M61" s="53">
        <f>L61*'Расчет субсидий'!Q61</f>
        <v>4.6141700404858277</v>
      </c>
      <c r="N61" s="54">
        <f t="shared" si="11"/>
        <v>32.402571974301793</v>
      </c>
      <c r="O61" s="27" t="s">
        <v>365</v>
      </c>
      <c r="P61" s="27" t="s">
        <v>365</v>
      </c>
      <c r="Q61" s="27" t="s">
        <v>365</v>
      </c>
      <c r="R61" s="53">
        <f t="shared" si="12"/>
        <v>4.181421502474131</v>
      </c>
    </row>
    <row r="62" spans="1:18" ht="15" customHeight="1">
      <c r="A62" s="32" t="s">
        <v>49</v>
      </c>
      <c r="B62" s="55"/>
      <c r="C62" s="56"/>
      <c r="D62" s="56"/>
      <c r="E62" s="57"/>
      <c r="F62" s="56"/>
      <c r="G62" s="56"/>
      <c r="H62" s="57"/>
      <c r="I62" s="57"/>
      <c r="J62" s="57"/>
      <c r="K62" s="57"/>
      <c r="L62" s="56"/>
      <c r="M62" s="56"/>
      <c r="N62" s="57"/>
      <c r="O62" s="56"/>
      <c r="P62" s="56"/>
      <c r="Q62" s="57"/>
      <c r="R62" s="57"/>
    </row>
    <row r="63" spans="1:18" ht="15" customHeight="1">
      <c r="A63" s="33" t="s">
        <v>50</v>
      </c>
      <c r="B63" s="51">
        <f>'Расчет субсидий'!Z63</f>
        <v>2.6454545454545411</v>
      </c>
      <c r="C63" s="53">
        <f>'Расчет субсидий'!D63-1</f>
        <v>6.8149564141587238E-2</v>
      </c>
      <c r="D63" s="53">
        <f>C63*'Расчет субсидий'!E63</f>
        <v>0.34074782070793619</v>
      </c>
      <c r="E63" s="54">
        <f t="shared" si="10"/>
        <v>1.0108081039105927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3">
        <f>'Расчет субсидий'!P63-1</f>
        <v>2.7552322267162532E-2</v>
      </c>
      <c r="M63" s="53">
        <f>L63*'Расчет субсидий'!Q63</f>
        <v>0.55104644534325065</v>
      </c>
      <c r="N63" s="54">
        <f t="shared" si="11"/>
        <v>1.6346464415439483</v>
      </c>
      <c r="O63" s="27" t="s">
        <v>365</v>
      </c>
      <c r="P63" s="27" t="s">
        <v>365</v>
      </c>
      <c r="Q63" s="27" t="s">
        <v>365</v>
      </c>
      <c r="R63" s="53">
        <f t="shared" si="12"/>
        <v>0.89179426605118683</v>
      </c>
    </row>
    <row r="64" spans="1:18" ht="15" customHeight="1">
      <c r="A64" s="33" t="s">
        <v>51</v>
      </c>
      <c r="B64" s="51">
        <f>'Расчет субсидий'!Z64</f>
        <v>3.4454545454545453</v>
      </c>
      <c r="C64" s="53">
        <f>'Расчет субсидий'!D64-1</f>
        <v>0</v>
      </c>
      <c r="D64" s="53">
        <f>C64*'Расчет субсидий'!E64</f>
        <v>0</v>
      </c>
      <c r="E64" s="54">
        <f t="shared" si="10"/>
        <v>0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3">
        <f>'Расчет субсидий'!P64-1</f>
        <v>8.2914572864321689E-2</v>
      </c>
      <c r="M64" s="53">
        <f>L64*'Расчет субсидий'!Q64</f>
        <v>1.6582914572864338</v>
      </c>
      <c r="N64" s="54">
        <f t="shared" si="11"/>
        <v>3.4454545454545453</v>
      </c>
      <c r="O64" s="27" t="s">
        <v>365</v>
      </c>
      <c r="P64" s="27" t="s">
        <v>365</v>
      </c>
      <c r="Q64" s="27" t="s">
        <v>365</v>
      </c>
      <c r="R64" s="53">
        <f t="shared" si="12"/>
        <v>1.6582914572864338</v>
      </c>
    </row>
    <row r="65" spans="1:18" ht="15" customHeight="1">
      <c r="A65" s="33" t="s">
        <v>52</v>
      </c>
      <c r="B65" s="51">
        <f>'Расчет субсидий'!Z65</f>
        <v>12.218181818181819</v>
      </c>
      <c r="C65" s="53">
        <f>'Расчет субсидий'!D65-1</f>
        <v>-1</v>
      </c>
      <c r="D65" s="53">
        <f>C65*'Расчет субсидий'!E65</f>
        <v>0</v>
      </c>
      <c r="E65" s="54">
        <f t="shared" si="10"/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3">
        <f>'Расчет субсидий'!P65-1</f>
        <v>0.17908131595282439</v>
      </c>
      <c r="M65" s="53">
        <f>L65*'Расчет субсидий'!Q65</f>
        <v>3.5816263190564879</v>
      </c>
      <c r="N65" s="54">
        <f t="shared" si="11"/>
        <v>12.218181818181819</v>
      </c>
      <c r="O65" s="27" t="s">
        <v>365</v>
      </c>
      <c r="P65" s="27" t="s">
        <v>365</v>
      </c>
      <c r="Q65" s="27" t="s">
        <v>365</v>
      </c>
      <c r="R65" s="53">
        <f t="shared" si="12"/>
        <v>3.5816263190564879</v>
      </c>
    </row>
    <row r="66" spans="1:18" ht="15" customHeight="1">
      <c r="A66" s="33" t="s">
        <v>53</v>
      </c>
      <c r="B66" s="51">
        <f>'Расчет субсидий'!Z66</f>
        <v>13.481818181818177</v>
      </c>
      <c r="C66" s="53">
        <f>'Расчет субсидий'!D66-1</f>
        <v>-1</v>
      </c>
      <c r="D66" s="53">
        <f>C66*'Расчет субсидий'!E66</f>
        <v>0</v>
      </c>
      <c r="E66" s="54">
        <f t="shared" si="10"/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3">
        <f>'Расчет субсидий'!P66-1</f>
        <v>0.22555555555555551</v>
      </c>
      <c r="M66" s="53">
        <f>L66*'Расчет субсидий'!Q66</f>
        <v>4.5111111111111102</v>
      </c>
      <c r="N66" s="54">
        <f t="shared" si="11"/>
        <v>13.481818181818177</v>
      </c>
      <c r="O66" s="27" t="s">
        <v>365</v>
      </c>
      <c r="P66" s="27" t="s">
        <v>365</v>
      </c>
      <c r="Q66" s="27" t="s">
        <v>365</v>
      </c>
      <c r="R66" s="53">
        <f t="shared" si="12"/>
        <v>4.5111111111111102</v>
      </c>
    </row>
    <row r="67" spans="1:18" ht="15" customHeight="1">
      <c r="A67" s="33" t="s">
        <v>54</v>
      </c>
      <c r="B67" s="51">
        <f>'Расчет субсидий'!Z67</f>
        <v>-29.581818181818193</v>
      </c>
      <c r="C67" s="53">
        <f>'Расчет субсидий'!D67-1</f>
        <v>-1</v>
      </c>
      <c r="D67" s="53">
        <f>C67*'Расчет субсидий'!E67</f>
        <v>0</v>
      </c>
      <c r="E67" s="54">
        <f t="shared" si="10"/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3">
        <f>'Расчет субсидий'!P67-1</f>
        <v>-0.29224904701397714</v>
      </c>
      <c r="M67" s="53">
        <f>L67*'Расчет субсидий'!Q67</f>
        <v>-5.8449809402795427</v>
      </c>
      <c r="N67" s="54">
        <f t="shared" si="11"/>
        <v>-29.581818181818193</v>
      </c>
      <c r="O67" s="27" t="s">
        <v>365</v>
      </c>
      <c r="P67" s="27" t="s">
        <v>365</v>
      </c>
      <c r="Q67" s="27" t="s">
        <v>365</v>
      </c>
      <c r="R67" s="53">
        <f t="shared" si="12"/>
        <v>-5.8449809402795427</v>
      </c>
    </row>
    <row r="68" spans="1:18" ht="15" customHeight="1">
      <c r="A68" s="33" t="s">
        <v>55</v>
      </c>
      <c r="B68" s="51">
        <f>'Расчет субсидий'!Z68</f>
        <v>4.5454545454546746E-2</v>
      </c>
      <c r="C68" s="53">
        <f>'Расчет субсидий'!D68-1</f>
        <v>-1</v>
      </c>
      <c r="D68" s="53">
        <f>C68*'Расчет субсидий'!E68</f>
        <v>0</v>
      </c>
      <c r="E68" s="54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3">
        <f>'Расчет субсидий'!P68-1</f>
        <v>0</v>
      </c>
      <c r="M68" s="53">
        <f>L68*'Расчет субсидий'!Q68</f>
        <v>0</v>
      </c>
      <c r="N68" s="54">
        <v>0</v>
      </c>
      <c r="O68" s="27" t="s">
        <v>365</v>
      </c>
      <c r="P68" s="27" t="s">
        <v>365</v>
      </c>
      <c r="Q68" s="27" t="s">
        <v>365</v>
      </c>
      <c r="R68" s="53">
        <f t="shared" si="12"/>
        <v>0</v>
      </c>
    </row>
    <row r="69" spans="1:18" ht="15" customHeight="1">
      <c r="A69" s="33" t="s">
        <v>56</v>
      </c>
      <c r="B69" s="51">
        <f>'Расчет субсидий'!Z69</f>
        <v>15.309090909090912</v>
      </c>
      <c r="C69" s="53">
        <f>'Расчет субсидий'!D69-1</f>
        <v>-1</v>
      </c>
      <c r="D69" s="53">
        <f>C69*'Расчет субсидий'!E69</f>
        <v>0</v>
      </c>
      <c r="E69" s="54">
        <f t="shared" si="10"/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3">
        <f>'Расчет субсидий'!P69-1</f>
        <v>0.10850439882697938</v>
      </c>
      <c r="M69" s="53">
        <f>L69*'Расчет субсидий'!Q69</f>
        <v>2.1700879765395875</v>
      </c>
      <c r="N69" s="54">
        <f t="shared" si="11"/>
        <v>15.30909090909091</v>
      </c>
      <c r="O69" s="27" t="s">
        <v>365</v>
      </c>
      <c r="P69" s="27" t="s">
        <v>365</v>
      </c>
      <c r="Q69" s="27" t="s">
        <v>365</v>
      </c>
      <c r="R69" s="53">
        <f t="shared" si="12"/>
        <v>2.1700879765395875</v>
      </c>
    </row>
    <row r="70" spans="1:18" ht="15" customHeight="1">
      <c r="A70" s="33" t="s">
        <v>57</v>
      </c>
      <c r="B70" s="51">
        <f>'Расчет субсидий'!Z70</f>
        <v>-0.19090909090909136</v>
      </c>
      <c r="C70" s="53">
        <f>'Расчет субсидий'!D70-1</f>
        <v>-4.5641404026561805E-3</v>
      </c>
      <c r="D70" s="53">
        <f>C70*'Расчет субсидий'!E70</f>
        <v>-2.2820702013280902E-2</v>
      </c>
      <c r="E70" s="54">
        <f t="shared" si="10"/>
        <v>-1.2379325822026509E-2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3">
        <f>'Расчет субсидий'!P70-1</f>
        <v>-1.6455559164230804E-2</v>
      </c>
      <c r="M70" s="53">
        <f>L70*'Расчет субсидий'!Q70</f>
        <v>-0.32911118328461608</v>
      </c>
      <c r="N70" s="54">
        <f t="shared" si="11"/>
        <v>-0.17852976508706486</v>
      </c>
      <c r="O70" s="27" t="s">
        <v>365</v>
      </c>
      <c r="P70" s="27" t="s">
        <v>365</v>
      </c>
      <c r="Q70" s="27" t="s">
        <v>365</v>
      </c>
      <c r="R70" s="53">
        <f t="shared" si="12"/>
        <v>-0.35193188529789698</v>
      </c>
    </row>
    <row r="71" spans="1:18" ht="15" customHeight="1">
      <c r="A71" s="33" t="s">
        <v>58</v>
      </c>
      <c r="B71" s="51">
        <f>'Расчет субсидий'!Z71</f>
        <v>-7.0636363636363626</v>
      </c>
      <c r="C71" s="53">
        <f>'Расчет субсидий'!D71-1</f>
        <v>-1</v>
      </c>
      <c r="D71" s="53">
        <f>C71*'Расчет субсидий'!E71</f>
        <v>0</v>
      </c>
      <c r="E71" s="54">
        <f t="shared" si="10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3">
        <f>'Расчет субсидий'!P71-1</f>
        <v>-0.11024930747922446</v>
      </c>
      <c r="M71" s="53">
        <f>L71*'Расчет субсидий'!Q71</f>
        <v>-2.2049861495844891</v>
      </c>
      <c r="N71" s="54">
        <f t="shared" si="11"/>
        <v>-7.0636363636363626</v>
      </c>
      <c r="O71" s="27" t="s">
        <v>365</v>
      </c>
      <c r="P71" s="27" t="s">
        <v>365</v>
      </c>
      <c r="Q71" s="27" t="s">
        <v>365</v>
      </c>
      <c r="R71" s="53">
        <f t="shared" si="12"/>
        <v>-2.2049861495844891</v>
      </c>
    </row>
    <row r="72" spans="1:18" ht="15" customHeight="1">
      <c r="A72" s="33" t="s">
        <v>59</v>
      </c>
      <c r="B72" s="51">
        <f>'Расчет субсидий'!Z72</f>
        <v>-29.31818181818182</v>
      </c>
      <c r="C72" s="53">
        <f>'Расчет субсидий'!D72-1</f>
        <v>-1</v>
      </c>
      <c r="D72" s="53">
        <f>C72*'Расчет субсидий'!E72</f>
        <v>0</v>
      </c>
      <c r="E72" s="54">
        <f t="shared" si="10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3">
        <f>'Расчет субсидий'!P72-1</f>
        <v>-0.48208469055374592</v>
      </c>
      <c r="M72" s="53">
        <f>L72*'Расчет субсидий'!Q72</f>
        <v>-9.6416938110749193</v>
      </c>
      <c r="N72" s="54">
        <f t="shared" si="11"/>
        <v>-29.318181818181824</v>
      </c>
      <c r="O72" s="27" t="s">
        <v>365</v>
      </c>
      <c r="P72" s="27" t="s">
        <v>365</v>
      </c>
      <c r="Q72" s="27" t="s">
        <v>365</v>
      </c>
      <c r="R72" s="53">
        <f t="shared" si="12"/>
        <v>-9.6416938110749193</v>
      </c>
    </row>
    <row r="73" spans="1:18" ht="15" customHeight="1">
      <c r="A73" s="33" t="s">
        <v>60</v>
      </c>
      <c r="B73" s="51">
        <f>'Расчет субсидий'!Z73</f>
        <v>-81</v>
      </c>
      <c r="C73" s="53">
        <f>'Расчет субсидий'!D73-1</f>
        <v>-1</v>
      </c>
      <c r="D73" s="53">
        <f>C73*'Расчет субсидий'!E73</f>
        <v>0</v>
      </c>
      <c r="E73" s="54">
        <f t="shared" si="10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3">
        <f>'Расчет субсидий'!P73-1</f>
        <v>-1</v>
      </c>
      <c r="M73" s="53">
        <f>L73*'Расчет субсидий'!Q73</f>
        <v>-20</v>
      </c>
      <c r="N73" s="54">
        <f t="shared" si="11"/>
        <v>-81</v>
      </c>
      <c r="O73" s="27" t="s">
        <v>365</v>
      </c>
      <c r="P73" s="27" t="s">
        <v>365</v>
      </c>
      <c r="Q73" s="27" t="s">
        <v>365</v>
      </c>
      <c r="R73" s="53">
        <f t="shared" si="12"/>
        <v>-20</v>
      </c>
    </row>
    <row r="74" spans="1:18" ht="15" customHeight="1">
      <c r="A74" s="33" t="s">
        <v>61</v>
      </c>
      <c r="B74" s="51">
        <f>'Расчет субсидий'!Z74</f>
        <v>-2.6363636363636402</v>
      </c>
      <c r="C74" s="53">
        <f>'Расчет субсидий'!D74-1</f>
        <v>0</v>
      </c>
      <c r="D74" s="53">
        <f>C74*'Расчет субсидий'!E74</f>
        <v>0</v>
      </c>
      <c r="E74" s="54">
        <f t="shared" si="10"/>
        <v>0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3">
        <f>'Расчет субсидий'!P74-1</f>
        <v>-4.0492957746478875E-2</v>
      </c>
      <c r="M74" s="53">
        <f>L74*'Расчет субсидий'!Q74</f>
        <v>-0.8098591549295775</v>
      </c>
      <c r="N74" s="54">
        <f t="shared" si="11"/>
        <v>-2.6363636363636402</v>
      </c>
      <c r="O74" s="27" t="s">
        <v>365</v>
      </c>
      <c r="P74" s="27" t="s">
        <v>365</v>
      </c>
      <c r="Q74" s="27" t="s">
        <v>365</v>
      </c>
      <c r="R74" s="53">
        <f t="shared" si="12"/>
        <v>-0.8098591549295775</v>
      </c>
    </row>
    <row r="75" spans="1:18" ht="15" customHeight="1">
      <c r="A75" s="32" t="s">
        <v>62</v>
      </c>
      <c r="B75" s="55"/>
      <c r="C75" s="56"/>
      <c r="D75" s="56"/>
      <c r="E75" s="57"/>
      <c r="F75" s="56"/>
      <c r="G75" s="56"/>
      <c r="H75" s="57"/>
      <c r="I75" s="57"/>
      <c r="J75" s="57"/>
      <c r="K75" s="57"/>
      <c r="L75" s="56"/>
      <c r="M75" s="56"/>
      <c r="N75" s="57"/>
      <c r="O75" s="56"/>
      <c r="P75" s="56"/>
      <c r="Q75" s="57"/>
      <c r="R75" s="57"/>
    </row>
    <row r="76" spans="1:18" ht="15" customHeight="1">
      <c r="A76" s="33" t="s">
        <v>63</v>
      </c>
      <c r="B76" s="51">
        <f>'Расчет субсидий'!Z76</f>
        <v>-162.73636363636362</v>
      </c>
      <c r="C76" s="53">
        <f>'Расчет субсидий'!D76-1</f>
        <v>-1</v>
      </c>
      <c r="D76" s="53">
        <f>C76*'Расчет субсидий'!E76</f>
        <v>0</v>
      </c>
      <c r="E76" s="54">
        <f t="shared" si="10"/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3">
        <f>'Расчет субсидий'!P76-1</f>
        <v>-0.66242774566473983</v>
      </c>
      <c r="M76" s="53">
        <f>L76*'Расчет субсидий'!Q76</f>
        <v>-13.248554913294797</v>
      </c>
      <c r="N76" s="54">
        <f t="shared" si="11"/>
        <v>-162.73636363636362</v>
      </c>
      <c r="O76" s="27" t="s">
        <v>365</v>
      </c>
      <c r="P76" s="27" t="s">
        <v>365</v>
      </c>
      <c r="Q76" s="27" t="s">
        <v>365</v>
      </c>
      <c r="R76" s="53">
        <f t="shared" si="12"/>
        <v>-13.248554913294797</v>
      </c>
    </row>
    <row r="77" spans="1:18" ht="15" customHeight="1">
      <c r="A77" s="33" t="s">
        <v>64</v>
      </c>
      <c r="B77" s="51">
        <f>'Расчет субсидий'!Z77</f>
        <v>5.8454545454545439</v>
      </c>
      <c r="C77" s="53">
        <f>'Расчет субсидий'!D77-1</f>
        <v>6.747844311377249E-2</v>
      </c>
      <c r="D77" s="53">
        <f>C77*'Расчет субсидий'!E77</f>
        <v>0.33739221556886245</v>
      </c>
      <c r="E77" s="54">
        <f t="shared" si="10"/>
        <v>2.3350180101100011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3">
        <f>'Расчет субсидий'!P77-1</f>
        <v>2.5361559421504865E-2</v>
      </c>
      <c r="M77" s="53">
        <f>L77*'Расчет субсидий'!Q77</f>
        <v>0.50723118843009729</v>
      </c>
      <c r="N77" s="54">
        <f t="shared" si="11"/>
        <v>3.5104365353445433</v>
      </c>
      <c r="O77" s="27" t="s">
        <v>365</v>
      </c>
      <c r="P77" s="27" t="s">
        <v>365</v>
      </c>
      <c r="Q77" s="27" t="s">
        <v>365</v>
      </c>
      <c r="R77" s="53">
        <f t="shared" si="12"/>
        <v>0.84462340399895974</v>
      </c>
    </row>
    <row r="78" spans="1:18" ht="15" customHeight="1">
      <c r="A78" s="33" t="s">
        <v>65</v>
      </c>
      <c r="B78" s="51">
        <f>'Расчет субсидий'!Z78</f>
        <v>20.74545454545455</v>
      </c>
      <c r="C78" s="53">
        <f>'Расчет субсидий'!D78-1</f>
        <v>0</v>
      </c>
      <c r="D78" s="53">
        <f>C78*'Расчет субсидий'!E78</f>
        <v>0</v>
      </c>
      <c r="E78" s="54">
        <f t="shared" si="10"/>
        <v>0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3">
        <f>'Расчет субсидий'!P78-1</f>
        <v>0.30000000000000004</v>
      </c>
      <c r="M78" s="53">
        <f>L78*'Расчет субсидий'!Q78</f>
        <v>6.0000000000000009</v>
      </c>
      <c r="N78" s="54">
        <f t="shared" si="11"/>
        <v>20.74545454545455</v>
      </c>
      <c r="O78" s="27" t="s">
        <v>365</v>
      </c>
      <c r="P78" s="27" t="s">
        <v>365</v>
      </c>
      <c r="Q78" s="27" t="s">
        <v>365</v>
      </c>
      <c r="R78" s="53">
        <f t="shared" si="12"/>
        <v>6.0000000000000009</v>
      </c>
    </row>
    <row r="79" spans="1:18" ht="15" customHeight="1">
      <c r="A79" s="33" t="s">
        <v>66</v>
      </c>
      <c r="B79" s="51">
        <f>'Расчет субсидий'!Z79</f>
        <v>33.745454545454521</v>
      </c>
      <c r="C79" s="53">
        <f>'Расчет субсидий'!D79-1</f>
        <v>7.883427168105861E-3</v>
      </c>
      <c r="D79" s="53">
        <f>C79*'Расчет субсидий'!E79</f>
        <v>3.9417135840529305E-2</v>
      </c>
      <c r="E79" s="54">
        <f t="shared" si="10"/>
        <v>0.26433281318990176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3">
        <f>'Расчет субсидий'!P79-1</f>
        <v>0.2496341463414633</v>
      </c>
      <c r="M79" s="53">
        <f>L79*'Расчет субсидий'!Q79</f>
        <v>4.9926829268292661</v>
      </c>
      <c r="N79" s="54">
        <f t="shared" si="11"/>
        <v>33.481121732264619</v>
      </c>
      <c r="O79" s="27" t="s">
        <v>365</v>
      </c>
      <c r="P79" s="27" t="s">
        <v>365</v>
      </c>
      <c r="Q79" s="27" t="s">
        <v>365</v>
      </c>
      <c r="R79" s="53">
        <f t="shared" si="12"/>
        <v>5.0321000626697954</v>
      </c>
    </row>
    <row r="80" spans="1:18" ht="15" customHeight="1">
      <c r="A80" s="33" t="s">
        <v>67</v>
      </c>
      <c r="B80" s="51">
        <f>'Расчет субсидий'!Z80</f>
        <v>35.172727272727286</v>
      </c>
      <c r="C80" s="53">
        <f>'Расчет субсидий'!D80-1</f>
        <v>-1</v>
      </c>
      <c r="D80" s="53">
        <f>C80*'Расчет субсидий'!E80</f>
        <v>0</v>
      </c>
      <c r="E80" s="54">
        <f t="shared" si="10"/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3">
        <f>'Расчет субсидий'!P80-1</f>
        <v>0.2175291375291375</v>
      </c>
      <c r="M80" s="53">
        <f>L80*'Расчет субсидий'!Q80</f>
        <v>4.3505827505827499</v>
      </c>
      <c r="N80" s="54">
        <f t="shared" si="11"/>
        <v>35.172727272727286</v>
      </c>
      <c r="O80" s="27" t="s">
        <v>365</v>
      </c>
      <c r="P80" s="27" t="s">
        <v>365</v>
      </c>
      <c r="Q80" s="27" t="s">
        <v>365</v>
      </c>
      <c r="R80" s="53">
        <f t="shared" si="12"/>
        <v>4.3505827505827499</v>
      </c>
    </row>
    <row r="81" spans="1:18" ht="15" customHeight="1">
      <c r="A81" s="32" t="s">
        <v>68</v>
      </c>
      <c r="B81" s="55"/>
      <c r="C81" s="56"/>
      <c r="D81" s="56"/>
      <c r="E81" s="57"/>
      <c r="F81" s="56"/>
      <c r="G81" s="56"/>
      <c r="H81" s="57"/>
      <c r="I81" s="57"/>
      <c r="J81" s="57"/>
      <c r="K81" s="57"/>
      <c r="L81" s="56"/>
      <c r="M81" s="56"/>
      <c r="N81" s="57"/>
      <c r="O81" s="56"/>
      <c r="P81" s="56"/>
      <c r="Q81" s="57"/>
      <c r="R81" s="57"/>
    </row>
    <row r="82" spans="1:18" ht="15" customHeight="1">
      <c r="A82" s="33" t="s">
        <v>69</v>
      </c>
      <c r="B82" s="51">
        <f>'Расчет субсидий'!Z82</f>
        <v>-6.8090909090909086</v>
      </c>
      <c r="C82" s="53">
        <f>'Расчет субсидий'!D82-1</f>
        <v>7.4706510138740079E-3</v>
      </c>
      <c r="D82" s="53">
        <f>C82*'Расчет субсидий'!E82</f>
        <v>3.7353255069370039E-2</v>
      </c>
      <c r="E82" s="54">
        <f t="shared" si="10"/>
        <v>4.0107972327967249E-2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3">
        <f>'Расчет субсидий'!P82-1</f>
        <v>-0.31893892658852552</v>
      </c>
      <c r="M82" s="53">
        <f>L82*'Расчет субсидий'!Q82</f>
        <v>-6.3787785317705108</v>
      </c>
      <c r="N82" s="54">
        <f t="shared" si="11"/>
        <v>-6.8491988814188751</v>
      </c>
      <c r="O82" s="27" t="s">
        <v>365</v>
      </c>
      <c r="P82" s="27" t="s">
        <v>365</v>
      </c>
      <c r="Q82" s="27" t="s">
        <v>365</v>
      </c>
      <c r="R82" s="53">
        <f t="shared" si="12"/>
        <v>-6.3414252767011412</v>
      </c>
    </row>
    <row r="83" spans="1:18" ht="15" customHeight="1">
      <c r="A83" s="33" t="s">
        <v>70</v>
      </c>
      <c r="B83" s="51">
        <f>'Расчет субсидий'!Z83</f>
        <v>9.1272727272727252</v>
      </c>
      <c r="C83" s="53">
        <f>'Расчет субсидий'!D83-1</f>
        <v>0.20427782041442821</v>
      </c>
      <c r="D83" s="53">
        <f>C83*'Расчет субсидий'!E83</f>
        <v>1.0213891020721411</v>
      </c>
      <c r="E83" s="54">
        <f t="shared" si="10"/>
        <v>6.188872681501147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3">
        <f>'Расчет субсидий'!P83-1</f>
        <v>2.4247144340602267E-2</v>
      </c>
      <c r="M83" s="53">
        <f>L83*'Расчет субсидий'!Q83</f>
        <v>0.48494288681204534</v>
      </c>
      <c r="N83" s="54">
        <f t="shared" si="11"/>
        <v>2.9384000457715782</v>
      </c>
      <c r="O83" s="27" t="s">
        <v>365</v>
      </c>
      <c r="P83" s="27" t="s">
        <v>365</v>
      </c>
      <c r="Q83" s="27" t="s">
        <v>365</v>
      </c>
      <c r="R83" s="53">
        <f t="shared" si="12"/>
        <v>1.5063319888841864</v>
      </c>
    </row>
    <row r="84" spans="1:18" ht="15" customHeight="1">
      <c r="A84" s="33" t="s">
        <v>71</v>
      </c>
      <c r="B84" s="51">
        <f>'Расчет субсидий'!Z84</f>
        <v>-34.772727272727273</v>
      </c>
      <c r="C84" s="53">
        <f>'Расчет субсидий'!D84-1</f>
        <v>8.1294964028777006E-2</v>
      </c>
      <c r="D84" s="53">
        <f>C84*'Расчет субсидий'!E84</f>
        <v>0.40647482014388503</v>
      </c>
      <c r="E84" s="54">
        <f t="shared" si="10"/>
        <v>0.83372001601776669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3">
        <f>'Расчет субсидий'!P84-1</f>
        <v>-0.86798469387755106</v>
      </c>
      <c r="M84" s="53">
        <f>L84*'Расчет субсидий'!Q84</f>
        <v>-17.35969387755102</v>
      </c>
      <c r="N84" s="54">
        <f t="shared" si="11"/>
        <v>-35.606447288745045</v>
      </c>
      <c r="O84" s="27" t="s">
        <v>365</v>
      </c>
      <c r="P84" s="27" t="s">
        <v>365</v>
      </c>
      <c r="Q84" s="27" t="s">
        <v>365</v>
      </c>
      <c r="R84" s="53">
        <f t="shared" si="12"/>
        <v>-16.953219057407136</v>
      </c>
    </row>
    <row r="85" spans="1:18" ht="15" customHeight="1">
      <c r="A85" s="33" t="s">
        <v>72</v>
      </c>
      <c r="B85" s="51">
        <f>'Расчет субсидий'!Z85</f>
        <v>13.127272727272739</v>
      </c>
      <c r="C85" s="53">
        <f>'Расчет субсидий'!D85-1</f>
        <v>2.2435897435897356E-3</v>
      </c>
      <c r="D85" s="53">
        <f>C85*'Расчет субсидий'!E85</f>
        <v>1.1217948717948678E-2</v>
      </c>
      <c r="E85" s="54">
        <f t="shared" si="10"/>
        <v>3.7005179414138611E-2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3">
        <f>'Расчет субсидий'!P85-1</f>
        <v>0.19841269841269837</v>
      </c>
      <c r="M85" s="53">
        <f>L85*'Расчет субсидий'!Q85</f>
        <v>3.9682539682539675</v>
      </c>
      <c r="N85" s="54">
        <f t="shared" si="11"/>
        <v>13.0902675478586</v>
      </c>
      <c r="O85" s="27" t="s">
        <v>365</v>
      </c>
      <c r="P85" s="27" t="s">
        <v>365</v>
      </c>
      <c r="Q85" s="27" t="s">
        <v>365</v>
      </c>
      <c r="R85" s="53">
        <f t="shared" si="12"/>
        <v>3.9794719169719164</v>
      </c>
    </row>
    <row r="86" spans="1:18" ht="15" customHeight="1">
      <c r="A86" s="33" t="s">
        <v>73</v>
      </c>
      <c r="B86" s="51">
        <f>'Расчет субсидий'!Z86</f>
        <v>-23.2</v>
      </c>
      <c r="C86" s="53">
        <f>'Расчет субсидий'!D86-1</f>
        <v>0</v>
      </c>
      <c r="D86" s="53">
        <f>C86*'Расчет субсидий'!E86</f>
        <v>0</v>
      </c>
      <c r="E86" s="54">
        <f t="shared" si="10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3">
        <f>'Расчет субсидий'!P86-1</f>
        <v>-0.53635346756152125</v>
      </c>
      <c r="M86" s="53">
        <f>L86*'Расчет субсидий'!Q86</f>
        <v>-10.727069351230424</v>
      </c>
      <c r="N86" s="54">
        <f t="shared" si="11"/>
        <v>-23.2</v>
      </c>
      <c r="O86" s="27" t="s">
        <v>365</v>
      </c>
      <c r="P86" s="27" t="s">
        <v>365</v>
      </c>
      <c r="Q86" s="27" t="s">
        <v>365</v>
      </c>
      <c r="R86" s="53">
        <f t="shared" si="12"/>
        <v>-10.727069351230424</v>
      </c>
    </row>
    <row r="87" spans="1:18" ht="15" customHeight="1">
      <c r="A87" s="33" t="s">
        <v>74</v>
      </c>
      <c r="B87" s="51">
        <f>'Расчет субсидий'!Z87</f>
        <v>23.718181818181819</v>
      </c>
      <c r="C87" s="53">
        <f>'Расчет субсидий'!D87-1</f>
        <v>3.2258064516129004E-2</v>
      </c>
      <c r="D87" s="53">
        <f>C87*'Расчет субсидий'!E87</f>
        <v>0.16129032258064502</v>
      </c>
      <c r="E87" s="54">
        <f t="shared" si="10"/>
        <v>0.62089481199428775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3">
        <f>'Расчет субсидий'!P87-1</f>
        <v>0.30000000000000004</v>
      </c>
      <c r="M87" s="53">
        <f>L87*'Расчет субсидий'!Q87</f>
        <v>6.0000000000000009</v>
      </c>
      <c r="N87" s="54">
        <f t="shared" si="11"/>
        <v>23.097287006187532</v>
      </c>
      <c r="O87" s="27" t="s">
        <v>365</v>
      </c>
      <c r="P87" s="27" t="s">
        <v>365</v>
      </c>
      <c r="Q87" s="27" t="s">
        <v>365</v>
      </c>
      <c r="R87" s="53">
        <f t="shared" si="12"/>
        <v>6.1612903225806459</v>
      </c>
    </row>
    <row r="88" spans="1:18" ht="15" customHeight="1">
      <c r="A88" s="33" t="s">
        <v>75</v>
      </c>
      <c r="B88" s="51">
        <f>'Расчет субсидий'!Z88</f>
        <v>-3.0909090909090935</v>
      </c>
      <c r="C88" s="53">
        <f>'Расчет субсидий'!D88-1</f>
        <v>5.2083333333332593E-3</v>
      </c>
      <c r="D88" s="53">
        <f>C88*'Расчет субсидий'!E88</f>
        <v>2.6041666666666297E-2</v>
      </c>
      <c r="E88" s="54">
        <f t="shared" si="10"/>
        <v>0.11048677054752826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3">
        <f>'Расчет субсидий'!P88-1</f>
        <v>-3.7728355837966632E-2</v>
      </c>
      <c r="M88" s="53">
        <f>L88*'Расчет субсидий'!Q88</f>
        <v>-0.75456711675933263</v>
      </c>
      <c r="N88" s="54">
        <f t="shared" si="11"/>
        <v>-3.2013958614566218</v>
      </c>
      <c r="O88" s="27" t="s">
        <v>365</v>
      </c>
      <c r="P88" s="27" t="s">
        <v>365</v>
      </c>
      <c r="Q88" s="27" t="s">
        <v>365</v>
      </c>
      <c r="R88" s="53">
        <f t="shared" si="12"/>
        <v>-0.72852545009266634</v>
      </c>
    </row>
    <row r="89" spans="1:18" ht="15" customHeight="1">
      <c r="A89" s="33" t="s">
        <v>76</v>
      </c>
      <c r="B89" s="51">
        <f>'Расчет субсидий'!Z89</f>
        <v>17.318181818181813</v>
      </c>
      <c r="C89" s="53">
        <f>'Расчет субсидий'!D89-1</f>
        <v>2.5380710659899108E-3</v>
      </c>
      <c r="D89" s="53">
        <f>C89*'Расчет субсидий'!E89</f>
        <v>1.2690355329949554E-2</v>
      </c>
      <c r="E89" s="54">
        <f t="shared" si="10"/>
        <v>3.6551671207645083E-2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3">
        <f>'Расчет субсидий'!P89-1</f>
        <v>0.30000000000000004</v>
      </c>
      <c r="M89" s="53">
        <f>L89*'Расчет субсидий'!Q89</f>
        <v>6.0000000000000009</v>
      </c>
      <c r="N89" s="54">
        <f t="shared" si="11"/>
        <v>17.281630146974166</v>
      </c>
      <c r="O89" s="27" t="s">
        <v>365</v>
      </c>
      <c r="P89" s="27" t="s">
        <v>365</v>
      </c>
      <c r="Q89" s="27" t="s">
        <v>365</v>
      </c>
      <c r="R89" s="53">
        <f t="shared" si="12"/>
        <v>6.0126903553299504</v>
      </c>
    </row>
    <row r="90" spans="1:18" ht="15" customHeight="1">
      <c r="A90" s="32" t="s">
        <v>77</v>
      </c>
      <c r="B90" s="55"/>
      <c r="C90" s="56"/>
      <c r="D90" s="56"/>
      <c r="E90" s="57"/>
      <c r="F90" s="56"/>
      <c r="G90" s="56"/>
      <c r="H90" s="57"/>
      <c r="I90" s="57"/>
      <c r="J90" s="57"/>
      <c r="K90" s="57"/>
      <c r="L90" s="56"/>
      <c r="M90" s="56"/>
      <c r="N90" s="57"/>
      <c r="O90" s="56"/>
      <c r="P90" s="56"/>
      <c r="Q90" s="57"/>
      <c r="R90" s="57"/>
    </row>
    <row r="91" spans="1:18" ht="15" customHeight="1">
      <c r="A91" s="33" t="s">
        <v>78</v>
      </c>
      <c r="B91" s="51">
        <f>'Расчет субсидий'!Z91</f>
        <v>-100.48181818181818</v>
      </c>
      <c r="C91" s="53">
        <f>'Расчет субсидий'!D91-1</f>
        <v>0.14769953051643192</v>
      </c>
      <c r="D91" s="53">
        <f>C91*'Расчет субсидий'!E91</f>
        <v>0.7384976525821596</v>
      </c>
      <c r="E91" s="54">
        <f t="shared" si="10"/>
        <v>5.0261163663577637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3">
        <f>'Расчет субсидий'!P91-1</f>
        <v>-0.77512493059411436</v>
      </c>
      <c r="M91" s="53">
        <f>L91*'Расчет субсидий'!Q91</f>
        <v>-15.502498611882288</v>
      </c>
      <c r="N91" s="54">
        <f t="shared" si="11"/>
        <v>-105.50793454817595</v>
      </c>
      <c r="O91" s="27" t="s">
        <v>365</v>
      </c>
      <c r="P91" s="27" t="s">
        <v>365</v>
      </c>
      <c r="Q91" s="27" t="s">
        <v>365</v>
      </c>
      <c r="R91" s="53">
        <f t="shared" si="12"/>
        <v>-14.764000959300128</v>
      </c>
    </row>
    <row r="92" spans="1:18" ht="15" customHeight="1">
      <c r="A92" s="33" t="s">
        <v>79</v>
      </c>
      <c r="B92" s="51">
        <f>'Расчет субсидий'!Z92</f>
        <v>-3.9181818181818073</v>
      </c>
      <c r="C92" s="53">
        <f>'Расчет субсидий'!D92-1</f>
        <v>2.9854891342080414E-3</v>
      </c>
      <c r="D92" s="53">
        <f>C92*'Расчет субсидий'!E92</f>
        <v>1.4927445671040207E-2</v>
      </c>
      <c r="E92" s="54">
        <f t="shared" si="10"/>
        <v>0.1247389561904183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3">
        <f>'Расчет субсидий'!P92-1</f>
        <v>-2.4190710767065471E-2</v>
      </c>
      <c r="M92" s="53">
        <f>L92*'Расчет субсидий'!Q92</f>
        <v>-0.48381421534130942</v>
      </c>
      <c r="N92" s="54">
        <f t="shared" si="11"/>
        <v>-4.0429207743722255</v>
      </c>
      <c r="O92" s="27" t="s">
        <v>365</v>
      </c>
      <c r="P92" s="27" t="s">
        <v>365</v>
      </c>
      <c r="Q92" s="27" t="s">
        <v>365</v>
      </c>
      <c r="R92" s="53">
        <f t="shared" si="12"/>
        <v>-0.46888676967026921</v>
      </c>
    </row>
    <row r="93" spans="1:18" ht="15" customHeight="1">
      <c r="A93" s="33" t="s">
        <v>80</v>
      </c>
      <c r="B93" s="51">
        <f>'Расчет субсидий'!Z93</f>
        <v>-25.23636363636362</v>
      </c>
      <c r="C93" s="53">
        <f>'Расчет субсидий'!D93-1</f>
        <v>2.1276595744680771E-2</v>
      </c>
      <c r="D93" s="53">
        <f>C93*'Расчет субсидий'!E93</f>
        <v>0.10638297872340385</v>
      </c>
      <c r="E93" s="54">
        <f t="shared" si="10"/>
        <v>1.1318363941861365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3">
        <f>'Расчет субсидий'!P93-1</f>
        <v>-0.12391930835734877</v>
      </c>
      <c r="M93" s="53">
        <f>L93*'Расчет субсидий'!Q93</f>
        <v>-2.4783861671469753</v>
      </c>
      <c r="N93" s="54">
        <f t="shared" si="11"/>
        <v>-26.368200030549758</v>
      </c>
      <c r="O93" s="27" t="s">
        <v>365</v>
      </c>
      <c r="P93" s="27" t="s">
        <v>365</v>
      </c>
      <c r="Q93" s="27" t="s">
        <v>365</v>
      </c>
      <c r="R93" s="53">
        <f t="shared" si="12"/>
        <v>-2.3720031884235713</v>
      </c>
    </row>
    <row r="94" spans="1:18" ht="15" customHeight="1">
      <c r="A94" s="33" t="s">
        <v>81</v>
      </c>
      <c r="B94" s="51">
        <f>'Расчет субсидий'!Z94</f>
        <v>-44.390909090909076</v>
      </c>
      <c r="C94" s="53">
        <f>'Расчет субсидий'!D94-1</f>
        <v>4.3103448275862988E-3</v>
      </c>
      <c r="D94" s="53">
        <f>C94*'Расчет субсидий'!E94</f>
        <v>2.1551724137931494E-2</v>
      </c>
      <c r="E94" s="54">
        <f t="shared" si="10"/>
        <v>0.22435838529701829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3">
        <f>'Расчет субсидий'!P94-1</f>
        <v>-0.21428571428571419</v>
      </c>
      <c r="M94" s="53">
        <f>L94*'Расчет субсидий'!Q94</f>
        <v>-4.2857142857142838</v>
      </c>
      <c r="N94" s="54">
        <f t="shared" si="11"/>
        <v>-44.615267476206093</v>
      </c>
      <c r="O94" s="27" t="s">
        <v>365</v>
      </c>
      <c r="P94" s="27" t="s">
        <v>365</v>
      </c>
      <c r="Q94" s="27" t="s">
        <v>365</v>
      </c>
      <c r="R94" s="53">
        <f t="shared" si="12"/>
        <v>-4.2641625615763523</v>
      </c>
    </row>
    <row r="95" spans="1:18">
      <c r="A95" s="33" t="s">
        <v>82</v>
      </c>
      <c r="B95" s="51">
        <f>'Расчет субсидий'!Z95</f>
        <v>-101.05454545454546</v>
      </c>
      <c r="C95" s="53">
        <f>'Расчет субсидий'!D95-1</f>
        <v>1.9607843137254832E-2</v>
      </c>
      <c r="D95" s="53">
        <f>C95*'Расчет субсидий'!E95</f>
        <v>9.8039215686274161E-2</v>
      </c>
      <c r="E95" s="54">
        <f t="shared" si="10"/>
        <v>0.77032867568025976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3">
        <f>'Расчет субсидий'!P95-1</f>
        <v>-0.64795918367346939</v>
      </c>
      <c r="M95" s="53">
        <f>L95*'Расчет субсидий'!Q95</f>
        <v>-12.959183673469388</v>
      </c>
      <c r="N95" s="54">
        <f t="shared" si="11"/>
        <v>-101.82487413022571</v>
      </c>
      <c r="O95" s="27" t="s">
        <v>365</v>
      </c>
      <c r="P95" s="27" t="s">
        <v>365</v>
      </c>
      <c r="Q95" s="27" t="s">
        <v>365</v>
      </c>
      <c r="R95" s="53">
        <f t="shared" si="12"/>
        <v>-12.861144457783114</v>
      </c>
    </row>
    <row r="96" spans="1:18" ht="15" customHeight="1">
      <c r="A96" s="33" t="s">
        <v>83</v>
      </c>
      <c r="B96" s="51">
        <f>'Расчет субсидий'!Z96</f>
        <v>-101.7090909090909</v>
      </c>
      <c r="C96" s="53">
        <f>'Расчет субсидий'!D96-1</f>
        <v>2.1276595744680771E-2</v>
      </c>
      <c r="D96" s="53">
        <f>C96*'Расчет субсидий'!E96</f>
        <v>0.10638297872340385</v>
      </c>
      <c r="E96" s="54">
        <f t="shared" si="10"/>
        <v>0.62484166439777344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3">
        <f>'Расчет субсидий'!P96-1</f>
        <v>-0.8711477796651298</v>
      </c>
      <c r="M96" s="53">
        <f>L96*'Расчет субсидий'!Q96</f>
        <v>-17.422955593302596</v>
      </c>
      <c r="N96" s="54">
        <f t="shared" si="11"/>
        <v>-102.33393257348867</v>
      </c>
      <c r="O96" s="27" t="s">
        <v>365</v>
      </c>
      <c r="P96" s="27" t="s">
        <v>365</v>
      </c>
      <c r="Q96" s="27" t="s">
        <v>365</v>
      </c>
      <c r="R96" s="53">
        <f t="shared" si="12"/>
        <v>-17.316572614579194</v>
      </c>
    </row>
    <row r="97" spans="1:18" ht="15" customHeight="1">
      <c r="A97" s="33" t="s">
        <v>84</v>
      </c>
      <c r="B97" s="51">
        <f>'Расчет субсидий'!Z97</f>
        <v>28.818181818181813</v>
      </c>
      <c r="C97" s="53">
        <f>'Расчет субсидий'!D97-1</f>
        <v>0.20173913043478264</v>
      </c>
      <c r="D97" s="53">
        <f>C97*'Расчет субсидий'!E97</f>
        <v>1.0086956521739132</v>
      </c>
      <c r="E97" s="54">
        <f t="shared" si="10"/>
        <v>6.4217523772250553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3">
        <f>'Расчет субсидий'!P97-1</f>
        <v>0.17589576547231278</v>
      </c>
      <c r="M97" s="53">
        <f>L97*'Расчет субсидий'!Q97</f>
        <v>3.5179153094462556</v>
      </c>
      <c r="N97" s="54">
        <f t="shared" si="11"/>
        <v>22.396429440956755</v>
      </c>
      <c r="O97" s="27" t="s">
        <v>365</v>
      </c>
      <c r="P97" s="27" t="s">
        <v>365</v>
      </c>
      <c r="Q97" s="27" t="s">
        <v>365</v>
      </c>
      <c r="R97" s="53">
        <f t="shared" si="12"/>
        <v>4.5266109616201691</v>
      </c>
    </row>
    <row r="98" spans="1:18" ht="15" customHeight="1">
      <c r="A98" s="33" t="s">
        <v>85</v>
      </c>
      <c r="B98" s="51">
        <f>'Расчет субсидий'!Z98</f>
        <v>-4.5272727272727309</v>
      </c>
      <c r="C98" s="53">
        <f>'Расчет субсидий'!D98-1</f>
        <v>2.3809523809523725E-2</v>
      </c>
      <c r="D98" s="53">
        <f>C98*'Расчет субсидий'!E98</f>
        <v>0.11904761904761862</v>
      </c>
      <c r="E98" s="54">
        <f t="shared" si="10"/>
        <v>0.80128720836685241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3">
        <f>'Расчет субсидий'!P98-1</f>
        <v>-3.9583333333333304E-2</v>
      </c>
      <c r="M98" s="53">
        <f>L98*'Расчет субсидий'!Q98</f>
        <v>-0.79166666666666607</v>
      </c>
      <c r="N98" s="54">
        <f t="shared" si="11"/>
        <v>-5.3285599356395839</v>
      </c>
      <c r="O98" s="27" t="s">
        <v>365</v>
      </c>
      <c r="P98" s="27" t="s">
        <v>365</v>
      </c>
      <c r="Q98" s="27" t="s">
        <v>365</v>
      </c>
      <c r="R98" s="53">
        <f t="shared" si="12"/>
        <v>-0.67261904761904745</v>
      </c>
    </row>
    <row r="99" spans="1:18" ht="15" customHeight="1">
      <c r="A99" s="33" t="s">
        <v>86</v>
      </c>
      <c r="B99" s="51">
        <f>'Расчет субсидий'!Z99</f>
        <v>23.609090909090895</v>
      </c>
      <c r="C99" s="53">
        <f>'Расчет субсидий'!D99-1</f>
        <v>1.7035775127767216E-3</v>
      </c>
      <c r="D99" s="53">
        <f>C99*'Расчет субсидий'!E99</f>
        <v>8.5178875638836082E-3</v>
      </c>
      <c r="E99" s="54">
        <f t="shared" si="10"/>
        <v>6.6874846341978836E-2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3">
        <f>'Расчет субсидий'!P99-1</f>
        <v>0.14992927864214978</v>
      </c>
      <c r="M99" s="53">
        <f>L99*'Расчет субсидий'!Q99</f>
        <v>2.9985855728429955</v>
      </c>
      <c r="N99" s="54">
        <f t="shared" si="11"/>
        <v>23.542216062748913</v>
      </c>
      <c r="O99" s="27" t="s">
        <v>365</v>
      </c>
      <c r="P99" s="27" t="s">
        <v>365</v>
      </c>
      <c r="Q99" s="27" t="s">
        <v>365</v>
      </c>
      <c r="R99" s="53">
        <f t="shared" si="12"/>
        <v>3.0071034604068791</v>
      </c>
    </row>
    <row r="100" spans="1:18" ht="15" customHeight="1">
      <c r="A100" s="32" t="s">
        <v>87</v>
      </c>
      <c r="B100" s="55"/>
      <c r="C100" s="56"/>
      <c r="D100" s="56"/>
      <c r="E100" s="57"/>
      <c r="F100" s="56"/>
      <c r="G100" s="56"/>
      <c r="H100" s="57"/>
      <c r="I100" s="57"/>
      <c r="J100" s="57"/>
      <c r="K100" s="57"/>
      <c r="L100" s="56"/>
      <c r="M100" s="56"/>
      <c r="N100" s="57"/>
      <c r="O100" s="56"/>
      <c r="P100" s="56"/>
      <c r="Q100" s="57"/>
      <c r="R100" s="57"/>
    </row>
    <row r="101" spans="1:18" ht="15" customHeight="1">
      <c r="A101" s="33" t="s">
        <v>88</v>
      </c>
      <c r="B101" s="51">
        <f>'Расчет субсидий'!Z101</f>
        <v>17.709090909090904</v>
      </c>
      <c r="C101" s="53">
        <f>'Расчет субсидий'!D101-1</f>
        <v>-1</v>
      </c>
      <c r="D101" s="53">
        <f>C101*'Расчет субсидий'!E101</f>
        <v>0</v>
      </c>
      <c r="E101" s="54">
        <f t="shared" si="10"/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3">
        <f>'Расчет субсидий'!P101-1</f>
        <v>0.30000000000000004</v>
      </c>
      <c r="M101" s="53">
        <f>L101*'Расчет субсидий'!Q101</f>
        <v>6.0000000000000009</v>
      </c>
      <c r="N101" s="54">
        <f t="shared" si="11"/>
        <v>17.709090909090904</v>
      </c>
      <c r="O101" s="27" t="s">
        <v>365</v>
      </c>
      <c r="P101" s="27" t="s">
        <v>365</v>
      </c>
      <c r="Q101" s="27" t="s">
        <v>365</v>
      </c>
      <c r="R101" s="53">
        <f t="shared" si="12"/>
        <v>6.0000000000000009</v>
      </c>
    </row>
    <row r="102" spans="1:18" ht="15" customHeight="1">
      <c r="A102" s="33" t="s">
        <v>89</v>
      </c>
      <c r="B102" s="51">
        <f>'Расчет субсидий'!Z102</f>
        <v>25.054545454545462</v>
      </c>
      <c r="C102" s="53">
        <f>'Расчет субсидий'!D102-1</f>
        <v>-0.24972371390769721</v>
      </c>
      <c r="D102" s="53">
        <f>C102*'Расчет субсидий'!E102</f>
        <v>-1.2486185695384862</v>
      </c>
      <c r="E102" s="54">
        <f t="shared" si="10"/>
        <v>-10.777601936695538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3">
        <f>'Расчет субсидий'!P102-1</f>
        <v>0.2075632635253053</v>
      </c>
      <c r="M102" s="53">
        <f>L102*'Расчет субсидий'!Q102</f>
        <v>4.1512652705061059</v>
      </c>
      <c r="N102" s="54">
        <f t="shared" si="11"/>
        <v>35.832147391241001</v>
      </c>
      <c r="O102" s="27" t="s">
        <v>365</v>
      </c>
      <c r="P102" s="27" t="s">
        <v>365</v>
      </c>
      <c r="Q102" s="27" t="s">
        <v>365</v>
      </c>
      <c r="R102" s="53">
        <f t="shared" si="12"/>
        <v>2.9026467009676198</v>
      </c>
    </row>
    <row r="103" spans="1:18" ht="15" customHeight="1">
      <c r="A103" s="33" t="s">
        <v>90</v>
      </c>
      <c r="B103" s="51">
        <f>'Расчет субсидий'!Z103</f>
        <v>29.090909090909093</v>
      </c>
      <c r="C103" s="53">
        <f>'Расчет субсидий'!D103-1</f>
        <v>-1</v>
      </c>
      <c r="D103" s="53">
        <f>C103*'Расчет субсидий'!E103</f>
        <v>0</v>
      </c>
      <c r="E103" s="54">
        <f t="shared" si="10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3">
        <f>'Расчет субсидий'!P103-1</f>
        <v>0.26737419945105212</v>
      </c>
      <c r="M103" s="53">
        <f>L103*'Расчет субсидий'!Q103</f>
        <v>5.3474839890210424</v>
      </c>
      <c r="N103" s="54">
        <f t="shared" si="11"/>
        <v>29.090909090909097</v>
      </c>
      <c r="O103" s="27" t="s">
        <v>365</v>
      </c>
      <c r="P103" s="27" t="s">
        <v>365</v>
      </c>
      <c r="Q103" s="27" t="s">
        <v>365</v>
      </c>
      <c r="R103" s="53">
        <f t="shared" si="12"/>
        <v>5.3474839890210424</v>
      </c>
    </row>
    <row r="104" spans="1:18" ht="15" customHeight="1">
      <c r="A104" s="33" t="s">
        <v>91</v>
      </c>
      <c r="B104" s="51">
        <f>'Расчет субсидий'!Z104</f>
        <v>23.390909090909091</v>
      </c>
      <c r="C104" s="53">
        <f>'Расчет субсидий'!D104-1</f>
        <v>-1</v>
      </c>
      <c r="D104" s="53">
        <f>C104*'Расчет субсидий'!E104</f>
        <v>0</v>
      </c>
      <c r="E104" s="54">
        <f t="shared" si="10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3">
        <f>'Расчет субсидий'!P104-1</f>
        <v>0.30000000000000004</v>
      </c>
      <c r="M104" s="53">
        <f>L104*'Расчет субсидий'!Q104</f>
        <v>6.0000000000000009</v>
      </c>
      <c r="N104" s="54">
        <f t="shared" si="11"/>
        <v>23.390909090909091</v>
      </c>
      <c r="O104" s="27" t="s">
        <v>365</v>
      </c>
      <c r="P104" s="27" t="s">
        <v>365</v>
      </c>
      <c r="Q104" s="27" t="s">
        <v>365</v>
      </c>
      <c r="R104" s="53">
        <f t="shared" si="12"/>
        <v>6.0000000000000009</v>
      </c>
    </row>
    <row r="105" spans="1:18" ht="15" customHeight="1">
      <c r="A105" s="33" t="s">
        <v>92</v>
      </c>
      <c r="B105" s="51">
        <f>'Расчет субсидий'!Z105</f>
        <v>-55.227272727272734</v>
      </c>
      <c r="C105" s="53">
        <f>'Расчет субсидий'!D105-1</f>
        <v>-6.514657980456029E-2</v>
      </c>
      <c r="D105" s="53">
        <f>C105*'Расчет субсидий'!E105</f>
        <v>-0.32573289902280145</v>
      </c>
      <c r="E105" s="54">
        <f t="shared" si="10"/>
        <v>-1.4679224135158329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3">
        <f>'Расчет субсидий'!P105-1</f>
        <v>-0.59646166807076662</v>
      </c>
      <c r="M105" s="53">
        <f>L105*'Расчет субсидий'!Q105</f>
        <v>-11.929233361415331</v>
      </c>
      <c r="N105" s="54">
        <f t="shared" si="11"/>
        <v>-53.759350313756904</v>
      </c>
      <c r="O105" s="27" t="s">
        <v>365</v>
      </c>
      <c r="P105" s="27" t="s">
        <v>365</v>
      </c>
      <c r="Q105" s="27" t="s">
        <v>365</v>
      </c>
      <c r="R105" s="53">
        <f t="shared" si="12"/>
        <v>-12.254966260438133</v>
      </c>
    </row>
    <row r="106" spans="1:18" ht="15" customHeight="1">
      <c r="A106" s="33" t="s">
        <v>93</v>
      </c>
      <c r="B106" s="51">
        <f>'Расчет субсидий'!Z106</f>
        <v>16.309090909090912</v>
      </c>
      <c r="C106" s="53">
        <f>'Расчет субсидий'!D106-1</f>
        <v>-1</v>
      </c>
      <c r="D106" s="53">
        <f>C106*'Расчет субсидий'!E106</f>
        <v>0</v>
      </c>
      <c r="E106" s="54">
        <f t="shared" si="10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3">
        <f>'Расчет субсидий'!P106-1</f>
        <v>0.20401129943502827</v>
      </c>
      <c r="M106" s="53">
        <f>L106*'Расчет субсидий'!Q106</f>
        <v>4.0802259887005654</v>
      </c>
      <c r="N106" s="54">
        <f t="shared" si="11"/>
        <v>16.309090909090912</v>
      </c>
      <c r="O106" s="27" t="s">
        <v>365</v>
      </c>
      <c r="P106" s="27" t="s">
        <v>365</v>
      </c>
      <c r="Q106" s="27" t="s">
        <v>365</v>
      </c>
      <c r="R106" s="53">
        <f t="shared" si="12"/>
        <v>4.0802259887005654</v>
      </c>
    </row>
    <row r="107" spans="1:18" ht="15" customHeight="1">
      <c r="A107" s="33" t="s">
        <v>94</v>
      </c>
      <c r="B107" s="51">
        <f>'Расчет субсидий'!Z107</f>
        <v>25.300000000000011</v>
      </c>
      <c r="C107" s="53">
        <f>'Расчет субсидий'!D107-1</f>
        <v>-9.1666666666666563E-2</v>
      </c>
      <c r="D107" s="53">
        <f>C107*'Расчет субсидий'!E107</f>
        <v>-0.45833333333333282</v>
      </c>
      <c r="E107" s="54">
        <f t="shared" si="10"/>
        <v>-2.0924812030075168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3">
        <f>'Расчет субсидий'!P107-1</f>
        <v>0.30000000000000004</v>
      </c>
      <c r="M107" s="53">
        <f>L107*'Расчет субсидий'!Q107</f>
        <v>6.0000000000000009</v>
      </c>
      <c r="N107" s="54">
        <f t="shared" si="11"/>
        <v>27.392481203007531</v>
      </c>
      <c r="O107" s="27" t="s">
        <v>365</v>
      </c>
      <c r="P107" s="27" t="s">
        <v>365</v>
      </c>
      <c r="Q107" s="27" t="s">
        <v>365</v>
      </c>
      <c r="R107" s="53">
        <f t="shared" si="12"/>
        <v>5.5416666666666679</v>
      </c>
    </row>
    <row r="108" spans="1:18" ht="15" customHeight="1">
      <c r="A108" s="33" t="s">
        <v>95</v>
      </c>
      <c r="B108" s="51">
        <f>'Расчет субсидий'!Z108</f>
        <v>-41.854545454545452</v>
      </c>
      <c r="C108" s="53">
        <f>'Расчет субсидий'!D108-1</f>
        <v>-0.16000000000000003</v>
      </c>
      <c r="D108" s="53">
        <f>C108*'Расчет субсидий'!E108</f>
        <v>-0.80000000000000016</v>
      </c>
      <c r="E108" s="54">
        <f t="shared" si="10"/>
        <v>-2.6685401233263426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3">
        <f>'Расчет субсидий'!P108-1</f>
        <v>-0.58737742016595429</v>
      </c>
      <c r="M108" s="53">
        <f>L108*'Расчет субсидий'!Q108</f>
        <v>-11.747548403319087</v>
      </c>
      <c r="N108" s="54">
        <f t="shared" si="11"/>
        <v>-39.186005331219107</v>
      </c>
      <c r="O108" s="27" t="s">
        <v>365</v>
      </c>
      <c r="P108" s="27" t="s">
        <v>365</v>
      </c>
      <c r="Q108" s="27" t="s">
        <v>365</v>
      </c>
      <c r="R108" s="53">
        <f t="shared" si="12"/>
        <v>-12.547548403319087</v>
      </c>
    </row>
    <row r="109" spans="1:18" ht="15" customHeight="1">
      <c r="A109" s="33" t="s">
        <v>96</v>
      </c>
      <c r="B109" s="51">
        <f>'Расчет субсидий'!Z109</f>
        <v>-51.045454545454547</v>
      </c>
      <c r="C109" s="53">
        <f>'Расчет субсидий'!D109-1</f>
        <v>4.0000000000000036E-3</v>
      </c>
      <c r="D109" s="53">
        <f>C109*'Расчет субсидий'!E109</f>
        <v>2.0000000000000018E-2</v>
      </c>
      <c r="E109" s="54">
        <f t="shared" si="10"/>
        <v>6.7584144586198033E-2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3">
        <f>'Расчет субсидий'!P109-1</f>
        <v>-0.7562874251497006</v>
      </c>
      <c r="M109" s="53">
        <f>L109*'Расчет субсидий'!Q109</f>
        <v>-15.125748502994012</v>
      </c>
      <c r="N109" s="54">
        <f t="shared" si="11"/>
        <v>-51.113038690040746</v>
      </c>
      <c r="O109" s="27" t="s">
        <v>365</v>
      </c>
      <c r="P109" s="27" t="s">
        <v>365</v>
      </c>
      <c r="Q109" s="27" t="s">
        <v>365</v>
      </c>
      <c r="R109" s="53">
        <f t="shared" si="12"/>
        <v>-15.105748502994013</v>
      </c>
    </row>
    <row r="110" spans="1:18" ht="15" customHeight="1">
      <c r="A110" s="33" t="s">
        <v>97</v>
      </c>
      <c r="B110" s="51">
        <f>'Расчет субсидий'!Z110</f>
        <v>26.990909090909099</v>
      </c>
      <c r="C110" s="53">
        <f>'Расчет субсидий'!D110-1</f>
        <v>-1</v>
      </c>
      <c r="D110" s="53">
        <f>C110*'Расчет субсидий'!E110</f>
        <v>0</v>
      </c>
      <c r="E110" s="54">
        <f t="shared" si="10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3">
        <f>'Расчет субсидий'!P110-1</f>
        <v>0.21090909090909093</v>
      </c>
      <c r="M110" s="53">
        <f>L110*'Расчет субсидий'!Q110</f>
        <v>4.2181818181818187</v>
      </c>
      <c r="N110" s="54">
        <f t="shared" si="11"/>
        <v>26.990909090909099</v>
      </c>
      <c r="O110" s="27" t="s">
        <v>365</v>
      </c>
      <c r="P110" s="27" t="s">
        <v>365</v>
      </c>
      <c r="Q110" s="27" t="s">
        <v>365</v>
      </c>
      <c r="R110" s="53">
        <f t="shared" si="12"/>
        <v>4.2181818181818187</v>
      </c>
    </row>
    <row r="111" spans="1:18" ht="15" customHeight="1">
      <c r="A111" s="33" t="s">
        <v>98</v>
      </c>
      <c r="B111" s="51">
        <f>'Расчет субсидий'!Z111</f>
        <v>-12.190909090909095</v>
      </c>
      <c r="C111" s="53">
        <f>'Расчет субсидий'!D111-1</f>
        <v>-1</v>
      </c>
      <c r="D111" s="53">
        <f>C111*'Расчет субсидий'!E111</f>
        <v>0</v>
      </c>
      <c r="E111" s="54">
        <f t="shared" si="10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3">
        <f>'Расчет субсидий'!P111-1</f>
        <v>-0.32795156407669024</v>
      </c>
      <c r="M111" s="53">
        <f>L111*'Расчет субсидий'!Q111</f>
        <v>-6.5590312815338052</v>
      </c>
      <c r="N111" s="54">
        <f t="shared" si="11"/>
        <v>-12.190909090909095</v>
      </c>
      <c r="O111" s="27" t="s">
        <v>365</v>
      </c>
      <c r="P111" s="27" t="s">
        <v>365</v>
      </c>
      <c r="Q111" s="27" t="s">
        <v>365</v>
      </c>
      <c r="R111" s="53">
        <f t="shared" si="12"/>
        <v>-6.5590312815338052</v>
      </c>
    </row>
    <row r="112" spans="1:18" ht="15" customHeight="1">
      <c r="A112" s="33" t="s">
        <v>99</v>
      </c>
      <c r="B112" s="51">
        <f>'Расчет субсидий'!Z112</f>
        <v>15.518181818181816</v>
      </c>
      <c r="C112" s="53">
        <f>'Расчет субсидий'!D112-1</f>
        <v>-1</v>
      </c>
      <c r="D112" s="53">
        <f>C112*'Расчет субсидий'!E112</f>
        <v>0</v>
      </c>
      <c r="E112" s="54">
        <f t="shared" si="10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3">
        <f>'Расчет субсидий'!P112-1</f>
        <v>0.20158018867924521</v>
      </c>
      <c r="M112" s="53">
        <f>L112*'Расчет субсидий'!Q112</f>
        <v>4.0316037735849042</v>
      </c>
      <c r="N112" s="54">
        <f t="shared" si="11"/>
        <v>15.518181818181816</v>
      </c>
      <c r="O112" s="27" t="s">
        <v>365</v>
      </c>
      <c r="P112" s="27" t="s">
        <v>365</v>
      </c>
      <c r="Q112" s="27" t="s">
        <v>365</v>
      </c>
      <c r="R112" s="53">
        <f t="shared" si="12"/>
        <v>4.0316037735849042</v>
      </c>
    </row>
    <row r="113" spans="1:18" ht="15" customHeight="1">
      <c r="A113" s="33" t="s">
        <v>100</v>
      </c>
      <c r="B113" s="51">
        <f>'Расчет субсидий'!Z113</f>
        <v>7.8636363636363669</v>
      </c>
      <c r="C113" s="53">
        <f>'Расчет субсидий'!D113-1</f>
        <v>-1</v>
      </c>
      <c r="D113" s="53">
        <f>C113*'Расчет субсидий'!E113</f>
        <v>0</v>
      </c>
      <c r="E113" s="54">
        <f t="shared" si="10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3">
        <f>'Расчет субсидий'!P113-1</f>
        <v>0.15438596491228074</v>
      </c>
      <c r="M113" s="53">
        <f>L113*'Расчет субсидий'!Q113</f>
        <v>3.0877192982456148</v>
      </c>
      <c r="N113" s="54">
        <f t="shared" si="11"/>
        <v>7.8636363636363669</v>
      </c>
      <c r="O113" s="27" t="s">
        <v>365</v>
      </c>
      <c r="P113" s="27" t="s">
        <v>365</v>
      </c>
      <c r="Q113" s="27" t="s">
        <v>365</v>
      </c>
      <c r="R113" s="53">
        <f t="shared" si="12"/>
        <v>3.0877192982456148</v>
      </c>
    </row>
    <row r="114" spans="1:18" ht="15" customHeight="1">
      <c r="A114" s="32" t="s">
        <v>101</v>
      </c>
      <c r="B114" s="55"/>
      <c r="C114" s="56"/>
      <c r="D114" s="56"/>
      <c r="E114" s="57"/>
      <c r="F114" s="56"/>
      <c r="G114" s="56"/>
      <c r="H114" s="57"/>
      <c r="I114" s="57"/>
      <c r="J114" s="57"/>
      <c r="K114" s="57"/>
      <c r="L114" s="56"/>
      <c r="M114" s="56"/>
      <c r="N114" s="57"/>
      <c r="O114" s="56"/>
      <c r="P114" s="56"/>
      <c r="Q114" s="57"/>
      <c r="R114" s="57"/>
    </row>
    <row r="115" spans="1:18" ht="15" customHeight="1">
      <c r="A115" s="33" t="s">
        <v>102</v>
      </c>
      <c r="B115" s="51">
        <f>'Расчет субсидий'!Z115</f>
        <v>-5.5818181818181927</v>
      </c>
      <c r="C115" s="53">
        <f>'Расчет субсидий'!D115-1</f>
        <v>-7.6308859656737948E-2</v>
      </c>
      <c r="D115" s="53">
        <f>C115*'Расчет субсидий'!E115</f>
        <v>-0.38154429828368974</v>
      </c>
      <c r="E115" s="54">
        <f t="shared" si="10"/>
        <v>-2.3910281148724661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3">
        <f>'Расчет субсидий'!P115-1</f>
        <v>-2.5458248472505107E-2</v>
      </c>
      <c r="M115" s="53">
        <f>L115*'Расчет субсидий'!Q115</f>
        <v>-0.50916496945010215</v>
      </c>
      <c r="N115" s="54">
        <f t="shared" si="11"/>
        <v>-3.1907900669457265</v>
      </c>
      <c r="O115" s="27" t="s">
        <v>365</v>
      </c>
      <c r="P115" s="27" t="s">
        <v>365</v>
      </c>
      <c r="Q115" s="27" t="s">
        <v>365</v>
      </c>
      <c r="R115" s="53">
        <f t="shared" si="12"/>
        <v>-0.89070926773379189</v>
      </c>
    </row>
    <row r="116" spans="1:18" ht="15" customHeight="1">
      <c r="A116" s="33" t="s">
        <v>103</v>
      </c>
      <c r="B116" s="51">
        <f>'Расчет субсидий'!Z116</f>
        <v>25.581818181818193</v>
      </c>
      <c r="C116" s="53">
        <f>'Расчет субсидий'!D116-1</f>
        <v>-0.2456521739130435</v>
      </c>
      <c r="D116" s="53">
        <f>C116*'Расчет субсидий'!E116</f>
        <v>-1.2282608695652175</v>
      </c>
      <c r="E116" s="54">
        <f t="shared" si="10"/>
        <v>-7.3089572918187447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3">
        <f>'Расчет субсидий'!P116-1</f>
        <v>0.27636262513904342</v>
      </c>
      <c r="M116" s="53">
        <f>L116*'Расчет субсидий'!Q116</f>
        <v>5.5272525027808683</v>
      </c>
      <c r="N116" s="54">
        <f t="shared" si="11"/>
        <v>32.890775473636943</v>
      </c>
      <c r="O116" s="27" t="s">
        <v>365</v>
      </c>
      <c r="P116" s="27" t="s">
        <v>365</v>
      </c>
      <c r="Q116" s="27" t="s">
        <v>365</v>
      </c>
      <c r="R116" s="53">
        <f t="shared" si="12"/>
        <v>4.2989916332156506</v>
      </c>
    </row>
    <row r="117" spans="1:18" ht="15" customHeight="1">
      <c r="A117" s="33" t="s">
        <v>104</v>
      </c>
      <c r="B117" s="51">
        <f>'Расчет субсидий'!Z117</f>
        <v>-60.209090909090918</v>
      </c>
      <c r="C117" s="53">
        <f>'Расчет субсидий'!D117-1</f>
        <v>-5.8439490445859832E-2</v>
      </c>
      <c r="D117" s="53">
        <f>C117*'Расчет субсидий'!E117</f>
        <v>-0.29219745222929916</v>
      </c>
      <c r="E117" s="54">
        <f t="shared" si="10"/>
        <v>-2.6774561520341735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3">
        <f>'Расчет субсидий'!P117-1</f>
        <v>-0.31392852289713269</v>
      </c>
      <c r="M117" s="53">
        <f>L117*'Расчет субсидий'!Q117</f>
        <v>-6.2785704579426538</v>
      </c>
      <c r="N117" s="54">
        <f t="shared" si="11"/>
        <v>-57.53163475705675</v>
      </c>
      <c r="O117" s="27" t="s">
        <v>365</v>
      </c>
      <c r="P117" s="27" t="s">
        <v>365</v>
      </c>
      <c r="Q117" s="27" t="s">
        <v>365</v>
      </c>
      <c r="R117" s="53">
        <f t="shared" si="12"/>
        <v>-6.5707679101719529</v>
      </c>
    </row>
    <row r="118" spans="1:18" ht="15" customHeight="1">
      <c r="A118" s="33" t="s">
        <v>105</v>
      </c>
      <c r="B118" s="51">
        <f>'Расчет субсидий'!Z118</f>
        <v>-31.990909090909099</v>
      </c>
      <c r="C118" s="53">
        <f>'Расчет субсидий'!D118-1</f>
        <v>-0.67641035544347905</v>
      </c>
      <c r="D118" s="53">
        <f>C118*'Расчет субсидий'!E118</f>
        <v>-3.382051777217395</v>
      </c>
      <c r="E118" s="54">
        <f t="shared" si="10"/>
        <v>-20.549433532363278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3">
        <f>'Расчет субсидий'!P118-1</f>
        <v>-9.4152626362735359E-2</v>
      </c>
      <c r="M118" s="53">
        <f>L118*'Расчет субсидий'!Q118</f>
        <v>-1.8830525272547072</v>
      </c>
      <c r="N118" s="54">
        <f t="shared" si="11"/>
        <v>-11.441475558545825</v>
      </c>
      <c r="O118" s="27" t="s">
        <v>365</v>
      </c>
      <c r="P118" s="27" t="s">
        <v>365</v>
      </c>
      <c r="Q118" s="27" t="s">
        <v>365</v>
      </c>
      <c r="R118" s="53">
        <f t="shared" si="12"/>
        <v>-5.2651043044721018</v>
      </c>
    </row>
    <row r="119" spans="1:18" ht="15" customHeight="1">
      <c r="A119" s="33" t="s">
        <v>106</v>
      </c>
      <c r="B119" s="51">
        <f>'Расчет субсидий'!Z119</f>
        <v>12.554545454545462</v>
      </c>
      <c r="C119" s="53">
        <f>'Расчет субсидий'!D119-1</f>
        <v>-0.43870300751879698</v>
      </c>
      <c r="D119" s="53">
        <f>C119*'Расчет субсидий'!E119</f>
        <v>-2.1935150375939849</v>
      </c>
      <c r="E119" s="54">
        <f t="shared" si="10"/>
        <v>-15.283288468026905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3">
        <f>'Расчет субсидий'!P119-1</f>
        <v>0.19976953078832294</v>
      </c>
      <c r="M119" s="53">
        <f>L119*'Расчет субсидий'!Q119</f>
        <v>3.9953906157664587</v>
      </c>
      <c r="N119" s="54">
        <f t="shared" si="11"/>
        <v>27.837833922572365</v>
      </c>
      <c r="O119" s="27" t="s">
        <v>365</v>
      </c>
      <c r="P119" s="27" t="s">
        <v>365</v>
      </c>
      <c r="Q119" s="27" t="s">
        <v>365</v>
      </c>
      <c r="R119" s="53">
        <f t="shared" si="12"/>
        <v>1.8018755781724738</v>
      </c>
    </row>
    <row r="120" spans="1:18" ht="15" customHeight="1">
      <c r="A120" s="33" t="s">
        <v>107</v>
      </c>
      <c r="B120" s="51">
        <f>'Расчет субсидий'!Z120</f>
        <v>-122.22727272727272</v>
      </c>
      <c r="C120" s="53">
        <f>'Расчет субсидий'!D120-1</f>
        <v>-0.53162711739306934</v>
      </c>
      <c r="D120" s="53">
        <f>C120*'Расчет субсидий'!E120</f>
        <v>-2.6581355869653467</v>
      </c>
      <c r="E120" s="54">
        <f t="shared" si="10"/>
        <v>-18.258954700807728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3">
        <f>'Расчет субсидий'!P120-1</f>
        <v>-0.75678452187312728</v>
      </c>
      <c r="M120" s="53">
        <f>L120*'Расчет субсидий'!Q120</f>
        <v>-15.135690437462546</v>
      </c>
      <c r="N120" s="54">
        <f t="shared" si="11"/>
        <v>-103.96831802646498</v>
      </c>
      <c r="O120" s="27" t="s">
        <v>365</v>
      </c>
      <c r="P120" s="27" t="s">
        <v>365</v>
      </c>
      <c r="Q120" s="27" t="s">
        <v>365</v>
      </c>
      <c r="R120" s="53">
        <f t="shared" si="12"/>
        <v>-17.793826024427894</v>
      </c>
    </row>
    <row r="121" spans="1:18" ht="15" customHeight="1">
      <c r="A121" s="33" t="s">
        <v>108</v>
      </c>
      <c r="B121" s="51">
        <f>'Расчет субсидий'!Z121</f>
        <v>-213.14545454545456</v>
      </c>
      <c r="C121" s="53">
        <f>'Расчет субсидий'!D121-1</f>
        <v>-1</v>
      </c>
      <c r="D121" s="53">
        <f>C121*'Расчет субсидий'!E121</f>
        <v>-5</v>
      </c>
      <c r="E121" s="54">
        <f t="shared" ref="E121:E184" si="13">$B121*D121/$R121</f>
        <v>-53.518703458044193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3">
        <f>'Расчет субсидий'!P121-1</f>
        <v>-0.74565871729567035</v>
      </c>
      <c r="M121" s="53">
        <f>L121*'Расчет субсидий'!Q121</f>
        <v>-14.913174345913408</v>
      </c>
      <c r="N121" s="54">
        <f t="shared" ref="N121:N184" si="14">$B121*M121/$R121</f>
        <v>-159.62675108741036</v>
      </c>
      <c r="O121" s="27" t="s">
        <v>365</v>
      </c>
      <c r="P121" s="27" t="s">
        <v>365</v>
      </c>
      <c r="Q121" s="27" t="s">
        <v>365</v>
      </c>
      <c r="R121" s="53">
        <f t="shared" si="12"/>
        <v>-19.913174345913408</v>
      </c>
    </row>
    <row r="122" spans="1:18" ht="15" customHeight="1">
      <c r="A122" s="33" t="s">
        <v>109</v>
      </c>
      <c r="B122" s="51">
        <f>'Расчет субсидий'!Z122</f>
        <v>38.427272727272708</v>
      </c>
      <c r="C122" s="53">
        <f>'Расчет субсидий'!D122-1</f>
        <v>-1</v>
      </c>
      <c r="D122" s="53">
        <f>C122*'Расчет субсидий'!E122</f>
        <v>0</v>
      </c>
      <c r="E122" s="54">
        <f t="shared" si="13"/>
        <v>0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3">
        <f>'Расчет субсидий'!P122-1</f>
        <v>0.20738702968425038</v>
      </c>
      <c r="M122" s="53">
        <f>L122*'Расчет субсидий'!Q122</f>
        <v>4.1477405936850076</v>
      </c>
      <c r="N122" s="54">
        <f t="shared" si="14"/>
        <v>38.427272727272708</v>
      </c>
      <c r="O122" s="27" t="s">
        <v>365</v>
      </c>
      <c r="P122" s="27" t="s">
        <v>365</v>
      </c>
      <c r="Q122" s="27" t="s">
        <v>365</v>
      </c>
      <c r="R122" s="53">
        <f t="shared" ref="R122:R185" si="15">D122+M122</f>
        <v>4.1477405936850076</v>
      </c>
    </row>
    <row r="123" spans="1:18" ht="15" customHeight="1">
      <c r="A123" s="33" t="s">
        <v>110</v>
      </c>
      <c r="B123" s="51">
        <f>'Расчет субсидий'!Z123</f>
        <v>-103.60909090909092</v>
      </c>
      <c r="C123" s="53">
        <f>'Расчет субсидий'!D123-1</f>
        <v>-0.15660869565217395</v>
      </c>
      <c r="D123" s="53">
        <f>C123*'Расчет субсидий'!E123</f>
        <v>-0.78304347826086973</v>
      </c>
      <c r="E123" s="54">
        <f t="shared" si="13"/>
        <v>-14.157848758334428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3">
        <f>'Расчет субсидий'!P123-1</f>
        <v>-0.2473688375405555</v>
      </c>
      <c r="M123" s="53">
        <f>L123*'Расчет субсидий'!Q123</f>
        <v>-4.9473767508111095</v>
      </c>
      <c r="N123" s="54">
        <f t="shared" si="14"/>
        <v>-89.451242150756485</v>
      </c>
      <c r="O123" s="27" t="s">
        <v>365</v>
      </c>
      <c r="P123" s="27" t="s">
        <v>365</v>
      </c>
      <c r="Q123" s="27" t="s">
        <v>365</v>
      </c>
      <c r="R123" s="53">
        <f t="shared" si="15"/>
        <v>-5.7304202290719797</v>
      </c>
    </row>
    <row r="124" spans="1:18" ht="15" customHeight="1">
      <c r="A124" s="33" t="s">
        <v>111</v>
      </c>
      <c r="B124" s="51">
        <f>'Расчет субсидий'!Z124</f>
        <v>0</v>
      </c>
      <c r="C124" s="53">
        <f>'Расчет субсидий'!D124-1</f>
        <v>-0.86398843930635838</v>
      </c>
      <c r="D124" s="53">
        <f>C124*'Расчет субсидий'!E124</f>
        <v>-4.3199421965317919</v>
      </c>
      <c r="E124" s="54">
        <f t="shared" si="13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3">
        <f>'Расчет субсидий'!P124-1</f>
        <v>-0.12928208490411408</v>
      </c>
      <c r="M124" s="53">
        <f>L124*'Расчет субсидий'!Q124</f>
        <v>-2.5856416980822816</v>
      </c>
      <c r="N124" s="54">
        <f t="shared" si="14"/>
        <v>0</v>
      </c>
      <c r="O124" s="27" t="s">
        <v>365</v>
      </c>
      <c r="P124" s="27" t="s">
        <v>365</v>
      </c>
      <c r="Q124" s="27" t="s">
        <v>365</v>
      </c>
      <c r="R124" s="53">
        <f t="shared" si="15"/>
        <v>-6.9055838946140735</v>
      </c>
    </row>
    <row r="125" spans="1:18" ht="15" customHeight="1">
      <c r="A125" s="33" t="s">
        <v>112</v>
      </c>
      <c r="B125" s="51">
        <f>'Расчет субсидий'!Z125</f>
        <v>52.163636363636385</v>
      </c>
      <c r="C125" s="53">
        <f>'Расчет субсидий'!D125-1</f>
        <v>7.0109373023895305E-2</v>
      </c>
      <c r="D125" s="53">
        <f>C125*'Расчет субсидий'!E125</f>
        <v>0.35054686511947653</v>
      </c>
      <c r="E125" s="54">
        <f t="shared" si="13"/>
        <v>4.047085178988767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3">
        <f>'Расчет субсидий'!P125-1</f>
        <v>0.20838585589584246</v>
      </c>
      <c r="M125" s="53">
        <f>L125*'Расчет субсидий'!Q125</f>
        <v>4.1677171179168493</v>
      </c>
      <c r="N125" s="54">
        <f t="shared" si="14"/>
        <v>48.116551184647626</v>
      </c>
      <c r="O125" s="27" t="s">
        <v>365</v>
      </c>
      <c r="P125" s="27" t="s">
        <v>365</v>
      </c>
      <c r="Q125" s="27" t="s">
        <v>365</v>
      </c>
      <c r="R125" s="53">
        <f t="shared" si="15"/>
        <v>4.5182639830363254</v>
      </c>
    </row>
    <row r="126" spans="1:18" ht="15" customHeight="1">
      <c r="A126" s="33" t="s">
        <v>113</v>
      </c>
      <c r="B126" s="51">
        <f>'Расчет субсидий'!Z126</f>
        <v>-27.13636363636364</v>
      </c>
      <c r="C126" s="53">
        <f>'Расчет субсидий'!D126-1</f>
        <v>0.21572395833333324</v>
      </c>
      <c r="D126" s="53">
        <f>C126*'Расчет субсидий'!E126</f>
        <v>1.0786197916666662</v>
      </c>
      <c r="E126" s="54">
        <f t="shared" si="13"/>
        <v>5.0809368760061675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3">
        <f>'Расчет субсидий'!P126-1</f>
        <v>-0.34196663740122912</v>
      </c>
      <c r="M126" s="53">
        <f>L126*'Расчет субсидий'!Q126</f>
        <v>-6.8393327480245825</v>
      </c>
      <c r="N126" s="54">
        <f t="shared" si="14"/>
        <v>-32.217300512369803</v>
      </c>
      <c r="O126" s="27" t="s">
        <v>365</v>
      </c>
      <c r="P126" s="27" t="s">
        <v>365</v>
      </c>
      <c r="Q126" s="27" t="s">
        <v>365</v>
      </c>
      <c r="R126" s="53">
        <f t="shared" si="15"/>
        <v>-5.7607129563579162</v>
      </c>
    </row>
    <row r="127" spans="1:18" ht="15" customHeight="1">
      <c r="A127" s="33" t="s">
        <v>114</v>
      </c>
      <c r="B127" s="51">
        <f>'Расчет субсидий'!Z127</f>
        <v>-161</v>
      </c>
      <c r="C127" s="53">
        <f>'Расчет субсидий'!D127-1</f>
        <v>7.7841269841269822E-2</v>
      </c>
      <c r="D127" s="53">
        <f>C127*'Расчет субсидий'!E127</f>
        <v>0.38920634920634911</v>
      </c>
      <c r="E127" s="54">
        <f t="shared" si="13"/>
        <v>3.9070953593733306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3">
        <f>'Расчет субсидий'!P127-1</f>
        <v>-0.82136322049405308</v>
      </c>
      <c r="M127" s="53">
        <f>L127*'Расчет субсидий'!Q127</f>
        <v>-16.427264409881062</v>
      </c>
      <c r="N127" s="54">
        <f t="shared" si="14"/>
        <v>-164.90709535937333</v>
      </c>
      <c r="O127" s="27" t="s">
        <v>365</v>
      </c>
      <c r="P127" s="27" t="s">
        <v>365</v>
      </c>
      <c r="Q127" s="27" t="s">
        <v>365</v>
      </c>
      <c r="R127" s="53">
        <f t="shared" si="15"/>
        <v>-16.038058060674711</v>
      </c>
    </row>
    <row r="128" spans="1:18" ht="15" customHeight="1">
      <c r="A128" s="33" t="s">
        <v>115</v>
      </c>
      <c r="B128" s="51">
        <f>'Расчет субсидий'!Z128</f>
        <v>-261.36363636363637</v>
      </c>
      <c r="C128" s="53">
        <f>'Расчет субсидий'!D128-1</f>
        <v>-1</v>
      </c>
      <c r="D128" s="53">
        <f>C128*'Расчет субсидий'!E128</f>
        <v>0</v>
      </c>
      <c r="E128" s="54">
        <f t="shared" si="13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3">
        <f>'Расчет субсидий'!P128-1</f>
        <v>-1</v>
      </c>
      <c r="M128" s="53">
        <f>L128*'Расчет субсидий'!Q128</f>
        <v>-20</v>
      </c>
      <c r="N128" s="54">
        <f t="shared" si="14"/>
        <v>-261.36363636363637</v>
      </c>
      <c r="O128" s="27" t="s">
        <v>365</v>
      </c>
      <c r="P128" s="27" t="s">
        <v>365</v>
      </c>
      <c r="Q128" s="27" t="s">
        <v>365</v>
      </c>
      <c r="R128" s="53">
        <f t="shared" si="15"/>
        <v>-20</v>
      </c>
    </row>
    <row r="129" spans="1:18" ht="15" customHeight="1">
      <c r="A129" s="33" t="s">
        <v>116</v>
      </c>
      <c r="B129" s="51">
        <f>'Расчет субсидий'!Z129</f>
        <v>49.636363636363626</v>
      </c>
      <c r="C129" s="53">
        <f>'Расчет субсидий'!D129-1</f>
        <v>0.22648132005878452</v>
      </c>
      <c r="D129" s="53">
        <f>C129*'Расчет субсидий'!E129</f>
        <v>1.1324066002939226</v>
      </c>
      <c r="E129" s="54">
        <f t="shared" si="13"/>
        <v>10.653785842523073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3">
        <f>'Расчет субсидий'!P129-1</f>
        <v>0.20717578259373925</v>
      </c>
      <c r="M129" s="53">
        <f>L129*'Расчет субсидий'!Q129</f>
        <v>4.1435156518747851</v>
      </c>
      <c r="N129" s="54">
        <f t="shared" si="14"/>
        <v>38.982577793840555</v>
      </c>
      <c r="O129" s="27" t="s">
        <v>365</v>
      </c>
      <c r="P129" s="27" t="s">
        <v>365</v>
      </c>
      <c r="Q129" s="27" t="s">
        <v>365</v>
      </c>
      <c r="R129" s="53">
        <f t="shared" si="15"/>
        <v>5.2759222521687077</v>
      </c>
    </row>
    <row r="130" spans="1:18" ht="15" customHeight="1">
      <c r="A130" s="32" t="s">
        <v>117</v>
      </c>
      <c r="B130" s="55"/>
      <c r="C130" s="56"/>
      <c r="D130" s="56"/>
      <c r="E130" s="57"/>
      <c r="F130" s="56"/>
      <c r="G130" s="56"/>
      <c r="H130" s="57"/>
      <c r="I130" s="57"/>
      <c r="J130" s="57"/>
      <c r="K130" s="57"/>
      <c r="L130" s="56"/>
      <c r="M130" s="56"/>
      <c r="N130" s="57"/>
      <c r="O130" s="56"/>
      <c r="P130" s="56"/>
      <c r="Q130" s="57"/>
      <c r="R130" s="57"/>
    </row>
    <row r="131" spans="1:18" ht="15" customHeight="1">
      <c r="A131" s="33" t="s">
        <v>118</v>
      </c>
      <c r="B131" s="51">
        <f>'Расчет субсидий'!Z131</f>
        <v>19.400000000000006</v>
      </c>
      <c r="C131" s="53">
        <f>'Расчет субсидий'!D131-1</f>
        <v>0.2493749999999999</v>
      </c>
      <c r="D131" s="53">
        <f>C131*'Расчет субсидий'!E131</f>
        <v>1.2468749999999995</v>
      </c>
      <c r="E131" s="54">
        <f t="shared" si="13"/>
        <v>3.3379042690815002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3">
        <f>'Расчет субсидий'!P131-1</f>
        <v>0.30000000000000004</v>
      </c>
      <c r="M131" s="53">
        <f>L131*'Расчет субсидий'!Q131</f>
        <v>6.0000000000000009</v>
      </c>
      <c r="N131" s="54">
        <f t="shared" si="14"/>
        <v>16.062095730918507</v>
      </c>
      <c r="O131" s="27" t="s">
        <v>365</v>
      </c>
      <c r="P131" s="27" t="s">
        <v>365</v>
      </c>
      <c r="Q131" s="27" t="s">
        <v>365</v>
      </c>
      <c r="R131" s="53">
        <f t="shared" si="15"/>
        <v>7.2468750000000002</v>
      </c>
    </row>
    <row r="132" spans="1:18" ht="15" customHeight="1">
      <c r="A132" s="33" t="s">
        <v>119</v>
      </c>
      <c r="B132" s="51">
        <f>'Расчет субсидий'!Z132</f>
        <v>-12.445454545454552</v>
      </c>
      <c r="C132" s="53">
        <f>'Расчет субсидий'!D132-1</f>
        <v>3.2801526717557206E-2</v>
      </c>
      <c r="D132" s="53">
        <f>C132*'Расчет субсидий'!E132</f>
        <v>0.16400763358778603</v>
      </c>
      <c r="E132" s="54">
        <f t="shared" si="13"/>
        <v>0.52235405650816857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3">
        <f>'Расчет субсидий'!P132-1</f>
        <v>-0.20358027042468108</v>
      </c>
      <c r="M132" s="53">
        <f>L132*'Расчет субсидий'!Q132</f>
        <v>-4.0716054084936211</v>
      </c>
      <c r="N132" s="54">
        <f t="shared" si="14"/>
        <v>-12.967808601962721</v>
      </c>
      <c r="O132" s="27" t="s">
        <v>365</v>
      </c>
      <c r="P132" s="27" t="s">
        <v>365</v>
      </c>
      <c r="Q132" s="27" t="s">
        <v>365</v>
      </c>
      <c r="R132" s="53">
        <f t="shared" si="15"/>
        <v>-3.907597774905835</v>
      </c>
    </row>
    <row r="133" spans="1:18" ht="15" customHeight="1">
      <c r="A133" s="33" t="s">
        <v>120</v>
      </c>
      <c r="B133" s="51">
        <f>'Расчет субсидий'!Z133</f>
        <v>-16.072727272727263</v>
      </c>
      <c r="C133" s="53">
        <f>'Расчет субсидий'!D133-1</f>
        <v>0.20806451612903221</v>
      </c>
      <c r="D133" s="53">
        <f>C133*'Расчет субсидий'!E133</f>
        <v>1.040322580645161</v>
      </c>
      <c r="E133" s="54">
        <f t="shared" si="13"/>
        <v>3.3811263568828323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3">
        <f>'Расчет субсидий'!P133-1</f>
        <v>-0.29928315412186379</v>
      </c>
      <c r="M133" s="53">
        <f>L133*'Расчет субсидий'!Q133</f>
        <v>-5.9856630824372754</v>
      </c>
      <c r="N133" s="54">
        <f t="shared" si="14"/>
        <v>-19.453853629610094</v>
      </c>
      <c r="O133" s="27" t="s">
        <v>365</v>
      </c>
      <c r="P133" s="27" t="s">
        <v>365</v>
      </c>
      <c r="Q133" s="27" t="s">
        <v>365</v>
      </c>
      <c r="R133" s="53">
        <f t="shared" si="15"/>
        <v>-4.9453405017921144</v>
      </c>
    </row>
    <row r="134" spans="1:18" ht="15" customHeight="1">
      <c r="A134" s="33" t="s">
        <v>121</v>
      </c>
      <c r="B134" s="51">
        <f>'Расчет субсидий'!Z134</f>
        <v>-3.5545454545454476</v>
      </c>
      <c r="C134" s="53">
        <f>'Расчет субсидий'!D134-1</f>
        <v>0.26437500000000003</v>
      </c>
      <c r="D134" s="53">
        <f>C134*'Расчет субсидий'!E134</f>
        <v>1.3218750000000001</v>
      </c>
      <c r="E134" s="54">
        <f t="shared" si="13"/>
        <v>4.6990535691656445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3">
        <f>'Расчет субсидий'!P134-1</f>
        <v>-0.11608961303462328</v>
      </c>
      <c r="M134" s="53">
        <f>L134*'Расчет субсидий'!Q134</f>
        <v>-2.3217922606924657</v>
      </c>
      <c r="N134" s="54">
        <f t="shared" si="14"/>
        <v>-8.253599023711093</v>
      </c>
      <c r="O134" s="27" t="s">
        <v>365</v>
      </c>
      <c r="P134" s="27" t="s">
        <v>365</v>
      </c>
      <c r="Q134" s="27" t="s">
        <v>365</v>
      </c>
      <c r="R134" s="53">
        <f t="shared" si="15"/>
        <v>-0.99991726069246556</v>
      </c>
    </row>
    <row r="135" spans="1:18" ht="15" customHeight="1">
      <c r="A135" s="33" t="s">
        <v>122</v>
      </c>
      <c r="B135" s="51">
        <f>'Расчет субсидий'!Z135</f>
        <v>-5.1181818181818102</v>
      </c>
      <c r="C135" s="53">
        <f>'Расчет субсидий'!D135-1</f>
        <v>-8.1707317073170693E-2</v>
      </c>
      <c r="D135" s="53">
        <f>C135*'Расчет субсидий'!E135</f>
        <v>-0.40853658536585347</v>
      </c>
      <c r="E135" s="54">
        <f t="shared" si="13"/>
        <v>-1.1349655299237258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3">
        <f>'Расчет субсидий'!P135-1</f>
        <v>-7.1688942891858898E-2</v>
      </c>
      <c r="M135" s="53">
        <f>L135*'Расчет субсидий'!Q135</f>
        <v>-1.433778857837178</v>
      </c>
      <c r="N135" s="54">
        <f t="shared" si="14"/>
        <v>-3.9832162882580846</v>
      </c>
      <c r="O135" s="27" t="s">
        <v>365</v>
      </c>
      <c r="P135" s="27" t="s">
        <v>365</v>
      </c>
      <c r="Q135" s="27" t="s">
        <v>365</v>
      </c>
      <c r="R135" s="53">
        <f t="shared" si="15"/>
        <v>-1.8423154432030313</v>
      </c>
    </row>
    <row r="136" spans="1:18" ht="15" customHeight="1">
      <c r="A136" s="33" t="s">
        <v>123</v>
      </c>
      <c r="B136" s="51">
        <f>'Расчет субсидий'!Z136</f>
        <v>23.218181818181819</v>
      </c>
      <c r="C136" s="53">
        <f>'Расчет субсидий'!D136-1</f>
        <v>0.11874999999999991</v>
      </c>
      <c r="D136" s="53">
        <f>C136*'Расчет субсидий'!E136</f>
        <v>0.59374999999999956</v>
      </c>
      <c r="E136" s="54">
        <f t="shared" si="13"/>
        <v>2.1867280127571345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3">
        <f>'Расчет субсидий'!P136-1</f>
        <v>0.28552763819095484</v>
      </c>
      <c r="M136" s="53">
        <f>L136*'Расчет субсидий'!Q136</f>
        <v>5.7105527638190967</v>
      </c>
      <c r="N136" s="54">
        <f t="shared" si="14"/>
        <v>21.031453805424682</v>
      </c>
      <c r="O136" s="27" t="s">
        <v>365</v>
      </c>
      <c r="P136" s="27" t="s">
        <v>365</v>
      </c>
      <c r="Q136" s="27" t="s">
        <v>365</v>
      </c>
      <c r="R136" s="53">
        <f t="shared" si="15"/>
        <v>6.3043027638190967</v>
      </c>
    </row>
    <row r="137" spans="1:18" ht="15" customHeight="1">
      <c r="A137" s="33" t="s">
        <v>124</v>
      </c>
      <c r="B137" s="51">
        <f>'Расчет субсидий'!Z137</f>
        <v>-7.0545454545454547</v>
      </c>
      <c r="C137" s="53">
        <f>'Расчет субсидий'!D137-1</f>
        <v>0.1140000000000001</v>
      </c>
      <c r="D137" s="53">
        <f>C137*'Расчет субсидий'!E137</f>
        <v>0.57000000000000051</v>
      </c>
      <c r="E137" s="54">
        <f t="shared" si="13"/>
        <v>1.5301654281659405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3">
        <f>'Расчет субсидий'!P137-1</f>
        <v>-0.15989399293286222</v>
      </c>
      <c r="M137" s="53">
        <f>L137*'Расчет субсидий'!Q137</f>
        <v>-3.1978798586572443</v>
      </c>
      <c r="N137" s="54">
        <f t="shared" si="14"/>
        <v>-8.5847108827113949</v>
      </c>
      <c r="O137" s="27" t="s">
        <v>365</v>
      </c>
      <c r="P137" s="27" t="s">
        <v>365</v>
      </c>
      <c r="Q137" s="27" t="s">
        <v>365</v>
      </c>
      <c r="R137" s="53">
        <f t="shared" si="15"/>
        <v>-2.627879858657244</v>
      </c>
    </row>
    <row r="138" spans="1:18" ht="15" customHeight="1">
      <c r="A138" s="32" t="s">
        <v>125</v>
      </c>
      <c r="B138" s="55"/>
      <c r="C138" s="56"/>
      <c r="D138" s="56"/>
      <c r="E138" s="57"/>
      <c r="F138" s="56"/>
      <c r="G138" s="56"/>
      <c r="H138" s="57"/>
      <c r="I138" s="57"/>
      <c r="J138" s="57"/>
      <c r="K138" s="57"/>
      <c r="L138" s="56"/>
      <c r="M138" s="56"/>
      <c r="N138" s="57"/>
      <c r="O138" s="56"/>
      <c r="P138" s="56"/>
      <c r="Q138" s="57"/>
      <c r="R138" s="57"/>
    </row>
    <row r="139" spans="1:18" ht="15" customHeight="1">
      <c r="A139" s="33" t="s">
        <v>126</v>
      </c>
      <c r="B139" s="51">
        <f>'Расчет субсидий'!Z139</f>
        <v>-10.590909090909093</v>
      </c>
      <c r="C139" s="53">
        <f>'Расчет субсидий'!D139-1</f>
        <v>0.20177858439201457</v>
      </c>
      <c r="D139" s="53">
        <f>C139*'Расчет субсидий'!E139</f>
        <v>1.0088929219600729</v>
      </c>
      <c r="E139" s="54">
        <f t="shared" si="13"/>
        <v>3.7945753606401924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3">
        <f>'Расчет субсидий'!P139-1</f>
        <v>-0.19123896698267395</v>
      </c>
      <c r="M139" s="53">
        <f>L139*'Расчет субсидий'!Q139</f>
        <v>-3.824779339653479</v>
      </c>
      <c r="N139" s="54">
        <f t="shared" si="14"/>
        <v>-14.385484451549287</v>
      </c>
      <c r="O139" s="27" t="s">
        <v>365</v>
      </c>
      <c r="P139" s="27" t="s">
        <v>365</v>
      </c>
      <c r="Q139" s="27" t="s">
        <v>365</v>
      </c>
      <c r="R139" s="53">
        <f t="shared" si="15"/>
        <v>-2.815886417693406</v>
      </c>
    </row>
    <row r="140" spans="1:18" ht="15" customHeight="1">
      <c r="A140" s="33" t="s">
        <v>127</v>
      </c>
      <c r="B140" s="51">
        <f>'Расчет субсидий'!Z140</f>
        <v>-4.3545454545454589</v>
      </c>
      <c r="C140" s="53">
        <f>'Расчет субсидий'!D140-1</f>
        <v>-1</v>
      </c>
      <c r="D140" s="53">
        <f>C140*'Расчет субсидий'!E140</f>
        <v>0</v>
      </c>
      <c r="E140" s="54">
        <f t="shared" si="13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3">
        <f>'Расчет субсидий'!P140-1</f>
        <v>-3.4934497816593968E-2</v>
      </c>
      <c r="M140" s="53">
        <f>L140*'Расчет субсидий'!Q140</f>
        <v>-0.69868995633187936</v>
      </c>
      <c r="N140" s="54">
        <f t="shared" si="14"/>
        <v>-4.3545454545454589</v>
      </c>
      <c r="O140" s="27" t="s">
        <v>365</v>
      </c>
      <c r="P140" s="27" t="s">
        <v>365</v>
      </c>
      <c r="Q140" s="27" t="s">
        <v>365</v>
      </c>
      <c r="R140" s="53">
        <f t="shared" si="15"/>
        <v>-0.69868995633187936</v>
      </c>
    </row>
    <row r="141" spans="1:18" ht="15" customHeight="1">
      <c r="A141" s="33" t="s">
        <v>128</v>
      </c>
      <c r="B141" s="51">
        <f>'Расчет субсидий'!Z141</f>
        <v>-9.1999999999999886</v>
      </c>
      <c r="C141" s="53">
        <f>'Расчет субсидий'!D141-1</f>
        <v>-0.13087753134040514</v>
      </c>
      <c r="D141" s="53">
        <f>C141*'Расчет субсидий'!E141</f>
        <v>-0.6543876567020257</v>
      </c>
      <c r="E141" s="54">
        <f t="shared" si="13"/>
        <v>-3.9673490912045359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3">
        <f>'Расчет субсидий'!P141-1</f>
        <v>-4.315453578483508E-2</v>
      </c>
      <c r="M141" s="53">
        <f>L141*'Расчет субсидий'!Q141</f>
        <v>-0.86309071569670159</v>
      </c>
      <c r="N141" s="54">
        <f t="shared" si="14"/>
        <v>-5.2326509087954527</v>
      </c>
      <c r="O141" s="27" t="s">
        <v>365</v>
      </c>
      <c r="P141" s="27" t="s">
        <v>365</v>
      </c>
      <c r="Q141" s="27" t="s">
        <v>365</v>
      </c>
      <c r="R141" s="53">
        <f t="shared" si="15"/>
        <v>-1.5174783723987273</v>
      </c>
    </row>
    <row r="142" spans="1:18" ht="15" customHeight="1">
      <c r="A142" s="33" t="s">
        <v>129</v>
      </c>
      <c r="B142" s="51">
        <f>'Расчет субсидий'!Z142</f>
        <v>-59.354545454545452</v>
      </c>
      <c r="C142" s="53">
        <f>'Расчет субсидий'!D142-1</f>
        <v>-1</v>
      </c>
      <c r="D142" s="53">
        <f>C142*'Расчет субсидий'!E142</f>
        <v>0</v>
      </c>
      <c r="E142" s="54">
        <f t="shared" si="13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3">
        <f>'Расчет субсидий'!P142-1</f>
        <v>-0.48460615753698522</v>
      </c>
      <c r="M142" s="53">
        <f>L142*'Расчет субсидий'!Q142</f>
        <v>-9.6921231507397039</v>
      </c>
      <c r="N142" s="54">
        <f t="shared" si="14"/>
        <v>-59.354545454545452</v>
      </c>
      <c r="O142" s="27" t="s">
        <v>365</v>
      </c>
      <c r="P142" s="27" t="s">
        <v>365</v>
      </c>
      <c r="Q142" s="27" t="s">
        <v>365</v>
      </c>
      <c r="R142" s="53">
        <f t="shared" si="15"/>
        <v>-9.6921231507397039</v>
      </c>
    </row>
    <row r="143" spans="1:18" ht="15" customHeight="1">
      <c r="A143" s="33" t="s">
        <v>130</v>
      </c>
      <c r="B143" s="51">
        <f>'Расчет субсидий'!Z143</f>
        <v>-132.5090909090909</v>
      </c>
      <c r="C143" s="53">
        <f>'Расчет субсидий'!D143-1</f>
        <v>-1</v>
      </c>
      <c r="D143" s="53">
        <f>C143*'Расчет субсидий'!E143</f>
        <v>0</v>
      </c>
      <c r="E143" s="54">
        <f t="shared" si="13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3">
        <f>'Расчет субсидий'!P143-1</f>
        <v>-0.74069148936170215</v>
      </c>
      <c r="M143" s="53">
        <f>L143*'Расчет субсидий'!Q143</f>
        <v>-14.813829787234043</v>
      </c>
      <c r="N143" s="54">
        <f t="shared" si="14"/>
        <v>-132.5090909090909</v>
      </c>
      <c r="O143" s="27" t="s">
        <v>365</v>
      </c>
      <c r="P143" s="27" t="s">
        <v>365</v>
      </c>
      <c r="Q143" s="27" t="s">
        <v>365</v>
      </c>
      <c r="R143" s="53">
        <f t="shared" si="15"/>
        <v>-14.813829787234043</v>
      </c>
    </row>
    <row r="144" spans="1:18" ht="15" customHeight="1">
      <c r="A144" s="33" t="s">
        <v>131</v>
      </c>
      <c r="B144" s="51">
        <f>'Расчет субсидий'!Z144</f>
        <v>-16.290909090909096</v>
      </c>
      <c r="C144" s="53">
        <f>'Расчет субсидий'!D144-1</f>
        <v>0.22144578313253005</v>
      </c>
      <c r="D144" s="53">
        <f>C144*'Расчет субсидий'!E144</f>
        <v>1.1072289156626502</v>
      </c>
      <c r="E144" s="54">
        <f t="shared" si="13"/>
        <v>3.1538972612042229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3">
        <f>'Расчет субсидий'!P144-1</f>
        <v>-0.34132138857782746</v>
      </c>
      <c r="M144" s="53">
        <f>L144*'Расчет субсидий'!Q144</f>
        <v>-6.8264277715565491</v>
      </c>
      <c r="N144" s="54">
        <f t="shared" si="14"/>
        <v>-19.444806352113321</v>
      </c>
      <c r="O144" s="27" t="s">
        <v>365</v>
      </c>
      <c r="P144" s="27" t="s">
        <v>365</v>
      </c>
      <c r="Q144" s="27" t="s">
        <v>365</v>
      </c>
      <c r="R144" s="53">
        <f t="shared" si="15"/>
        <v>-5.7191988558938984</v>
      </c>
    </row>
    <row r="145" spans="1:18" ht="15" customHeight="1">
      <c r="A145" s="33" t="s">
        <v>132</v>
      </c>
      <c r="B145" s="51">
        <f>'Расчет субсидий'!Z145</f>
        <v>-64.272727272727266</v>
      </c>
      <c r="C145" s="53">
        <f>'Расчет субсидий'!D145-1</f>
        <v>-1</v>
      </c>
      <c r="D145" s="53">
        <f>C145*'Расчет субсидий'!E145</f>
        <v>0</v>
      </c>
      <c r="E145" s="54">
        <f t="shared" si="13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3">
        <f>'Расчет субсидий'!P145-1</f>
        <v>-0.53467843631778056</v>
      </c>
      <c r="M145" s="53">
        <f>L145*'Расчет субсидий'!Q145</f>
        <v>-10.693568726355611</v>
      </c>
      <c r="N145" s="54">
        <f t="shared" si="14"/>
        <v>-64.272727272727266</v>
      </c>
      <c r="O145" s="27" t="s">
        <v>365</v>
      </c>
      <c r="P145" s="27" t="s">
        <v>365</v>
      </c>
      <c r="Q145" s="27" t="s">
        <v>365</v>
      </c>
      <c r="R145" s="53">
        <f t="shared" si="15"/>
        <v>-10.693568726355611</v>
      </c>
    </row>
    <row r="146" spans="1:18" ht="15" customHeight="1">
      <c r="A146" s="33" t="s">
        <v>133</v>
      </c>
      <c r="B146" s="51">
        <f>'Расчет субсидий'!Z146</f>
        <v>21.690909090909088</v>
      </c>
      <c r="C146" s="53">
        <f>'Расчет субсидий'!D146-1</f>
        <v>-1</v>
      </c>
      <c r="D146" s="53">
        <f>C146*'Расчет субсидий'!E146</f>
        <v>0</v>
      </c>
      <c r="E146" s="54">
        <f t="shared" si="13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3">
        <f>'Расчет субсидий'!P146-1</f>
        <v>0.22204389574759942</v>
      </c>
      <c r="M146" s="53">
        <f>L146*'Расчет субсидий'!Q146</f>
        <v>4.4408779149519884</v>
      </c>
      <c r="N146" s="54">
        <f t="shared" si="14"/>
        <v>21.690909090909088</v>
      </c>
      <c r="O146" s="27" t="s">
        <v>365</v>
      </c>
      <c r="P146" s="27" t="s">
        <v>365</v>
      </c>
      <c r="Q146" s="27" t="s">
        <v>365</v>
      </c>
      <c r="R146" s="53">
        <f t="shared" si="15"/>
        <v>4.4408779149519884</v>
      </c>
    </row>
    <row r="147" spans="1:18" ht="15" customHeight="1">
      <c r="A147" s="32" t="s">
        <v>134</v>
      </c>
      <c r="B147" s="55"/>
      <c r="C147" s="56"/>
      <c r="D147" s="56"/>
      <c r="E147" s="57"/>
      <c r="F147" s="56"/>
      <c r="G147" s="56"/>
      <c r="H147" s="57"/>
      <c r="I147" s="57"/>
      <c r="J147" s="57"/>
      <c r="K147" s="57"/>
      <c r="L147" s="56"/>
      <c r="M147" s="56"/>
      <c r="N147" s="57"/>
      <c r="O147" s="56"/>
      <c r="P147" s="56"/>
      <c r="Q147" s="57"/>
      <c r="R147" s="57"/>
    </row>
    <row r="148" spans="1:18" ht="15" customHeight="1">
      <c r="A148" s="33" t="s">
        <v>135</v>
      </c>
      <c r="B148" s="51">
        <f>'Расчет субсидий'!Z148</f>
        <v>23.25454545454545</v>
      </c>
      <c r="C148" s="53">
        <f>'Расчет субсидий'!D148-1</f>
        <v>-1</v>
      </c>
      <c r="D148" s="53">
        <f>C148*'Расчет субсидий'!E148</f>
        <v>0</v>
      </c>
      <c r="E148" s="54">
        <f t="shared" si="13"/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3">
        <f>'Расчет субсидий'!P148-1</f>
        <v>0.30000000000000004</v>
      </c>
      <c r="M148" s="53">
        <f>L148*'Расчет субсидий'!Q148</f>
        <v>6.0000000000000009</v>
      </c>
      <c r="N148" s="54">
        <f t="shared" si="14"/>
        <v>23.25454545454545</v>
      </c>
      <c r="O148" s="27" t="s">
        <v>365</v>
      </c>
      <c r="P148" s="27" t="s">
        <v>365</v>
      </c>
      <c r="Q148" s="27" t="s">
        <v>365</v>
      </c>
      <c r="R148" s="53">
        <f t="shared" si="15"/>
        <v>6.0000000000000009</v>
      </c>
    </row>
    <row r="149" spans="1:18" ht="15" customHeight="1">
      <c r="A149" s="33" t="s">
        <v>136</v>
      </c>
      <c r="B149" s="51">
        <f>'Расчет субсидий'!Z149</f>
        <v>-43.981818181818184</v>
      </c>
      <c r="C149" s="53">
        <f>'Расчет субсидий'!D149-1</f>
        <v>-1</v>
      </c>
      <c r="D149" s="53">
        <f>C149*'Расчет субсидий'!E149</f>
        <v>0</v>
      </c>
      <c r="E149" s="54">
        <f t="shared" si="13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3">
        <f>'Расчет субсидий'!P149-1</f>
        <v>-0.38820638820638831</v>
      </c>
      <c r="M149" s="53">
        <f>L149*'Расчет субсидий'!Q149</f>
        <v>-7.7641277641277657</v>
      </c>
      <c r="N149" s="54">
        <f t="shared" si="14"/>
        <v>-43.981818181818184</v>
      </c>
      <c r="O149" s="27" t="s">
        <v>365</v>
      </c>
      <c r="P149" s="27" t="s">
        <v>365</v>
      </c>
      <c r="Q149" s="27" t="s">
        <v>365</v>
      </c>
      <c r="R149" s="53">
        <f t="shared" si="15"/>
        <v>-7.7641277641277657</v>
      </c>
    </row>
    <row r="150" spans="1:18" ht="15" customHeight="1">
      <c r="A150" s="33" t="s">
        <v>137</v>
      </c>
      <c r="B150" s="51">
        <f>'Расчет субсидий'!Z150</f>
        <v>10.445454545454538</v>
      </c>
      <c r="C150" s="53">
        <f>'Расчет субсидий'!D150-1</f>
        <v>-1</v>
      </c>
      <c r="D150" s="53">
        <f>C150*'Расчет субсидий'!E150</f>
        <v>0</v>
      </c>
      <c r="E150" s="54">
        <f t="shared" si="13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3">
        <f>'Расчет субсидий'!P150-1</f>
        <v>6.640625E-2</v>
      </c>
      <c r="M150" s="53">
        <f>L150*'Расчет субсидий'!Q150</f>
        <v>1.328125</v>
      </c>
      <c r="N150" s="54">
        <f t="shared" si="14"/>
        <v>10.445454545454538</v>
      </c>
      <c r="O150" s="27" t="s">
        <v>365</v>
      </c>
      <c r="P150" s="27" t="s">
        <v>365</v>
      </c>
      <c r="Q150" s="27" t="s">
        <v>365</v>
      </c>
      <c r="R150" s="53">
        <f t="shared" si="15"/>
        <v>1.328125</v>
      </c>
    </row>
    <row r="151" spans="1:18" ht="15" customHeight="1">
      <c r="A151" s="33" t="s">
        <v>138</v>
      </c>
      <c r="B151" s="51">
        <f>'Расчет субсидий'!Z151</f>
        <v>-37.972727272727269</v>
      </c>
      <c r="C151" s="53">
        <f>'Расчет субсидий'!D151-1</f>
        <v>9.0173775671406053E-2</v>
      </c>
      <c r="D151" s="53">
        <f>C151*'Расчет субсидий'!E151</f>
        <v>0.45086887835703027</v>
      </c>
      <c r="E151" s="54">
        <f t="shared" si="13"/>
        <v>3.2499616344346509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3">
        <f>'Расчет субсидий'!P151-1</f>
        <v>-0.28594226026403591</v>
      </c>
      <c r="M151" s="53">
        <f>L151*'Расчет субсидий'!Q151</f>
        <v>-5.7188452052807186</v>
      </c>
      <c r="N151" s="54">
        <f t="shared" si="14"/>
        <v>-41.222688907161924</v>
      </c>
      <c r="O151" s="27" t="s">
        <v>365</v>
      </c>
      <c r="P151" s="27" t="s">
        <v>365</v>
      </c>
      <c r="Q151" s="27" t="s">
        <v>365</v>
      </c>
      <c r="R151" s="53">
        <f t="shared" si="15"/>
        <v>-5.2679763269236881</v>
      </c>
    </row>
    <row r="152" spans="1:18" ht="15" customHeight="1">
      <c r="A152" s="33" t="s">
        <v>139</v>
      </c>
      <c r="B152" s="51">
        <f>'Расчет субсидий'!Z152</f>
        <v>1.0636363636363635</v>
      </c>
      <c r="C152" s="53">
        <f>'Расчет субсидий'!D152-1</f>
        <v>6.2500000000000888E-3</v>
      </c>
      <c r="D152" s="53">
        <f>C152*'Расчет субсидий'!E152</f>
        <v>3.1250000000000444E-2</v>
      </c>
      <c r="E152" s="54">
        <f t="shared" si="13"/>
        <v>7.9639173084237545E-3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3">
        <f>'Расчет субсидий'!P152-1</f>
        <v>0.20712020648967555</v>
      </c>
      <c r="M152" s="53">
        <f>L152*'Расчет субсидий'!Q152</f>
        <v>4.142404129793511</v>
      </c>
      <c r="N152" s="54">
        <f t="shared" si="14"/>
        <v>1.0556724463279397</v>
      </c>
      <c r="O152" s="27" t="s">
        <v>365</v>
      </c>
      <c r="P152" s="27" t="s">
        <v>365</v>
      </c>
      <c r="Q152" s="27" t="s">
        <v>365</v>
      </c>
      <c r="R152" s="53">
        <f t="shared" si="15"/>
        <v>4.1736541297935119</v>
      </c>
    </row>
    <row r="153" spans="1:18" ht="15" customHeight="1">
      <c r="A153" s="33" t="s">
        <v>140</v>
      </c>
      <c r="B153" s="51">
        <f>'Расчет субсидий'!Z153</f>
        <v>-11.209090909090904</v>
      </c>
      <c r="C153" s="53">
        <f>'Расчет субсидий'!D153-1</f>
        <v>-1</v>
      </c>
      <c r="D153" s="53">
        <f>C153*'Расчет субсидий'!E153</f>
        <v>0</v>
      </c>
      <c r="E153" s="54">
        <f t="shared" si="13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3">
        <f>'Расчет субсидий'!P153-1</f>
        <v>-0.11309523809523814</v>
      </c>
      <c r="M153" s="53">
        <f>L153*'Расчет субсидий'!Q153</f>
        <v>-2.2619047619047628</v>
      </c>
      <c r="N153" s="54">
        <f t="shared" si="14"/>
        <v>-11.209090909090904</v>
      </c>
      <c r="O153" s="27" t="s">
        <v>365</v>
      </c>
      <c r="P153" s="27" t="s">
        <v>365</v>
      </c>
      <c r="Q153" s="27" t="s">
        <v>365</v>
      </c>
      <c r="R153" s="53">
        <f t="shared" si="15"/>
        <v>-2.2619047619047628</v>
      </c>
    </row>
    <row r="154" spans="1:18" ht="15" customHeight="1">
      <c r="A154" s="32" t="s">
        <v>141</v>
      </c>
      <c r="B154" s="55"/>
      <c r="C154" s="56"/>
      <c r="D154" s="56"/>
      <c r="E154" s="57"/>
      <c r="F154" s="56"/>
      <c r="G154" s="56"/>
      <c r="H154" s="57"/>
      <c r="I154" s="57"/>
      <c r="J154" s="57"/>
      <c r="K154" s="57"/>
      <c r="L154" s="56"/>
      <c r="M154" s="56"/>
      <c r="N154" s="57"/>
      <c r="O154" s="56"/>
      <c r="P154" s="56"/>
      <c r="Q154" s="57"/>
      <c r="R154" s="57"/>
    </row>
    <row r="155" spans="1:18" ht="15" customHeight="1">
      <c r="A155" s="33" t="s">
        <v>142</v>
      </c>
      <c r="B155" s="51">
        <f>'Расчет субсидий'!Z155</f>
        <v>22.972727272727269</v>
      </c>
      <c r="C155" s="53">
        <f>'Расчет субсидий'!D155-1</f>
        <v>5.1428571428571379E-2</v>
      </c>
      <c r="D155" s="53">
        <f>C155*'Расчет субсидий'!E155</f>
        <v>0.2571428571428569</v>
      </c>
      <c r="E155" s="54">
        <f t="shared" si="13"/>
        <v>1.3674543237303556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3">
        <f>'Расчет субсидий'!P155-1</f>
        <v>0.2031381055676067</v>
      </c>
      <c r="M155" s="53">
        <f>L155*'Расчет субсидий'!Q155</f>
        <v>4.0627621113521339</v>
      </c>
      <c r="N155" s="54">
        <f t="shared" si="14"/>
        <v>21.605272948996912</v>
      </c>
      <c r="O155" s="27" t="s">
        <v>365</v>
      </c>
      <c r="P155" s="27" t="s">
        <v>365</v>
      </c>
      <c r="Q155" s="27" t="s">
        <v>365</v>
      </c>
      <c r="R155" s="53">
        <f t="shared" si="15"/>
        <v>4.3199049684949911</v>
      </c>
    </row>
    <row r="156" spans="1:18" ht="15" customHeight="1">
      <c r="A156" s="33" t="s">
        <v>143</v>
      </c>
      <c r="B156" s="51">
        <f>'Расчет субсидий'!Z156</f>
        <v>7.1090909090909093</v>
      </c>
      <c r="C156" s="53">
        <f>'Расчет субсидий'!D156-1</f>
        <v>3.225806451612856E-3</v>
      </c>
      <c r="D156" s="53">
        <f>C156*'Расчет субсидий'!E156</f>
        <v>1.612903225806428E-2</v>
      </c>
      <c r="E156" s="54">
        <f t="shared" si="13"/>
        <v>4.6839459696345308E-2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3">
        <f>'Расчет субсидий'!P156-1</f>
        <v>0.12159329140461228</v>
      </c>
      <c r="M156" s="53">
        <f>L156*'Расчет субсидий'!Q156</f>
        <v>2.4318658280922456</v>
      </c>
      <c r="N156" s="54">
        <f t="shared" si="14"/>
        <v>7.0622514493945641</v>
      </c>
      <c r="O156" s="27" t="s">
        <v>365</v>
      </c>
      <c r="P156" s="27" t="s">
        <v>365</v>
      </c>
      <c r="Q156" s="27" t="s">
        <v>365</v>
      </c>
      <c r="R156" s="53">
        <f t="shared" si="15"/>
        <v>2.4479948603503097</v>
      </c>
    </row>
    <row r="157" spans="1:18" ht="15" customHeight="1">
      <c r="A157" s="33" t="s">
        <v>144</v>
      </c>
      <c r="B157" s="51">
        <f>'Расчет субсидий'!Z157</f>
        <v>-54.627272727272725</v>
      </c>
      <c r="C157" s="53">
        <f>'Расчет субсидий'!D157-1</f>
        <v>0.24567164179104473</v>
      </c>
      <c r="D157" s="53">
        <f>C157*'Расчет субсидий'!E157</f>
        <v>1.2283582089552236</v>
      </c>
      <c r="E157" s="54">
        <f t="shared" si="13"/>
        <v>10.206206858693683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3">
        <f>'Расчет субсидий'!P157-1</f>
        <v>-0.3901485535574668</v>
      </c>
      <c r="M157" s="53">
        <f>L157*'Расчет субсидий'!Q157</f>
        <v>-7.8029710711493365</v>
      </c>
      <c r="N157" s="54">
        <f t="shared" si="14"/>
        <v>-64.833479585966415</v>
      </c>
      <c r="O157" s="27" t="s">
        <v>365</v>
      </c>
      <c r="P157" s="27" t="s">
        <v>365</v>
      </c>
      <c r="Q157" s="27" t="s">
        <v>365</v>
      </c>
      <c r="R157" s="53">
        <f t="shared" si="15"/>
        <v>-6.5746128621941127</v>
      </c>
    </row>
    <row r="158" spans="1:18" ht="15" customHeight="1">
      <c r="A158" s="33" t="s">
        <v>145</v>
      </c>
      <c r="B158" s="51">
        <f>'Расчет субсидий'!Z158</f>
        <v>-73.881818181818176</v>
      </c>
      <c r="C158" s="53">
        <f>'Расчет субсидий'!D158-1</f>
        <v>3.7894167005014801E-4</v>
      </c>
      <c r="D158" s="53">
        <f>C158*'Расчет субсидий'!E158</f>
        <v>1.89470835025074E-3</v>
      </c>
      <c r="E158" s="54">
        <f t="shared" si="13"/>
        <v>3.1381730312868832E-2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3">
        <f>'Расчет субсидий'!P158-1</f>
        <v>-0.22312975682197889</v>
      </c>
      <c r="M158" s="53">
        <f>L158*'Расчет субсидий'!Q158</f>
        <v>-4.4625951364395782</v>
      </c>
      <c r="N158" s="54">
        <f t="shared" si="14"/>
        <v>-73.913199912131034</v>
      </c>
      <c r="O158" s="27" t="s">
        <v>365</v>
      </c>
      <c r="P158" s="27" t="s">
        <v>365</v>
      </c>
      <c r="Q158" s="27" t="s">
        <v>365</v>
      </c>
      <c r="R158" s="53">
        <f t="shared" si="15"/>
        <v>-4.4607004280893277</v>
      </c>
    </row>
    <row r="159" spans="1:18" ht="15" customHeight="1">
      <c r="A159" s="33" t="s">
        <v>146</v>
      </c>
      <c r="B159" s="51">
        <f>'Расчет субсидий'!Z159</f>
        <v>-35.663636363636371</v>
      </c>
      <c r="C159" s="53">
        <f>'Расчет субсидий'!D159-1</f>
        <v>-0.10804597701149432</v>
      </c>
      <c r="D159" s="53">
        <f>C159*'Расчет субсидий'!E159</f>
        <v>-0.5402298850574716</v>
      </c>
      <c r="E159" s="54">
        <f t="shared" si="13"/>
        <v>-3.3114875065017264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3">
        <f>'Расчет субсидий'!P159-1</f>
        <v>-0.26389345609996717</v>
      </c>
      <c r="M159" s="53">
        <f>L159*'Расчет субсидий'!Q159</f>
        <v>-5.277869121999343</v>
      </c>
      <c r="N159" s="54">
        <f t="shared" si="14"/>
        <v>-32.352148857134644</v>
      </c>
      <c r="O159" s="27" t="s">
        <v>365</v>
      </c>
      <c r="P159" s="27" t="s">
        <v>365</v>
      </c>
      <c r="Q159" s="27" t="s">
        <v>365</v>
      </c>
      <c r="R159" s="53">
        <f t="shared" si="15"/>
        <v>-5.8180990070568148</v>
      </c>
    </row>
    <row r="160" spans="1:18" ht="15" customHeight="1">
      <c r="A160" s="33" t="s">
        <v>147</v>
      </c>
      <c r="B160" s="51">
        <f>'Расчет субсидий'!Z160</f>
        <v>5.9636363636363541</v>
      </c>
      <c r="C160" s="53">
        <f>'Расчет субсидий'!D160-1</f>
        <v>-1</v>
      </c>
      <c r="D160" s="53">
        <f>C160*'Расчет субсидий'!E160</f>
        <v>0</v>
      </c>
      <c r="E160" s="54">
        <f t="shared" si="13"/>
        <v>0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3">
        <f>'Расчет субсидий'!P160-1</f>
        <v>7.7876520112254433E-2</v>
      </c>
      <c r="M160" s="53">
        <f>L160*'Расчет субсидий'!Q160</f>
        <v>1.5575304022450887</v>
      </c>
      <c r="N160" s="54">
        <f t="shared" si="14"/>
        <v>5.9636363636363541</v>
      </c>
      <c r="O160" s="27" t="s">
        <v>365</v>
      </c>
      <c r="P160" s="27" t="s">
        <v>365</v>
      </c>
      <c r="Q160" s="27" t="s">
        <v>365</v>
      </c>
      <c r="R160" s="53">
        <f t="shared" si="15"/>
        <v>1.5575304022450887</v>
      </c>
    </row>
    <row r="161" spans="1:18" ht="15" customHeight="1">
      <c r="A161" s="33" t="s">
        <v>148</v>
      </c>
      <c r="B161" s="51">
        <f>'Расчет субсидий'!Z161</f>
        <v>-92.936363636363637</v>
      </c>
      <c r="C161" s="53">
        <f>'Расчет субсидий'!D161-1</f>
        <v>-0.2164073724395551</v>
      </c>
      <c r="D161" s="53">
        <f>C161*'Расчет субсидий'!E161</f>
        <v>-1.0820368621977754</v>
      </c>
      <c r="E161" s="54">
        <f t="shared" si="13"/>
        <v>-10.325604062805777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3">
        <f>'Расчет субсидий'!P161-1</f>
        <v>-0.43284580025073127</v>
      </c>
      <c r="M161" s="53">
        <f>L161*'Расчет субсидий'!Q161</f>
        <v>-8.6569160050146259</v>
      </c>
      <c r="N161" s="54">
        <f t="shared" si="14"/>
        <v>-82.610759573557857</v>
      </c>
      <c r="O161" s="27" t="s">
        <v>365</v>
      </c>
      <c r="P161" s="27" t="s">
        <v>365</v>
      </c>
      <c r="Q161" s="27" t="s">
        <v>365</v>
      </c>
      <c r="R161" s="53">
        <f t="shared" si="15"/>
        <v>-9.7389528672124008</v>
      </c>
    </row>
    <row r="162" spans="1:18" ht="15" customHeight="1">
      <c r="A162" s="33" t="s">
        <v>149</v>
      </c>
      <c r="B162" s="51">
        <f>'Расчет субсидий'!Z162</f>
        <v>-23.327272727272714</v>
      </c>
      <c r="C162" s="53">
        <f>'Расчет субсидий'!D162-1</f>
        <v>0.11615384615384605</v>
      </c>
      <c r="D162" s="53">
        <f>C162*'Расчет субсидий'!E162</f>
        <v>0.58076923076923026</v>
      </c>
      <c r="E162" s="54">
        <f t="shared" si="13"/>
        <v>4.1557805490017525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3">
        <f>'Расчет субсидий'!P162-1</f>
        <v>-0.19203747072599531</v>
      </c>
      <c r="M162" s="53">
        <f>L162*'Расчет субсидий'!Q162</f>
        <v>-3.8407494145199061</v>
      </c>
      <c r="N162" s="54">
        <f t="shared" si="14"/>
        <v>-27.483053276274472</v>
      </c>
      <c r="O162" s="27" t="s">
        <v>365</v>
      </c>
      <c r="P162" s="27" t="s">
        <v>365</v>
      </c>
      <c r="Q162" s="27" t="s">
        <v>365</v>
      </c>
      <c r="R162" s="53">
        <f t="shared" si="15"/>
        <v>-3.2599801837506757</v>
      </c>
    </row>
    <row r="163" spans="1:18" ht="15" customHeight="1">
      <c r="A163" s="33" t="s">
        <v>150</v>
      </c>
      <c r="B163" s="51">
        <f>'Расчет субсидий'!Z163</f>
        <v>-63.809090909090941</v>
      </c>
      <c r="C163" s="53">
        <f>'Расчет субсидий'!D163-1</f>
        <v>3.9432176656151396E-2</v>
      </c>
      <c r="D163" s="53">
        <f>C163*'Расчет субсидий'!E163</f>
        <v>0.19716088328075698</v>
      </c>
      <c r="E163" s="54">
        <f t="shared" si="13"/>
        <v>2.1682218418510435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3">
        <f>'Расчет субсидий'!P163-1</f>
        <v>-0.29997265518184302</v>
      </c>
      <c r="M163" s="53">
        <f>L163*'Расчет субсидий'!Q163</f>
        <v>-5.9994531036368599</v>
      </c>
      <c r="N163" s="54">
        <f t="shared" si="14"/>
        <v>-65.977312750941991</v>
      </c>
      <c r="O163" s="27" t="s">
        <v>365</v>
      </c>
      <c r="P163" s="27" t="s">
        <v>365</v>
      </c>
      <c r="Q163" s="27" t="s">
        <v>365</v>
      </c>
      <c r="R163" s="53">
        <f t="shared" si="15"/>
        <v>-5.8022922203561027</v>
      </c>
    </row>
    <row r="164" spans="1:18" ht="15" customHeight="1">
      <c r="A164" s="33" t="s">
        <v>151</v>
      </c>
      <c r="B164" s="51">
        <f>'Расчет субсидий'!Z164</f>
        <v>23.245454545454521</v>
      </c>
      <c r="C164" s="53">
        <f>'Расчет субсидий'!D164-1</f>
        <v>-4.4927536231883947E-2</v>
      </c>
      <c r="D164" s="53">
        <f>C164*'Расчет субсидий'!E164</f>
        <v>-0.22463768115941973</v>
      </c>
      <c r="E164" s="54">
        <f t="shared" si="13"/>
        <v>-1.8558278544062572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3">
        <f>'Расчет субсидий'!P164-1</f>
        <v>0.15191855912294439</v>
      </c>
      <c r="M164" s="53">
        <f>L164*'Расчет субсидий'!Q164</f>
        <v>3.0383711824588877</v>
      </c>
      <c r="N164" s="54">
        <f t="shared" si="14"/>
        <v>25.101282399860779</v>
      </c>
      <c r="O164" s="27" t="s">
        <v>365</v>
      </c>
      <c r="P164" s="27" t="s">
        <v>365</v>
      </c>
      <c r="Q164" s="27" t="s">
        <v>365</v>
      </c>
      <c r="R164" s="53">
        <f t="shared" si="15"/>
        <v>2.8137335012994678</v>
      </c>
    </row>
    <row r="165" spans="1:18" ht="15" customHeight="1">
      <c r="A165" s="33" t="s">
        <v>152</v>
      </c>
      <c r="B165" s="51">
        <f>'Расчет субсидий'!Z165</f>
        <v>36.390909090909105</v>
      </c>
      <c r="C165" s="53">
        <f>'Расчет субсидий'!D165-1</f>
        <v>0.12067510548523219</v>
      </c>
      <c r="D165" s="53">
        <f>C165*'Расчет субсидий'!E165</f>
        <v>0.60337552742616096</v>
      </c>
      <c r="E165" s="54">
        <f t="shared" si="13"/>
        <v>3.3251757188498439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3">
        <f>'Расчет субсидий'!P165-1</f>
        <v>0.30000000000000004</v>
      </c>
      <c r="M165" s="53">
        <f>L165*'Расчет субсидий'!Q165</f>
        <v>6.0000000000000009</v>
      </c>
      <c r="N165" s="54">
        <f t="shared" si="14"/>
        <v>33.065733372059256</v>
      </c>
      <c r="O165" s="27" t="s">
        <v>365</v>
      </c>
      <c r="P165" s="27" t="s">
        <v>365</v>
      </c>
      <c r="Q165" s="27" t="s">
        <v>365</v>
      </c>
      <c r="R165" s="53">
        <f t="shared" si="15"/>
        <v>6.6033755274261621</v>
      </c>
    </row>
    <row r="166" spans="1:18" ht="15" customHeight="1">
      <c r="A166" s="33" t="s">
        <v>153</v>
      </c>
      <c r="B166" s="51">
        <f>'Расчет субсидий'!Z166</f>
        <v>4.7909090909090821</v>
      </c>
      <c r="C166" s="53">
        <f>'Расчет субсидий'!D166-1</f>
        <v>-0.23985795016528433</v>
      </c>
      <c r="D166" s="53">
        <f>C166*'Расчет субсидий'!E166</f>
        <v>-1.1992897508264218</v>
      </c>
      <c r="E166" s="54">
        <f t="shared" si="13"/>
        <v>-7.237022973344315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3">
        <f>'Расчет субсидий'!P166-1</f>
        <v>9.966097732055168E-2</v>
      </c>
      <c r="M166" s="53">
        <f>L166*'Расчет субсидий'!Q166</f>
        <v>1.9932195464110336</v>
      </c>
      <c r="N166" s="54">
        <f t="shared" si="14"/>
        <v>12.027932064253395</v>
      </c>
      <c r="O166" s="27" t="s">
        <v>365</v>
      </c>
      <c r="P166" s="27" t="s">
        <v>365</v>
      </c>
      <c r="Q166" s="27" t="s">
        <v>365</v>
      </c>
      <c r="R166" s="53">
        <f t="shared" si="15"/>
        <v>0.79392979558461185</v>
      </c>
    </row>
    <row r="167" spans="1:18" ht="15" customHeight="1">
      <c r="A167" s="32" t="s">
        <v>154</v>
      </c>
      <c r="B167" s="55"/>
      <c r="C167" s="56"/>
      <c r="D167" s="56"/>
      <c r="E167" s="57"/>
      <c r="F167" s="56"/>
      <c r="G167" s="56"/>
      <c r="H167" s="57"/>
      <c r="I167" s="57"/>
      <c r="J167" s="57"/>
      <c r="K167" s="57"/>
      <c r="L167" s="56"/>
      <c r="M167" s="56"/>
      <c r="N167" s="57"/>
      <c r="O167" s="56"/>
      <c r="P167" s="56"/>
      <c r="Q167" s="57"/>
      <c r="R167" s="57"/>
    </row>
    <row r="168" spans="1:18" ht="15" customHeight="1">
      <c r="A168" s="33" t="s">
        <v>69</v>
      </c>
      <c r="B168" s="51">
        <f>'Расчет субсидий'!Z168</f>
        <v>-116.72727272727272</v>
      </c>
      <c r="C168" s="53">
        <f>'Расчет субсидий'!D168-1</f>
        <v>-1</v>
      </c>
      <c r="D168" s="53">
        <f>C168*'Расчет субсидий'!E168</f>
        <v>0</v>
      </c>
      <c r="E168" s="54">
        <f t="shared" si="13"/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3">
        <f>'Расчет субсидий'!P168-1</f>
        <v>-0.60270662155630739</v>
      </c>
      <c r="M168" s="53">
        <f>L168*'Расчет субсидий'!Q168</f>
        <v>-12.054132431126147</v>
      </c>
      <c r="N168" s="54">
        <f t="shared" si="14"/>
        <v>-116.72727272727272</v>
      </c>
      <c r="O168" s="27" t="s">
        <v>365</v>
      </c>
      <c r="P168" s="27" t="s">
        <v>365</v>
      </c>
      <c r="Q168" s="27" t="s">
        <v>365</v>
      </c>
      <c r="R168" s="53">
        <f t="shared" si="15"/>
        <v>-12.054132431126147</v>
      </c>
    </row>
    <row r="169" spans="1:18" ht="15" customHeight="1">
      <c r="A169" s="33" t="s">
        <v>155</v>
      </c>
      <c r="B169" s="51">
        <f>'Расчет субсидий'!Z169</f>
        <v>-59.2</v>
      </c>
      <c r="C169" s="53">
        <f>'Расчет субсидий'!D169-1</f>
        <v>-1</v>
      </c>
      <c r="D169" s="53">
        <f>C169*'Расчет субсидий'!E169</f>
        <v>0</v>
      </c>
      <c r="E169" s="54">
        <f t="shared" si="13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3">
        <f>'Расчет субсидий'!P169-1</f>
        <v>-0.37260677466863035</v>
      </c>
      <c r="M169" s="53">
        <f>L169*'Расчет субсидий'!Q169</f>
        <v>-7.4521354933726069</v>
      </c>
      <c r="N169" s="54">
        <f t="shared" si="14"/>
        <v>-59.2</v>
      </c>
      <c r="O169" s="27" t="s">
        <v>365</v>
      </c>
      <c r="P169" s="27" t="s">
        <v>365</v>
      </c>
      <c r="Q169" s="27" t="s">
        <v>365</v>
      </c>
      <c r="R169" s="53">
        <f t="shared" si="15"/>
        <v>-7.4521354933726069</v>
      </c>
    </row>
    <row r="170" spans="1:18" ht="15" customHeight="1">
      <c r="A170" s="33" t="s">
        <v>156</v>
      </c>
      <c r="B170" s="51">
        <f>'Расчет субсидий'!Z170</f>
        <v>-190.41818181818181</v>
      </c>
      <c r="C170" s="53">
        <f>'Расчет субсидий'!D170-1</f>
        <v>-1</v>
      </c>
      <c r="D170" s="53">
        <f>C170*'Расчет субсидий'!E170</f>
        <v>0</v>
      </c>
      <c r="E170" s="54">
        <f t="shared" si="13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3">
        <f>'Расчет субсидий'!P170-1</f>
        <v>-0.80764682696097756</v>
      </c>
      <c r="M170" s="53">
        <f>L170*'Расчет субсидий'!Q170</f>
        <v>-16.152936539219553</v>
      </c>
      <c r="N170" s="54">
        <f t="shared" si="14"/>
        <v>-190.41818181818181</v>
      </c>
      <c r="O170" s="27" t="s">
        <v>365</v>
      </c>
      <c r="P170" s="27" t="s">
        <v>365</v>
      </c>
      <c r="Q170" s="27" t="s">
        <v>365</v>
      </c>
      <c r="R170" s="53">
        <f t="shared" si="15"/>
        <v>-16.152936539219553</v>
      </c>
    </row>
    <row r="171" spans="1:18" ht="15" customHeight="1">
      <c r="A171" s="33" t="s">
        <v>157</v>
      </c>
      <c r="B171" s="51">
        <f>'Расчет субсидий'!Z171</f>
        <v>-81.809090909090912</v>
      </c>
      <c r="C171" s="53">
        <f>'Расчет субсидий'!D171-1</f>
        <v>-1</v>
      </c>
      <c r="D171" s="53">
        <f>C171*'Расчет субсидий'!E171</f>
        <v>0</v>
      </c>
      <c r="E171" s="54">
        <f t="shared" si="13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3">
        <f>'Расчет субсидий'!P171-1</f>
        <v>-0.32718579234972678</v>
      </c>
      <c r="M171" s="53">
        <f>L171*'Расчет субсидий'!Q171</f>
        <v>-6.5437158469945356</v>
      </c>
      <c r="N171" s="54">
        <f t="shared" si="14"/>
        <v>-81.809090909090912</v>
      </c>
      <c r="O171" s="27" t="s">
        <v>365</v>
      </c>
      <c r="P171" s="27" t="s">
        <v>365</v>
      </c>
      <c r="Q171" s="27" t="s">
        <v>365</v>
      </c>
      <c r="R171" s="53">
        <f t="shared" si="15"/>
        <v>-6.5437158469945356</v>
      </c>
    </row>
    <row r="172" spans="1:18" ht="15" customHeight="1">
      <c r="A172" s="33" t="s">
        <v>158</v>
      </c>
      <c r="B172" s="51">
        <f>'Расчет субсидий'!Z172</f>
        <v>-51.300000000000011</v>
      </c>
      <c r="C172" s="53">
        <f>'Расчет субсидий'!D172-1</f>
        <v>-0.2438602654176425</v>
      </c>
      <c r="D172" s="53">
        <f>C172*'Расчет субсидий'!E172</f>
        <v>-1.2193013270882125</v>
      </c>
      <c r="E172" s="54">
        <f t="shared" si="13"/>
        <v>-19.02125921170963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3">
        <f>'Расчет субсидий'!P172-1</f>
        <v>-0.10345664038811397</v>
      </c>
      <c r="M172" s="53">
        <f>L172*'Расчет субсидий'!Q172</f>
        <v>-2.0691328077622795</v>
      </c>
      <c r="N172" s="54">
        <f t="shared" si="14"/>
        <v>-32.278740788290378</v>
      </c>
      <c r="O172" s="27" t="s">
        <v>365</v>
      </c>
      <c r="P172" s="27" t="s">
        <v>365</v>
      </c>
      <c r="Q172" s="27" t="s">
        <v>365</v>
      </c>
      <c r="R172" s="53">
        <f t="shared" si="15"/>
        <v>-3.2884341348504922</v>
      </c>
    </row>
    <row r="173" spans="1:18" ht="15" customHeight="1">
      <c r="A173" s="33" t="s">
        <v>159</v>
      </c>
      <c r="B173" s="51">
        <f>'Расчет субсидий'!Z173</f>
        <v>34.590909090909093</v>
      </c>
      <c r="C173" s="53">
        <f>'Расчет субсидий'!D173-1</f>
        <v>-1</v>
      </c>
      <c r="D173" s="53">
        <f>C173*'Расчет субсидий'!E173</f>
        <v>0</v>
      </c>
      <c r="E173" s="54">
        <f t="shared" si="13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3">
        <f>'Расчет субсидий'!P173-1</f>
        <v>0.23091230135373753</v>
      </c>
      <c r="M173" s="53">
        <f>L173*'Расчет субсидий'!Q173</f>
        <v>4.6182460270747505</v>
      </c>
      <c r="N173" s="54">
        <f t="shared" si="14"/>
        <v>34.590909090909093</v>
      </c>
      <c r="O173" s="27" t="s">
        <v>365</v>
      </c>
      <c r="P173" s="27" t="s">
        <v>365</v>
      </c>
      <c r="Q173" s="27" t="s">
        <v>365</v>
      </c>
      <c r="R173" s="53">
        <f t="shared" si="15"/>
        <v>4.6182460270747505</v>
      </c>
    </row>
    <row r="174" spans="1:18" ht="15" customHeight="1">
      <c r="A174" s="33" t="s">
        <v>160</v>
      </c>
      <c r="B174" s="51">
        <f>'Расчет субсидий'!Z174</f>
        <v>-93.545454545454533</v>
      </c>
      <c r="C174" s="53">
        <f>'Расчет субсидий'!D174-1</f>
        <v>-0.23412238325281798</v>
      </c>
      <c r="D174" s="53">
        <f>C174*'Расчет субсидий'!E174</f>
        <v>-1.17061191626409</v>
      </c>
      <c r="E174" s="54">
        <f t="shared" si="13"/>
        <v>-9.7651301872787162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3">
        <f>'Расчет субсидий'!P174-1</f>
        <v>-0.5021655838747292</v>
      </c>
      <c r="M174" s="53">
        <f>L174*'Расчет субсидий'!Q174</f>
        <v>-10.043311677494584</v>
      </c>
      <c r="N174" s="54">
        <f t="shared" si="14"/>
        <v>-83.780324358175818</v>
      </c>
      <c r="O174" s="27" t="s">
        <v>365</v>
      </c>
      <c r="P174" s="27" t="s">
        <v>365</v>
      </c>
      <c r="Q174" s="27" t="s">
        <v>365</v>
      </c>
      <c r="R174" s="53">
        <f t="shared" si="15"/>
        <v>-11.213923593758674</v>
      </c>
    </row>
    <row r="175" spans="1:18" ht="15" customHeight="1">
      <c r="A175" s="33" t="s">
        <v>161</v>
      </c>
      <c r="B175" s="51">
        <f>'Расчет субсидий'!Z175</f>
        <v>-29.936363636363637</v>
      </c>
      <c r="C175" s="53">
        <f>'Расчет субсидий'!D175-1</f>
        <v>-1</v>
      </c>
      <c r="D175" s="53">
        <f>C175*'Расчет субсидий'!E175</f>
        <v>0</v>
      </c>
      <c r="E175" s="54">
        <f t="shared" si="13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3">
        <f>'Расчет субсидий'!P175-1</f>
        <v>-0.28027808269301147</v>
      </c>
      <c r="M175" s="53">
        <f>L175*'Расчет субсидий'!Q175</f>
        <v>-5.6055616538602298</v>
      </c>
      <c r="N175" s="54">
        <f t="shared" si="14"/>
        <v>-29.936363636363637</v>
      </c>
      <c r="O175" s="27" t="s">
        <v>365</v>
      </c>
      <c r="P175" s="27" t="s">
        <v>365</v>
      </c>
      <c r="Q175" s="27" t="s">
        <v>365</v>
      </c>
      <c r="R175" s="53">
        <f t="shared" si="15"/>
        <v>-5.6055616538602298</v>
      </c>
    </row>
    <row r="176" spans="1:18" ht="15" customHeight="1">
      <c r="A176" s="33" t="s">
        <v>162</v>
      </c>
      <c r="B176" s="51">
        <f>'Расчет субсидий'!Z176</f>
        <v>-61.172727272727286</v>
      </c>
      <c r="C176" s="53">
        <f>'Расчет субсидий'!D176-1</f>
        <v>-1</v>
      </c>
      <c r="D176" s="53">
        <f>C176*'Расчет субсидий'!E176</f>
        <v>0</v>
      </c>
      <c r="E176" s="54">
        <f t="shared" si="13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3">
        <f>'Расчет субсидий'!P176-1</f>
        <v>-0.42394822006472499</v>
      </c>
      <c r="M176" s="53">
        <f>L176*'Расчет субсидий'!Q176</f>
        <v>-8.4789644012944994</v>
      </c>
      <c r="N176" s="54">
        <f t="shared" si="14"/>
        <v>-61.172727272727286</v>
      </c>
      <c r="O176" s="27" t="s">
        <v>365</v>
      </c>
      <c r="P176" s="27" t="s">
        <v>365</v>
      </c>
      <c r="Q176" s="27" t="s">
        <v>365</v>
      </c>
      <c r="R176" s="53">
        <f t="shared" si="15"/>
        <v>-8.4789644012944994</v>
      </c>
    </row>
    <row r="177" spans="1:18" ht="15" customHeight="1">
      <c r="A177" s="33" t="s">
        <v>97</v>
      </c>
      <c r="B177" s="51">
        <f>'Расчет субсидий'!Z177</f>
        <v>-121.41818181818181</v>
      </c>
      <c r="C177" s="53">
        <f>'Расчет субсидий'!D177-1</f>
        <v>-0.61825863335782505</v>
      </c>
      <c r="D177" s="53">
        <f>C177*'Расчет субсидий'!E177</f>
        <v>-3.091293166789125</v>
      </c>
      <c r="E177" s="54">
        <f t="shared" si="13"/>
        <v>-23.227012909532942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3">
        <f>'Расчет субсидий'!P177-1</f>
        <v>-0.65341525117455723</v>
      </c>
      <c r="M177" s="53">
        <f>L177*'Расчет субсидий'!Q177</f>
        <v>-13.068305023491146</v>
      </c>
      <c r="N177" s="54">
        <f t="shared" si="14"/>
        <v>-98.191168908648876</v>
      </c>
      <c r="O177" s="27" t="s">
        <v>365</v>
      </c>
      <c r="P177" s="27" t="s">
        <v>365</v>
      </c>
      <c r="Q177" s="27" t="s">
        <v>365</v>
      </c>
      <c r="R177" s="53">
        <f t="shared" si="15"/>
        <v>-16.159598190280271</v>
      </c>
    </row>
    <row r="178" spans="1:18" ht="15" customHeight="1">
      <c r="A178" s="33" t="s">
        <v>163</v>
      </c>
      <c r="B178" s="51">
        <f>'Расчет субсидий'!Z178</f>
        <v>-47.527272727272731</v>
      </c>
      <c r="C178" s="53">
        <f>'Расчет субсидий'!D178-1</f>
        <v>4.3881435488043685E-2</v>
      </c>
      <c r="D178" s="53">
        <f>C178*'Расчет субсидий'!E178</f>
        <v>0.21940717744021843</v>
      </c>
      <c r="E178" s="54">
        <f t="shared" si="13"/>
        <v>1.621139166997686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3">
        <f>'Расчет субсидий'!P178-1</f>
        <v>-0.33259064209033828</v>
      </c>
      <c r="M178" s="53">
        <f>L178*'Расчет субсидий'!Q178</f>
        <v>-6.6518128418067661</v>
      </c>
      <c r="N178" s="54">
        <f t="shared" si="14"/>
        <v>-49.148411894270417</v>
      </c>
      <c r="O178" s="27" t="s">
        <v>365</v>
      </c>
      <c r="P178" s="27" t="s">
        <v>365</v>
      </c>
      <c r="Q178" s="27" t="s">
        <v>365</v>
      </c>
      <c r="R178" s="53">
        <f t="shared" si="15"/>
        <v>-6.4324056643665477</v>
      </c>
    </row>
    <row r="179" spans="1:18" ht="15" customHeight="1">
      <c r="A179" s="33" t="s">
        <v>164</v>
      </c>
      <c r="B179" s="51">
        <f>'Расчет субсидий'!Z179</f>
        <v>60.699999999999989</v>
      </c>
      <c r="C179" s="53">
        <f>'Расчет субсидий'!D179-1</f>
        <v>0.14805970149253733</v>
      </c>
      <c r="D179" s="53">
        <f>C179*'Расчет субсидий'!E179</f>
        <v>0.74029850746268666</v>
      </c>
      <c r="E179" s="54">
        <f t="shared" si="13"/>
        <v>8.8840719240632406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3">
        <f>'Расчет субсидий'!P179-1</f>
        <v>0.21588779641411215</v>
      </c>
      <c r="M179" s="53">
        <f>L179*'Расчет субсидий'!Q179</f>
        <v>4.3177559282822431</v>
      </c>
      <c r="N179" s="54">
        <f t="shared" si="14"/>
        <v>51.815928075936746</v>
      </c>
      <c r="O179" s="27" t="s">
        <v>365</v>
      </c>
      <c r="P179" s="27" t="s">
        <v>365</v>
      </c>
      <c r="Q179" s="27" t="s">
        <v>365</v>
      </c>
      <c r="R179" s="53">
        <f t="shared" si="15"/>
        <v>5.0580544357449302</v>
      </c>
    </row>
    <row r="180" spans="1:18" ht="15" customHeight="1">
      <c r="A180" s="33" t="s">
        <v>165</v>
      </c>
      <c r="B180" s="51">
        <f>'Расчет субсидий'!Z180</f>
        <v>13.590909090909093</v>
      </c>
      <c r="C180" s="53">
        <f>'Расчет субсидий'!D180-1</f>
        <v>-0.44924444444444445</v>
      </c>
      <c r="D180" s="53">
        <f>C180*'Расчет субсидий'!E180</f>
        <v>-2.2462222222222223</v>
      </c>
      <c r="E180" s="54">
        <f t="shared" si="13"/>
        <v>-17.109662547850078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3">
        <f>'Расчет субсидий'!P180-1</f>
        <v>0.20152444870565667</v>
      </c>
      <c r="M180" s="53">
        <f>L180*'Расчет субсидий'!Q180</f>
        <v>4.0304889741131333</v>
      </c>
      <c r="N180" s="54">
        <f t="shared" si="14"/>
        <v>30.700571638759172</v>
      </c>
      <c r="O180" s="27" t="s">
        <v>365</v>
      </c>
      <c r="P180" s="27" t="s">
        <v>365</v>
      </c>
      <c r="Q180" s="27" t="s">
        <v>365</v>
      </c>
      <c r="R180" s="53">
        <f t="shared" si="15"/>
        <v>1.784266751890911</v>
      </c>
    </row>
    <row r="181" spans="1:18" ht="15" customHeight="1">
      <c r="A181" s="32" t="s">
        <v>166</v>
      </c>
      <c r="B181" s="55"/>
      <c r="C181" s="56"/>
      <c r="D181" s="56"/>
      <c r="E181" s="57"/>
      <c r="F181" s="56"/>
      <c r="G181" s="56"/>
      <c r="H181" s="57"/>
      <c r="I181" s="57"/>
      <c r="J181" s="57"/>
      <c r="K181" s="57"/>
      <c r="L181" s="56"/>
      <c r="M181" s="56"/>
      <c r="N181" s="57"/>
      <c r="O181" s="56"/>
      <c r="P181" s="56"/>
      <c r="Q181" s="57"/>
      <c r="R181" s="57"/>
    </row>
    <row r="182" spans="1:18" ht="15" customHeight="1">
      <c r="A182" s="33" t="s">
        <v>167</v>
      </c>
      <c r="B182" s="51">
        <f>'Расчет субсидий'!Z182</f>
        <v>-39.25454545454545</v>
      </c>
      <c r="C182" s="53">
        <f>'Расчет субсидий'!D182-1</f>
        <v>-1</v>
      </c>
      <c r="D182" s="53">
        <f>C182*'Расчет субсидий'!E182</f>
        <v>0</v>
      </c>
      <c r="E182" s="54">
        <f t="shared" si="13"/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3">
        <f>'Расчет субсидий'!P182-1</f>
        <v>-0.3458498023715415</v>
      </c>
      <c r="M182" s="53">
        <f>L182*'Расчет субсидий'!Q182</f>
        <v>-6.9169960474308301</v>
      </c>
      <c r="N182" s="54">
        <f t="shared" si="14"/>
        <v>-39.254545454545443</v>
      </c>
      <c r="O182" s="27" t="s">
        <v>365</v>
      </c>
      <c r="P182" s="27" t="s">
        <v>365</v>
      </c>
      <c r="Q182" s="27" t="s">
        <v>365</v>
      </c>
      <c r="R182" s="53">
        <f t="shared" si="15"/>
        <v>-6.9169960474308301</v>
      </c>
    </row>
    <row r="183" spans="1:18" ht="15" customHeight="1">
      <c r="A183" s="33" t="s">
        <v>168</v>
      </c>
      <c r="B183" s="51">
        <f>'Расчет субсидий'!Z183</f>
        <v>-3.1999999999999886</v>
      </c>
      <c r="C183" s="53">
        <f>'Расчет субсидий'!D183-1</f>
        <v>2.4541341011929285E-2</v>
      </c>
      <c r="D183" s="53">
        <f>C183*'Расчет субсидий'!E183</f>
        <v>0.12270670505964643</v>
      </c>
      <c r="E183" s="54">
        <f t="shared" si="13"/>
        <v>1.1030398867684164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3">
        <f>'Расчет субсидий'!P183-1</f>
        <v>-2.3934394965195005E-2</v>
      </c>
      <c r="M183" s="53">
        <f>L183*'Расчет субсидий'!Q183</f>
        <v>-0.4786878993039001</v>
      </c>
      <c r="N183" s="54">
        <f t="shared" si="14"/>
        <v>-4.3030398867684045</v>
      </c>
      <c r="O183" s="27" t="s">
        <v>365</v>
      </c>
      <c r="P183" s="27" t="s">
        <v>365</v>
      </c>
      <c r="Q183" s="27" t="s">
        <v>365</v>
      </c>
      <c r="R183" s="53">
        <f t="shared" si="15"/>
        <v>-0.35598119424425367</v>
      </c>
    </row>
    <row r="184" spans="1:18" ht="15" customHeight="1">
      <c r="A184" s="33" t="s">
        <v>169</v>
      </c>
      <c r="B184" s="51">
        <f>'Расчет субсидий'!Z184</f>
        <v>-1.1181818181818102</v>
      </c>
      <c r="C184" s="53">
        <f>'Расчет субсидий'!D184-1</f>
        <v>-1</v>
      </c>
      <c r="D184" s="53">
        <f>C184*'Расчет субсидий'!E184</f>
        <v>0</v>
      </c>
      <c r="E184" s="54">
        <f t="shared" si="13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3">
        <f>'Расчет субсидий'!P184-1</f>
        <v>-9.6000000000000529E-3</v>
      </c>
      <c r="M184" s="53">
        <f>L184*'Расчет субсидий'!Q184</f>
        <v>-0.19200000000000106</v>
      </c>
      <c r="N184" s="54">
        <f t="shared" si="14"/>
        <v>-1.1181818181818102</v>
      </c>
      <c r="O184" s="27" t="s">
        <v>365</v>
      </c>
      <c r="P184" s="27" t="s">
        <v>365</v>
      </c>
      <c r="Q184" s="27" t="s">
        <v>365</v>
      </c>
      <c r="R184" s="53">
        <f t="shared" si="15"/>
        <v>-0.19200000000000106</v>
      </c>
    </row>
    <row r="185" spans="1:18" ht="15" customHeight="1">
      <c r="A185" s="33" t="s">
        <v>170</v>
      </c>
      <c r="B185" s="51">
        <f>'Расчет субсидий'!Z185</f>
        <v>6.3545454545454518</v>
      </c>
      <c r="C185" s="53">
        <f>'Расчет субсидий'!D185-1</f>
        <v>-1</v>
      </c>
      <c r="D185" s="53">
        <f>C185*'Расчет субсидий'!E185</f>
        <v>0</v>
      </c>
      <c r="E185" s="54">
        <f t="shared" ref="E185:E247" si="16">$B185*D185/$R185</f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3">
        <f>'Расчет субсидий'!P185-1</f>
        <v>0.11115227862171184</v>
      </c>
      <c r="M185" s="53">
        <f>L185*'Расчет субсидий'!Q185</f>
        <v>2.2230455724342368</v>
      </c>
      <c r="N185" s="54">
        <f t="shared" ref="N185:N247" si="17">$B185*M185/$R185</f>
        <v>6.3545454545454518</v>
      </c>
      <c r="O185" s="27" t="s">
        <v>365</v>
      </c>
      <c r="P185" s="27" t="s">
        <v>365</v>
      </c>
      <c r="Q185" s="27" t="s">
        <v>365</v>
      </c>
      <c r="R185" s="53">
        <f t="shared" si="15"/>
        <v>2.2230455724342368</v>
      </c>
    </row>
    <row r="186" spans="1:18" ht="15" customHeight="1">
      <c r="A186" s="33" t="s">
        <v>171</v>
      </c>
      <c r="B186" s="51">
        <f>'Расчет субсидий'!Z186</f>
        <v>-40.372727272727268</v>
      </c>
      <c r="C186" s="53">
        <f>'Расчет субсидий'!D186-1</f>
        <v>-1</v>
      </c>
      <c r="D186" s="53">
        <f>C186*'Расчет субсидий'!E186</f>
        <v>0</v>
      </c>
      <c r="E186" s="54">
        <f t="shared" si="16"/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3">
        <f>'Расчет субсидий'!P186-1</f>
        <v>-0.60075507314771115</v>
      </c>
      <c r="M186" s="53">
        <f>L186*'Расчет субсидий'!Q186</f>
        <v>-12.015101462954224</v>
      </c>
      <c r="N186" s="54">
        <f t="shared" si="17"/>
        <v>-40.372727272727268</v>
      </c>
      <c r="O186" s="27" t="s">
        <v>365</v>
      </c>
      <c r="P186" s="27" t="s">
        <v>365</v>
      </c>
      <c r="Q186" s="27" t="s">
        <v>365</v>
      </c>
      <c r="R186" s="53">
        <f t="shared" ref="R186:R249" si="18">D186+M186</f>
        <v>-12.015101462954224</v>
      </c>
    </row>
    <row r="187" spans="1:18" ht="15" customHeight="1">
      <c r="A187" s="33" t="s">
        <v>172</v>
      </c>
      <c r="B187" s="51">
        <f>'Расчет субсидий'!Z187</f>
        <v>-29.609090909090909</v>
      </c>
      <c r="C187" s="53">
        <f>'Расчет субсидий'!D187-1</f>
        <v>-1</v>
      </c>
      <c r="D187" s="53">
        <f>C187*'Расчет субсидий'!E187</f>
        <v>0</v>
      </c>
      <c r="E187" s="54">
        <f t="shared" si="16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3">
        <f>'Расчет субсидий'!P187-1</f>
        <v>-0.22936357908002514</v>
      </c>
      <c r="M187" s="53">
        <f>L187*'Расчет субсидий'!Q187</f>
        <v>-4.5872715816005023</v>
      </c>
      <c r="N187" s="54">
        <f t="shared" si="17"/>
        <v>-29.609090909090909</v>
      </c>
      <c r="O187" s="27" t="s">
        <v>365</v>
      </c>
      <c r="P187" s="27" t="s">
        <v>365</v>
      </c>
      <c r="Q187" s="27" t="s">
        <v>365</v>
      </c>
      <c r="R187" s="53">
        <f t="shared" si="18"/>
        <v>-4.5872715816005023</v>
      </c>
    </row>
    <row r="188" spans="1:18" ht="15" customHeight="1">
      <c r="A188" s="32" t="s">
        <v>173</v>
      </c>
      <c r="B188" s="55"/>
      <c r="C188" s="56"/>
      <c r="D188" s="56"/>
      <c r="E188" s="57"/>
      <c r="F188" s="56"/>
      <c r="G188" s="56"/>
      <c r="H188" s="57"/>
      <c r="I188" s="57"/>
      <c r="J188" s="57"/>
      <c r="K188" s="57"/>
      <c r="L188" s="56"/>
      <c r="M188" s="56"/>
      <c r="N188" s="57"/>
      <c r="O188" s="56"/>
      <c r="P188" s="56"/>
      <c r="Q188" s="57"/>
      <c r="R188" s="57"/>
    </row>
    <row r="189" spans="1:18" ht="15" customHeight="1">
      <c r="A189" s="33" t="s">
        <v>174</v>
      </c>
      <c r="B189" s="51">
        <f>'Расчет субсидий'!Z189</f>
        <v>-68.427272727272737</v>
      </c>
      <c r="C189" s="53">
        <f>'Расчет субсидий'!D189-1</f>
        <v>-1</v>
      </c>
      <c r="D189" s="53">
        <f>C189*'Расчет субсидий'!E189</f>
        <v>0</v>
      </c>
      <c r="E189" s="54">
        <f t="shared" si="16"/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3">
        <f>'Расчет субсидий'!P189-1</f>
        <v>-0.65990990990990994</v>
      </c>
      <c r="M189" s="53">
        <f>L189*'Расчет субсидий'!Q189</f>
        <v>-13.198198198198199</v>
      </c>
      <c r="N189" s="54">
        <f t="shared" si="17"/>
        <v>-68.427272727272737</v>
      </c>
      <c r="O189" s="27" t="s">
        <v>365</v>
      </c>
      <c r="P189" s="27" t="s">
        <v>365</v>
      </c>
      <c r="Q189" s="27" t="s">
        <v>365</v>
      </c>
      <c r="R189" s="53">
        <f t="shared" si="18"/>
        <v>-13.198198198198199</v>
      </c>
    </row>
    <row r="190" spans="1:18" ht="15" customHeight="1">
      <c r="A190" s="33" t="s">
        <v>175</v>
      </c>
      <c r="B190" s="51">
        <f>'Расчет субсидий'!Z190</f>
        <v>-26.827272727272728</v>
      </c>
      <c r="C190" s="53">
        <f>'Расчет субсидий'!D190-1</f>
        <v>-1</v>
      </c>
      <c r="D190" s="53">
        <f>C190*'Расчет субсидий'!E190</f>
        <v>0</v>
      </c>
      <c r="E190" s="54">
        <f t="shared" si="16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3">
        <f>'Расчет субсидий'!P190-1</f>
        <v>-0.27758970886932965</v>
      </c>
      <c r="M190" s="53">
        <f>L190*'Расчет субсидий'!Q190</f>
        <v>-5.5517941773865935</v>
      </c>
      <c r="N190" s="54">
        <f t="shared" si="17"/>
        <v>-26.827272727272728</v>
      </c>
      <c r="O190" s="27" t="s">
        <v>365</v>
      </c>
      <c r="P190" s="27" t="s">
        <v>365</v>
      </c>
      <c r="Q190" s="27" t="s">
        <v>365</v>
      </c>
      <c r="R190" s="53">
        <f t="shared" si="18"/>
        <v>-5.5517941773865935</v>
      </c>
    </row>
    <row r="191" spans="1:18" ht="15" customHeight="1">
      <c r="A191" s="33" t="s">
        <v>176</v>
      </c>
      <c r="B191" s="51">
        <f>'Расчет субсидий'!Z191</f>
        <v>7.5181818181818016</v>
      </c>
      <c r="C191" s="53">
        <f>'Расчет субсидий'!D191-1</f>
        <v>-1</v>
      </c>
      <c r="D191" s="53">
        <f>C191*'Расчет субсидий'!E191</f>
        <v>0</v>
      </c>
      <c r="E191" s="54">
        <f t="shared" si="16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3">
        <f>'Расчет субсидий'!P191-1</f>
        <v>4.5558086560364419E-2</v>
      </c>
      <c r="M191" s="53">
        <f>L191*'Расчет субсидий'!Q191</f>
        <v>0.91116173120728838</v>
      </c>
      <c r="N191" s="54">
        <f t="shared" si="17"/>
        <v>7.5181818181818016</v>
      </c>
      <c r="O191" s="27" t="s">
        <v>365</v>
      </c>
      <c r="P191" s="27" t="s">
        <v>365</v>
      </c>
      <c r="Q191" s="27" t="s">
        <v>365</v>
      </c>
      <c r="R191" s="53">
        <f t="shared" si="18"/>
        <v>0.91116173120728838</v>
      </c>
    </row>
    <row r="192" spans="1:18" ht="15" customHeight="1">
      <c r="A192" s="33" t="s">
        <v>177</v>
      </c>
      <c r="B192" s="51">
        <f>'Расчет субсидий'!Z192</f>
        <v>24.954545454545453</v>
      </c>
      <c r="C192" s="53">
        <f>'Расчет субсидий'!D192-1</f>
        <v>0.1395583187848124</v>
      </c>
      <c r="D192" s="53">
        <f>C192*'Расчет субсидий'!E192</f>
        <v>0.69779159392406198</v>
      </c>
      <c r="E192" s="54">
        <f t="shared" si="16"/>
        <v>3.4231591098176408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3">
        <f>'Расчет субсидий'!P192-1</f>
        <v>0.21945255705164679</v>
      </c>
      <c r="M192" s="53">
        <f>L192*'Расчет субсидий'!Q192</f>
        <v>4.3890511410329358</v>
      </c>
      <c r="N192" s="54">
        <f t="shared" si="17"/>
        <v>21.531386344727817</v>
      </c>
      <c r="O192" s="27" t="s">
        <v>365</v>
      </c>
      <c r="P192" s="27" t="s">
        <v>365</v>
      </c>
      <c r="Q192" s="27" t="s">
        <v>365</v>
      </c>
      <c r="R192" s="53">
        <f t="shared" si="18"/>
        <v>5.0868427349569973</v>
      </c>
    </row>
    <row r="193" spans="1:18" ht="15" customHeight="1">
      <c r="A193" s="33" t="s">
        <v>178</v>
      </c>
      <c r="B193" s="51">
        <f>'Расчет субсидий'!Z193</f>
        <v>19.236363636363635</v>
      </c>
      <c r="C193" s="53">
        <f>'Расчет субсидий'!D193-1</f>
        <v>-1</v>
      </c>
      <c r="D193" s="53">
        <f>C193*'Расчет субсидий'!E193</f>
        <v>0</v>
      </c>
      <c r="E193" s="54">
        <f t="shared" si="16"/>
        <v>0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3">
        <f>'Расчет субсидий'!P193-1</f>
        <v>0.19138495092693564</v>
      </c>
      <c r="M193" s="53">
        <f>L193*'Расчет субсидий'!Q193</f>
        <v>3.8276990185387127</v>
      </c>
      <c r="N193" s="54">
        <f t="shared" si="17"/>
        <v>19.236363636363635</v>
      </c>
      <c r="O193" s="27" t="s">
        <v>365</v>
      </c>
      <c r="P193" s="27" t="s">
        <v>365</v>
      </c>
      <c r="Q193" s="27" t="s">
        <v>365</v>
      </c>
      <c r="R193" s="53">
        <f t="shared" si="18"/>
        <v>3.8276990185387127</v>
      </c>
    </row>
    <row r="194" spans="1:18" ht="15" customHeight="1">
      <c r="A194" s="33" t="s">
        <v>179</v>
      </c>
      <c r="B194" s="51">
        <f>'Расчет субсидий'!Z194</f>
        <v>-70.400000000000006</v>
      </c>
      <c r="C194" s="53">
        <f>'Расчет субсидий'!D194-1</f>
        <v>-1</v>
      </c>
      <c r="D194" s="53">
        <f>C194*'Расчет субсидий'!E194</f>
        <v>0</v>
      </c>
      <c r="E194" s="54">
        <f t="shared" si="16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3">
        <f>'Расчет субсидий'!P194-1</f>
        <v>-0.58177826564215152</v>
      </c>
      <c r="M194" s="53">
        <f>L194*'Расчет субсидий'!Q194</f>
        <v>-11.635565312843031</v>
      </c>
      <c r="N194" s="54">
        <f t="shared" si="17"/>
        <v>-70.400000000000006</v>
      </c>
      <c r="O194" s="27" t="s">
        <v>365</v>
      </c>
      <c r="P194" s="27" t="s">
        <v>365</v>
      </c>
      <c r="Q194" s="27" t="s">
        <v>365</v>
      </c>
      <c r="R194" s="53">
        <f t="shared" si="18"/>
        <v>-11.635565312843031</v>
      </c>
    </row>
    <row r="195" spans="1:18" ht="15" customHeight="1">
      <c r="A195" s="33" t="s">
        <v>180</v>
      </c>
      <c r="B195" s="51">
        <f>'Расчет субсидий'!Z195</f>
        <v>13.336363636363615</v>
      </c>
      <c r="C195" s="53">
        <f>'Расчет субсидий'!D195-1</f>
        <v>-1</v>
      </c>
      <c r="D195" s="53">
        <f>C195*'Расчет субсидий'!E195</f>
        <v>0</v>
      </c>
      <c r="E195" s="54">
        <f t="shared" si="16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3">
        <f>'Расчет субсидий'!P195-1</f>
        <v>9.9553286534779906E-2</v>
      </c>
      <c r="M195" s="53">
        <f>L195*'Расчет субсидий'!Q195</f>
        <v>1.9910657306955981</v>
      </c>
      <c r="N195" s="54">
        <f t="shared" si="17"/>
        <v>13.336363636363615</v>
      </c>
      <c r="O195" s="27" t="s">
        <v>365</v>
      </c>
      <c r="P195" s="27" t="s">
        <v>365</v>
      </c>
      <c r="Q195" s="27" t="s">
        <v>365</v>
      </c>
      <c r="R195" s="53">
        <f t="shared" si="18"/>
        <v>1.9910657306955981</v>
      </c>
    </row>
    <row r="196" spans="1:18" ht="15" customHeight="1">
      <c r="A196" s="33" t="s">
        <v>181</v>
      </c>
      <c r="B196" s="51">
        <f>'Расчет субсидий'!Z196</f>
        <v>-8.9454545454545453</v>
      </c>
      <c r="C196" s="53">
        <f>'Расчет субсидий'!D196-1</f>
        <v>0.21098449612403103</v>
      </c>
      <c r="D196" s="53">
        <f>C196*'Расчет субсидий'!E196</f>
        <v>1.0549224806201551</v>
      </c>
      <c r="E196" s="54">
        <f t="shared" si="16"/>
        <v>2.950143135228287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3">
        <f>'Расчет субсидий'!P196-1</f>
        <v>-0.21268346718360565</v>
      </c>
      <c r="M196" s="53">
        <f>L196*'Расчет субсидий'!Q196</f>
        <v>-4.2536693436721134</v>
      </c>
      <c r="N196" s="54">
        <f t="shared" si="17"/>
        <v>-11.895597680682831</v>
      </c>
      <c r="O196" s="27" t="s">
        <v>365</v>
      </c>
      <c r="P196" s="27" t="s">
        <v>365</v>
      </c>
      <c r="Q196" s="27" t="s">
        <v>365</v>
      </c>
      <c r="R196" s="53">
        <f t="shared" si="18"/>
        <v>-3.1987468630519582</v>
      </c>
    </row>
    <row r="197" spans="1:18" ht="15" customHeight="1">
      <c r="A197" s="33" t="s">
        <v>182</v>
      </c>
      <c r="B197" s="51">
        <f>'Расчет субсидий'!Z197</f>
        <v>19.972727272727269</v>
      </c>
      <c r="C197" s="53">
        <f>'Расчет субсидий'!D197-1</f>
        <v>-1</v>
      </c>
      <c r="D197" s="53">
        <f>C197*'Расчет субсидий'!E197</f>
        <v>0</v>
      </c>
      <c r="E197" s="54">
        <f t="shared" si="16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3">
        <f>'Расчет субсидий'!P197-1</f>
        <v>0.11970802919708023</v>
      </c>
      <c r="M197" s="53">
        <f>L197*'Расчет субсидий'!Q197</f>
        <v>2.3941605839416047</v>
      </c>
      <c r="N197" s="54">
        <f t="shared" si="17"/>
        <v>19.972727272727269</v>
      </c>
      <c r="O197" s="27" t="s">
        <v>365</v>
      </c>
      <c r="P197" s="27" t="s">
        <v>365</v>
      </c>
      <c r="Q197" s="27" t="s">
        <v>365</v>
      </c>
      <c r="R197" s="53">
        <f t="shared" si="18"/>
        <v>2.3941605839416047</v>
      </c>
    </row>
    <row r="198" spans="1:18" ht="15" customHeight="1">
      <c r="A198" s="33" t="s">
        <v>183</v>
      </c>
      <c r="B198" s="51">
        <f>'Расчет субсидий'!Z198</f>
        <v>11.390909090909091</v>
      </c>
      <c r="C198" s="53">
        <f>'Расчет субсидий'!D198-1</f>
        <v>-1</v>
      </c>
      <c r="D198" s="53">
        <f>C198*'Расчет субсидий'!E198</f>
        <v>0</v>
      </c>
      <c r="E198" s="54">
        <f t="shared" si="16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3">
        <f>'Расчет субсидий'!P198-1</f>
        <v>9.9290780141843893E-2</v>
      </c>
      <c r="M198" s="53">
        <f>L198*'Расчет субсидий'!Q198</f>
        <v>1.9858156028368779</v>
      </c>
      <c r="N198" s="54">
        <f t="shared" si="17"/>
        <v>11.390909090909091</v>
      </c>
      <c r="O198" s="27" t="s">
        <v>365</v>
      </c>
      <c r="P198" s="27" t="s">
        <v>365</v>
      </c>
      <c r="Q198" s="27" t="s">
        <v>365</v>
      </c>
      <c r="R198" s="53">
        <f t="shared" si="18"/>
        <v>1.9858156028368779</v>
      </c>
    </row>
    <row r="199" spans="1:18" ht="15" customHeight="1">
      <c r="A199" s="33" t="s">
        <v>184</v>
      </c>
      <c r="B199" s="51">
        <f>'Расчет субсидий'!Z199</f>
        <v>25.727272727272734</v>
      </c>
      <c r="C199" s="53">
        <f>'Расчет субсидий'!D199-1</f>
        <v>-1</v>
      </c>
      <c r="D199" s="53">
        <f>C199*'Расчет субсидий'!E199</f>
        <v>0</v>
      </c>
      <c r="E199" s="54">
        <f t="shared" si="16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3">
        <f>'Расчет субсидий'!P199-1</f>
        <v>0.20372159090909081</v>
      </c>
      <c r="M199" s="53">
        <f>L199*'Расчет субсидий'!Q199</f>
        <v>4.0744318181818162</v>
      </c>
      <c r="N199" s="54">
        <f t="shared" si="17"/>
        <v>25.727272727272734</v>
      </c>
      <c r="O199" s="27" t="s">
        <v>365</v>
      </c>
      <c r="P199" s="27" t="s">
        <v>365</v>
      </c>
      <c r="Q199" s="27" t="s">
        <v>365</v>
      </c>
      <c r="R199" s="53">
        <f t="shared" si="18"/>
        <v>4.0744318181818162</v>
      </c>
    </row>
    <row r="200" spans="1:18" ht="15" customHeight="1">
      <c r="A200" s="33" t="s">
        <v>185</v>
      </c>
      <c r="B200" s="51">
        <f>'Расчет субсидий'!Z200</f>
        <v>5.5</v>
      </c>
      <c r="C200" s="53">
        <f>'Расчет субсидий'!D200-1</f>
        <v>-1</v>
      </c>
      <c r="D200" s="53">
        <f>C200*'Расчет субсидий'!E200</f>
        <v>0</v>
      </c>
      <c r="E200" s="54">
        <f t="shared" si="16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3">
        <f>'Расчет субсидий'!P200-1</f>
        <v>5.3045186640471531E-2</v>
      </c>
      <c r="M200" s="53">
        <f>L200*'Расчет субсидий'!Q200</f>
        <v>1.0609037328094306</v>
      </c>
      <c r="N200" s="54">
        <f t="shared" si="17"/>
        <v>5.5</v>
      </c>
      <c r="O200" s="27" t="s">
        <v>365</v>
      </c>
      <c r="P200" s="27" t="s">
        <v>365</v>
      </c>
      <c r="Q200" s="27" t="s">
        <v>365</v>
      </c>
      <c r="R200" s="53">
        <f t="shared" si="18"/>
        <v>1.0609037328094306</v>
      </c>
    </row>
    <row r="201" spans="1:18" ht="15" customHeight="1">
      <c r="A201" s="33" t="s">
        <v>186</v>
      </c>
      <c r="B201" s="51">
        <f>'Расчет субсидий'!Z201</f>
        <v>2.3454545454545439</v>
      </c>
      <c r="C201" s="53">
        <f>'Расчет субсидий'!D201-1</f>
        <v>-1</v>
      </c>
      <c r="D201" s="53">
        <f>C201*'Расчет субсидий'!E201</f>
        <v>0</v>
      </c>
      <c r="E201" s="54">
        <f t="shared" si="16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3">
        <f>'Расчет субсидий'!P201-1</f>
        <v>1.6483516483516425E-2</v>
      </c>
      <c r="M201" s="53">
        <f>L201*'Расчет субсидий'!Q201</f>
        <v>0.3296703296703285</v>
      </c>
      <c r="N201" s="54">
        <f t="shared" si="17"/>
        <v>2.3454545454545439</v>
      </c>
      <c r="O201" s="27" t="s">
        <v>365</v>
      </c>
      <c r="P201" s="27" t="s">
        <v>365</v>
      </c>
      <c r="Q201" s="27" t="s">
        <v>365</v>
      </c>
      <c r="R201" s="53">
        <f t="shared" si="18"/>
        <v>0.3296703296703285</v>
      </c>
    </row>
    <row r="202" spans="1:18" ht="15" customHeight="1">
      <c r="A202" s="32" t="s">
        <v>187</v>
      </c>
      <c r="B202" s="55"/>
      <c r="C202" s="56"/>
      <c r="D202" s="56"/>
      <c r="E202" s="57"/>
      <c r="F202" s="56"/>
      <c r="G202" s="56"/>
      <c r="H202" s="57"/>
      <c r="I202" s="57"/>
      <c r="J202" s="57"/>
      <c r="K202" s="57"/>
      <c r="L202" s="56"/>
      <c r="M202" s="56"/>
      <c r="N202" s="57"/>
      <c r="O202" s="56"/>
      <c r="P202" s="56"/>
      <c r="Q202" s="57"/>
      <c r="R202" s="57"/>
    </row>
    <row r="203" spans="1:18" ht="15" customHeight="1">
      <c r="A203" s="33" t="s">
        <v>188</v>
      </c>
      <c r="B203" s="51">
        <f>'Расчет субсидий'!Z203</f>
        <v>-2.3454545454545439</v>
      </c>
      <c r="C203" s="53">
        <f>'Расчет субсидий'!D203-1</f>
        <v>-1</v>
      </c>
      <c r="D203" s="53">
        <f>C203*'Расчет субсидий'!E203</f>
        <v>0</v>
      </c>
      <c r="E203" s="54">
        <f t="shared" si="16"/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3">
        <f>'Расчет субсидий'!P203-1</f>
        <v>-2.4513338139870111E-2</v>
      </c>
      <c r="M203" s="53">
        <f>L203*'Расчет субсидий'!Q203</f>
        <v>-0.49026676279740222</v>
      </c>
      <c r="N203" s="54">
        <f t="shared" si="17"/>
        <v>-2.3454545454545439</v>
      </c>
      <c r="O203" s="27" t="s">
        <v>365</v>
      </c>
      <c r="P203" s="27" t="s">
        <v>365</v>
      </c>
      <c r="Q203" s="27" t="s">
        <v>365</v>
      </c>
      <c r="R203" s="53">
        <f t="shared" si="18"/>
        <v>-0.49026676279740222</v>
      </c>
    </row>
    <row r="204" spans="1:18" ht="15" customHeight="1">
      <c r="A204" s="33" t="s">
        <v>189</v>
      </c>
      <c r="B204" s="51">
        <f>'Расчет субсидий'!Z204</f>
        <v>21.13636363636364</v>
      </c>
      <c r="C204" s="53">
        <f>'Расчет субсидий'!D204-1</f>
        <v>-1</v>
      </c>
      <c r="D204" s="53">
        <f>C204*'Расчет субсидий'!E204</f>
        <v>0</v>
      </c>
      <c r="E204" s="54">
        <f t="shared" si="16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3">
        <f>'Расчет субсидий'!P204-1</f>
        <v>0.30000000000000004</v>
      </c>
      <c r="M204" s="53">
        <f>L204*'Расчет субсидий'!Q204</f>
        <v>6.0000000000000009</v>
      </c>
      <c r="N204" s="54">
        <f t="shared" si="17"/>
        <v>21.13636363636364</v>
      </c>
      <c r="O204" s="27" t="s">
        <v>365</v>
      </c>
      <c r="P204" s="27" t="s">
        <v>365</v>
      </c>
      <c r="Q204" s="27" t="s">
        <v>365</v>
      </c>
      <c r="R204" s="53">
        <f t="shared" si="18"/>
        <v>6.0000000000000009</v>
      </c>
    </row>
    <row r="205" spans="1:18" ht="15" customHeight="1">
      <c r="A205" s="33" t="s">
        <v>190</v>
      </c>
      <c r="B205" s="51">
        <f>'Расчет субсидий'!Z205</f>
        <v>52.363636363636374</v>
      </c>
      <c r="C205" s="53">
        <f>'Расчет субсидий'!D205-1</f>
        <v>-1</v>
      </c>
      <c r="D205" s="53">
        <f>C205*'Расчет субсидий'!E205</f>
        <v>0</v>
      </c>
      <c r="E205" s="54">
        <f t="shared" si="16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3">
        <f>'Расчет субсидий'!P205-1</f>
        <v>0.29481481481481486</v>
      </c>
      <c r="M205" s="53">
        <f>L205*'Расчет субсидий'!Q205</f>
        <v>5.8962962962962973</v>
      </c>
      <c r="N205" s="54">
        <f t="shared" si="17"/>
        <v>52.363636363636374</v>
      </c>
      <c r="O205" s="27" t="s">
        <v>365</v>
      </c>
      <c r="P205" s="27" t="s">
        <v>365</v>
      </c>
      <c r="Q205" s="27" t="s">
        <v>365</v>
      </c>
      <c r="R205" s="53">
        <f t="shared" si="18"/>
        <v>5.8962962962962973</v>
      </c>
    </row>
    <row r="206" spans="1:18" ht="15" customHeight="1">
      <c r="A206" s="33" t="s">
        <v>191</v>
      </c>
      <c r="B206" s="51">
        <f>'Расчет субсидий'!Z206</f>
        <v>14.700000000000003</v>
      </c>
      <c r="C206" s="53">
        <f>'Расчет субсидий'!D206-1</f>
        <v>-1</v>
      </c>
      <c r="D206" s="53">
        <f>C206*'Расчет субсидий'!E206</f>
        <v>0</v>
      </c>
      <c r="E206" s="54">
        <f t="shared" si="16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3">
        <f>'Расчет субсидий'!P206-1</f>
        <v>0.30000000000000004</v>
      </c>
      <c r="M206" s="53">
        <f>L206*'Расчет субсидий'!Q206</f>
        <v>6.0000000000000009</v>
      </c>
      <c r="N206" s="54">
        <f t="shared" si="17"/>
        <v>14.700000000000003</v>
      </c>
      <c r="O206" s="27" t="s">
        <v>365</v>
      </c>
      <c r="P206" s="27" t="s">
        <v>365</v>
      </c>
      <c r="Q206" s="27" t="s">
        <v>365</v>
      </c>
      <c r="R206" s="53">
        <f t="shared" si="18"/>
        <v>6.0000000000000009</v>
      </c>
    </row>
    <row r="207" spans="1:18" ht="15" customHeight="1">
      <c r="A207" s="33" t="s">
        <v>192</v>
      </c>
      <c r="B207" s="51">
        <f>'Расчет субсидий'!Z207</f>
        <v>16.945454545454552</v>
      </c>
      <c r="C207" s="53">
        <f>'Расчет субсидий'!D207-1</f>
        <v>-1</v>
      </c>
      <c r="D207" s="53">
        <f>C207*'Расчет субсидий'!E207</f>
        <v>0</v>
      </c>
      <c r="E207" s="54">
        <f t="shared" si="16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3">
        <f>'Расчет субсидий'!P207-1</f>
        <v>0.20817601135557129</v>
      </c>
      <c r="M207" s="53">
        <f>L207*'Расчет субсидий'!Q207</f>
        <v>4.1635202271114258</v>
      </c>
      <c r="N207" s="54">
        <f t="shared" si="17"/>
        <v>16.945454545454552</v>
      </c>
      <c r="O207" s="27" t="s">
        <v>365</v>
      </c>
      <c r="P207" s="27" t="s">
        <v>365</v>
      </c>
      <c r="Q207" s="27" t="s">
        <v>365</v>
      </c>
      <c r="R207" s="53">
        <f t="shared" si="18"/>
        <v>4.1635202271114258</v>
      </c>
    </row>
    <row r="208" spans="1:18" ht="15" customHeight="1">
      <c r="A208" s="33" t="s">
        <v>193</v>
      </c>
      <c r="B208" s="51">
        <f>'Расчет субсидий'!Z208</f>
        <v>35.509090909090901</v>
      </c>
      <c r="C208" s="53">
        <f>'Расчет субсидий'!D208-1</f>
        <v>0.24097560975609755</v>
      </c>
      <c r="D208" s="53">
        <f>C208*'Расчет субсидий'!E208</f>
        <v>1.2048780487804878</v>
      </c>
      <c r="E208" s="54">
        <f t="shared" si="16"/>
        <v>5.9382162860835823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3">
        <f>'Расчет субсидий'!P208-1</f>
        <v>0.30000000000000004</v>
      </c>
      <c r="M208" s="53">
        <f>L208*'Расчет субсидий'!Q208</f>
        <v>6.0000000000000009</v>
      </c>
      <c r="N208" s="54">
        <f t="shared" si="17"/>
        <v>29.570874623007317</v>
      </c>
      <c r="O208" s="27" t="s">
        <v>365</v>
      </c>
      <c r="P208" s="27" t="s">
        <v>365</v>
      </c>
      <c r="Q208" s="27" t="s">
        <v>365</v>
      </c>
      <c r="R208" s="53">
        <f t="shared" si="18"/>
        <v>7.2048780487804889</v>
      </c>
    </row>
    <row r="209" spans="1:18" ht="15" customHeight="1">
      <c r="A209" s="33" t="s">
        <v>194</v>
      </c>
      <c r="B209" s="51">
        <f>'Расчет субсидий'!Z209</f>
        <v>-19.954545454545453</v>
      </c>
      <c r="C209" s="53">
        <f>'Расчет субсидий'!D209-1</f>
        <v>6.6024608173429034E-2</v>
      </c>
      <c r="D209" s="53">
        <f>C209*'Расчет субсидий'!E209</f>
        <v>0.33012304086714517</v>
      </c>
      <c r="E209" s="54">
        <f t="shared" si="16"/>
        <v>1.1401372752925456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3">
        <f>'Расчет субсидий'!P209-1</f>
        <v>-0.3053948397185301</v>
      </c>
      <c r="M209" s="53">
        <f>L209*'Расчет субсидий'!Q209</f>
        <v>-6.1078967943706015</v>
      </c>
      <c r="N209" s="54">
        <f t="shared" si="17"/>
        <v>-21.094682729837999</v>
      </c>
      <c r="O209" s="27" t="s">
        <v>365</v>
      </c>
      <c r="P209" s="27" t="s">
        <v>365</v>
      </c>
      <c r="Q209" s="27" t="s">
        <v>365</v>
      </c>
      <c r="R209" s="53">
        <f t="shared" si="18"/>
        <v>-5.7777737535034568</v>
      </c>
    </row>
    <row r="210" spans="1:18" ht="15" customHeight="1">
      <c r="A210" s="33" t="s">
        <v>195</v>
      </c>
      <c r="B210" s="51">
        <f>'Расчет субсидий'!Z210</f>
        <v>-41.909090909090907</v>
      </c>
      <c r="C210" s="53">
        <f>'Расчет субсидий'!D210-1</f>
        <v>-1</v>
      </c>
      <c r="D210" s="53">
        <f>C210*'Расчет субсидий'!E210</f>
        <v>0</v>
      </c>
      <c r="E210" s="54">
        <f t="shared" si="16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3">
        <f>'Расчет субсидий'!P210-1</f>
        <v>-0.9139424970460811</v>
      </c>
      <c r="M210" s="53">
        <f>L210*'Расчет субсидий'!Q210</f>
        <v>-18.278849940921621</v>
      </c>
      <c r="N210" s="54">
        <f t="shared" si="17"/>
        <v>-41.909090909090907</v>
      </c>
      <c r="O210" s="27" t="s">
        <v>365</v>
      </c>
      <c r="P210" s="27" t="s">
        <v>365</v>
      </c>
      <c r="Q210" s="27" t="s">
        <v>365</v>
      </c>
      <c r="R210" s="53">
        <f t="shared" si="18"/>
        <v>-18.278849940921621</v>
      </c>
    </row>
    <row r="211" spans="1:18" ht="15" customHeight="1">
      <c r="A211" s="33" t="s">
        <v>196</v>
      </c>
      <c r="B211" s="51">
        <f>'Расчет субсидий'!Z211</f>
        <v>25.045454545454547</v>
      </c>
      <c r="C211" s="53">
        <f>'Расчет субсидий'!D211-1</f>
        <v>-1</v>
      </c>
      <c r="D211" s="53">
        <f>C211*'Расчет субсидий'!E211</f>
        <v>0</v>
      </c>
      <c r="E211" s="54">
        <f t="shared" si="16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3">
        <f>'Расчет субсидий'!P211-1</f>
        <v>0.30000000000000004</v>
      </c>
      <c r="M211" s="53">
        <f>L211*'Расчет субсидий'!Q211</f>
        <v>6.0000000000000009</v>
      </c>
      <c r="N211" s="54">
        <f t="shared" si="17"/>
        <v>25.045454545454547</v>
      </c>
      <c r="O211" s="27" t="s">
        <v>365</v>
      </c>
      <c r="P211" s="27" t="s">
        <v>365</v>
      </c>
      <c r="Q211" s="27" t="s">
        <v>365</v>
      </c>
      <c r="R211" s="53">
        <f t="shared" si="18"/>
        <v>6.0000000000000009</v>
      </c>
    </row>
    <row r="212" spans="1:18" ht="15" customHeight="1">
      <c r="A212" s="33" t="s">
        <v>197</v>
      </c>
      <c r="B212" s="51">
        <f>'Расчет субсидий'!Z212</f>
        <v>45.318181818181813</v>
      </c>
      <c r="C212" s="53">
        <f>'Расчет субсидий'!D212-1</f>
        <v>-1</v>
      </c>
      <c r="D212" s="53">
        <f>C212*'Расчет субсидий'!E212</f>
        <v>0</v>
      </c>
      <c r="E212" s="54">
        <f t="shared" si="16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3">
        <f>'Расчет субсидий'!P212-1</f>
        <v>0.30000000000000004</v>
      </c>
      <c r="M212" s="53">
        <f>L212*'Расчет субсидий'!Q212</f>
        <v>6.0000000000000009</v>
      </c>
      <c r="N212" s="54">
        <f t="shared" si="17"/>
        <v>45.318181818181813</v>
      </c>
      <c r="O212" s="27" t="s">
        <v>365</v>
      </c>
      <c r="P212" s="27" t="s">
        <v>365</v>
      </c>
      <c r="Q212" s="27" t="s">
        <v>365</v>
      </c>
      <c r="R212" s="53">
        <f t="shared" si="18"/>
        <v>6.0000000000000009</v>
      </c>
    </row>
    <row r="213" spans="1:18" ht="15" customHeight="1">
      <c r="A213" s="33" t="s">
        <v>198</v>
      </c>
      <c r="B213" s="51">
        <f>'Расчет субсидий'!Z213</f>
        <v>9.6363636363636331</v>
      </c>
      <c r="C213" s="53">
        <f>'Расчет субсидий'!D213-1</f>
        <v>-1</v>
      </c>
      <c r="D213" s="53">
        <f>C213*'Расчет субсидий'!E213</f>
        <v>0</v>
      </c>
      <c r="E213" s="54">
        <f t="shared" si="16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3">
        <f>'Расчет субсидий'!P213-1</f>
        <v>0.20304147465437783</v>
      </c>
      <c r="M213" s="53">
        <f>L213*'Расчет субсидий'!Q213</f>
        <v>4.0608294930875566</v>
      </c>
      <c r="N213" s="54">
        <f t="shared" si="17"/>
        <v>9.6363636363636331</v>
      </c>
      <c r="O213" s="27" t="s">
        <v>365</v>
      </c>
      <c r="P213" s="27" t="s">
        <v>365</v>
      </c>
      <c r="Q213" s="27" t="s">
        <v>365</v>
      </c>
      <c r="R213" s="53">
        <f t="shared" si="18"/>
        <v>4.0608294930875566</v>
      </c>
    </row>
    <row r="214" spans="1:18" ht="15" customHeight="1">
      <c r="A214" s="33" t="s">
        <v>199</v>
      </c>
      <c r="B214" s="51">
        <f>'Расчет субсидий'!Z214</f>
        <v>18.918181818181814</v>
      </c>
      <c r="C214" s="53">
        <f>'Расчет субсидий'!D214-1</f>
        <v>-1</v>
      </c>
      <c r="D214" s="53">
        <f>C214*'Расчет субсидий'!E214</f>
        <v>0</v>
      </c>
      <c r="E214" s="54">
        <f t="shared" si="16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3">
        <f>'Расчет субсидий'!P214-1</f>
        <v>0.29958762886597934</v>
      </c>
      <c r="M214" s="53">
        <f>L214*'Расчет субсидий'!Q214</f>
        <v>5.9917525773195868</v>
      </c>
      <c r="N214" s="54">
        <f t="shared" si="17"/>
        <v>18.918181818181814</v>
      </c>
      <c r="O214" s="27" t="s">
        <v>365</v>
      </c>
      <c r="P214" s="27" t="s">
        <v>365</v>
      </c>
      <c r="Q214" s="27" t="s">
        <v>365</v>
      </c>
      <c r="R214" s="53">
        <f t="shared" si="18"/>
        <v>5.9917525773195868</v>
      </c>
    </row>
    <row r="215" spans="1:18" ht="15" customHeight="1">
      <c r="A215" s="32" t="s">
        <v>200</v>
      </c>
      <c r="B215" s="55"/>
      <c r="C215" s="56"/>
      <c r="D215" s="56"/>
      <c r="E215" s="57"/>
      <c r="F215" s="56"/>
      <c r="G215" s="56"/>
      <c r="H215" s="57"/>
      <c r="I215" s="57"/>
      <c r="J215" s="57"/>
      <c r="K215" s="57"/>
      <c r="L215" s="56"/>
      <c r="M215" s="56"/>
      <c r="N215" s="57"/>
      <c r="O215" s="56"/>
      <c r="P215" s="56"/>
      <c r="Q215" s="57"/>
      <c r="R215" s="57"/>
    </row>
    <row r="216" spans="1:18" ht="15" customHeight="1">
      <c r="A216" s="33" t="s">
        <v>201</v>
      </c>
      <c r="B216" s="51">
        <f>'Расчет субсидий'!Z216</f>
        <v>-33.172727272727265</v>
      </c>
      <c r="C216" s="53">
        <f>'Расчет субсидий'!D216-1</f>
        <v>-1</v>
      </c>
      <c r="D216" s="53">
        <f>C216*'Расчет субсидий'!E216</f>
        <v>0</v>
      </c>
      <c r="E216" s="54">
        <f t="shared" si="16"/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3">
        <f>'Расчет субсидий'!P216-1</f>
        <v>-0.36718332442544088</v>
      </c>
      <c r="M216" s="53">
        <f>L216*'Расчет субсидий'!Q216</f>
        <v>-7.3436664885088181</v>
      </c>
      <c r="N216" s="54">
        <f t="shared" si="17"/>
        <v>-33.172727272727265</v>
      </c>
      <c r="O216" s="27" t="s">
        <v>365</v>
      </c>
      <c r="P216" s="27" t="s">
        <v>365</v>
      </c>
      <c r="Q216" s="27" t="s">
        <v>365</v>
      </c>
      <c r="R216" s="53">
        <f t="shared" si="18"/>
        <v>-7.3436664885088181</v>
      </c>
    </row>
    <row r="217" spans="1:18" ht="15" customHeight="1">
      <c r="A217" s="33" t="s">
        <v>202</v>
      </c>
      <c r="B217" s="51">
        <f>'Расчет субсидий'!Z217</f>
        <v>-121.07272727272728</v>
      </c>
      <c r="C217" s="53">
        <f>'Расчет субсидий'!D217-1</f>
        <v>-1</v>
      </c>
      <c r="D217" s="53">
        <f>C217*'Расчет субсидий'!E217</f>
        <v>0</v>
      </c>
      <c r="E217" s="54">
        <f t="shared" si="16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3">
        <f>'Расчет субсидий'!P217-1</f>
        <v>-0.60173952849622336</v>
      </c>
      <c r="M217" s="53">
        <f>L217*'Расчет субсидий'!Q217</f>
        <v>-12.034790569924468</v>
      </c>
      <c r="N217" s="54">
        <f t="shared" si="17"/>
        <v>-121.07272727272728</v>
      </c>
      <c r="O217" s="27" t="s">
        <v>365</v>
      </c>
      <c r="P217" s="27" t="s">
        <v>365</v>
      </c>
      <c r="Q217" s="27" t="s">
        <v>365</v>
      </c>
      <c r="R217" s="53">
        <f t="shared" si="18"/>
        <v>-12.034790569924468</v>
      </c>
    </row>
    <row r="218" spans="1:18" ht="15" customHeight="1">
      <c r="A218" s="33" t="s">
        <v>203</v>
      </c>
      <c r="B218" s="51">
        <f>'Расчет субсидий'!Z218</f>
        <v>-0.19090909090909081</v>
      </c>
      <c r="C218" s="53">
        <f>'Расчет субсидий'!D218-1</f>
        <v>-9.2931747552398525E-2</v>
      </c>
      <c r="D218" s="53">
        <f>C218*'Расчет субсидий'!E218</f>
        <v>-0.46465873776199262</v>
      </c>
      <c r="E218" s="54">
        <f t="shared" si="16"/>
        <v>-2.5555642518186459E-2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3">
        <f>'Расчет субсидий'!P218-1</f>
        <v>-0.1503247757500773</v>
      </c>
      <c r="M218" s="53">
        <f>L218*'Расчет субсидий'!Q218</f>
        <v>-3.006495515001546</v>
      </c>
      <c r="N218" s="54">
        <f t="shared" si="17"/>
        <v>-0.16535344839090435</v>
      </c>
      <c r="O218" s="27" t="s">
        <v>365</v>
      </c>
      <c r="P218" s="27" t="s">
        <v>365</v>
      </c>
      <c r="Q218" s="27" t="s">
        <v>365</v>
      </c>
      <c r="R218" s="53">
        <f t="shared" si="18"/>
        <v>-3.4711542527635384</v>
      </c>
    </row>
    <row r="219" spans="1:18" ht="15" customHeight="1">
      <c r="A219" s="33" t="s">
        <v>204</v>
      </c>
      <c r="B219" s="51">
        <f>'Расчет субсидий'!Z219</f>
        <v>-15.099999999999994</v>
      </c>
      <c r="C219" s="53">
        <f>'Расчет субсидий'!D219-1</f>
        <v>0.2114690265486725</v>
      </c>
      <c r="D219" s="53">
        <f>C219*'Расчет субсидий'!E219</f>
        <v>1.0573451327433625</v>
      </c>
      <c r="E219" s="54">
        <f t="shared" si="16"/>
        <v>5.0393325405367948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3">
        <f>'Расчет субсидий'!P219-1</f>
        <v>-0.21128021486123549</v>
      </c>
      <c r="M219" s="53">
        <f>L219*'Расчет субсидий'!Q219</f>
        <v>-4.2256042972247094</v>
      </c>
      <c r="N219" s="54">
        <f t="shared" si="17"/>
        <v>-20.139332540536792</v>
      </c>
      <c r="O219" s="27" t="s">
        <v>365</v>
      </c>
      <c r="P219" s="27" t="s">
        <v>365</v>
      </c>
      <c r="Q219" s="27" t="s">
        <v>365</v>
      </c>
      <c r="R219" s="53">
        <f t="shared" si="18"/>
        <v>-3.1682591644813467</v>
      </c>
    </row>
    <row r="220" spans="1:18" ht="15" customHeight="1">
      <c r="A220" s="33" t="s">
        <v>205</v>
      </c>
      <c r="B220" s="51">
        <f>'Расчет субсидий'!Z220</f>
        <v>11.327272727272714</v>
      </c>
      <c r="C220" s="53">
        <f>'Расчет субсидий'!D220-1</f>
        <v>-0.5614336537028759</v>
      </c>
      <c r="D220" s="53">
        <f>C220*'Расчет субсидий'!E220</f>
        <v>-2.8071682685143795</v>
      </c>
      <c r="E220" s="54">
        <f t="shared" si="16"/>
        <v>-23.246316309153492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3">
        <f>'Расчет субсидий'!P220-1</f>
        <v>0.20875110013343545</v>
      </c>
      <c r="M220" s="53">
        <f>L220*'Расчет субсидий'!Q220</f>
        <v>4.175022002668709</v>
      </c>
      <c r="N220" s="54">
        <f t="shared" si="17"/>
        <v>34.573589036426206</v>
      </c>
      <c r="O220" s="27" t="s">
        <v>365</v>
      </c>
      <c r="P220" s="27" t="s">
        <v>365</v>
      </c>
      <c r="Q220" s="27" t="s">
        <v>365</v>
      </c>
      <c r="R220" s="53">
        <f t="shared" si="18"/>
        <v>1.3678537341543295</v>
      </c>
    </row>
    <row r="221" spans="1:18" ht="15" customHeight="1">
      <c r="A221" s="33" t="s">
        <v>206</v>
      </c>
      <c r="B221" s="51">
        <f>'Расчет субсидий'!Z221</f>
        <v>-34.654545454545456</v>
      </c>
      <c r="C221" s="53">
        <f>'Расчет субсидий'!D221-1</f>
        <v>0.30000000000000004</v>
      </c>
      <c r="D221" s="53">
        <f>C221*'Расчет субсидий'!E221</f>
        <v>1.5000000000000002</v>
      </c>
      <c r="E221" s="54">
        <f t="shared" si="16"/>
        <v>7.3968710389221233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3">
        <f>'Расчет субсидий'!P221-1</f>
        <v>-0.42637707490296473</v>
      </c>
      <c r="M221" s="53">
        <f>L221*'Расчет субсидий'!Q221</f>
        <v>-8.5275414980592945</v>
      </c>
      <c r="N221" s="54">
        <f t="shared" si="17"/>
        <v>-42.051416493467578</v>
      </c>
      <c r="O221" s="27" t="s">
        <v>365</v>
      </c>
      <c r="P221" s="27" t="s">
        <v>365</v>
      </c>
      <c r="Q221" s="27" t="s">
        <v>365</v>
      </c>
      <c r="R221" s="53">
        <f t="shared" si="18"/>
        <v>-7.0275414980592945</v>
      </c>
    </row>
    <row r="222" spans="1:18" ht="15" customHeight="1">
      <c r="A222" s="33" t="s">
        <v>207</v>
      </c>
      <c r="B222" s="51">
        <f>'Расчет субсидий'!Z222</f>
        <v>0.16363636363636314</v>
      </c>
      <c r="C222" s="53">
        <f>'Расчет субсидий'!D222-1</f>
        <v>-0.10999225370732002</v>
      </c>
      <c r="D222" s="53">
        <f>C222*'Расчет субсидий'!E222</f>
        <v>-0.5499612685366001</v>
      </c>
      <c r="E222" s="54">
        <f t="shared" si="16"/>
        <v>-0.14150945771661455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3">
        <f>'Расчет субсидий'!P222-1</f>
        <v>5.9295818706336156E-2</v>
      </c>
      <c r="M222" s="53">
        <f>L222*'Расчет субсидий'!Q222</f>
        <v>1.1859163741267231</v>
      </c>
      <c r="N222" s="54">
        <f t="shared" si="17"/>
        <v>0.30514582135297769</v>
      </c>
      <c r="O222" s="27" t="s">
        <v>365</v>
      </c>
      <c r="P222" s="27" t="s">
        <v>365</v>
      </c>
      <c r="Q222" s="27" t="s">
        <v>365</v>
      </c>
      <c r="R222" s="53">
        <f t="shared" si="18"/>
        <v>0.63595510559012303</v>
      </c>
    </row>
    <row r="223" spans="1:18" ht="15" customHeight="1">
      <c r="A223" s="33" t="s">
        <v>208</v>
      </c>
      <c r="B223" s="51">
        <f>'Расчет субсидий'!Z223</f>
        <v>13.918181818181807</v>
      </c>
      <c r="C223" s="53">
        <f>'Расчет субсидий'!D223-1</f>
        <v>0.28492131853569647</v>
      </c>
      <c r="D223" s="53">
        <f>C223*'Расчет субсидий'!E223</f>
        <v>1.4246065926784823</v>
      </c>
      <c r="E223" s="54">
        <f t="shared" si="16"/>
        <v>13.358121107004774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3">
        <f>'Расчет субсидий'!P223-1</f>
        <v>2.9864461291064792E-3</v>
      </c>
      <c r="M223" s="53">
        <f>L223*'Расчет субсидий'!Q223</f>
        <v>5.9728922582129584E-2</v>
      </c>
      <c r="N223" s="54">
        <f t="shared" si="17"/>
        <v>0.56006071117703216</v>
      </c>
      <c r="O223" s="27" t="s">
        <v>365</v>
      </c>
      <c r="P223" s="27" t="s">
        <v>365</v>
      </c>
      <c r="Q223" s="27" t="s">
        <v>365</v>
      </c>
      <c r="R223" s="53">
        <f t="shared" si="18"/>
        <v>1.4843355152606119</v>
      </c>
    </row>
    <row r="224" spans="1:18" ht="15" customHeight="1">
      <c r="A224" s="33" t="s">
        <v>209</v>
      </c>
      <c r="B224" s="51">
        <f>'Расчет субсидий'!Z224</f>
        <v>-29.190909090909095</v>
      </c>
      <c r="C224" s="53">
        <f>'Расчет субсидий'!D224-1</f>
        <v>-0.54489762857178459</v>
      </c>
      <c r="D224" s="53">
        <f>C224*'Расчет субсидий'!E224</f>
        <v>-2.7244881428589229</v>
      </c>
      <c r="E224" s="54">
        <f t="shared" si="16"/>
        <v>-9.0689493638561398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3">
        <f>'Расчет субсидий'!P224-1</f>
        <v>-0.30225133302613383</v>
      </c>
      <c r="M224" s="53">
        <f>L224*'Расчет субсидий'!Q224</f>
        <v>-6.0450266605226766</v>
      </c>
      <c r="N224" s="54">
        <f t="shared" si="17"/>
        <v>-20.121959727052953</v>
      </c>
      <c r="O224" s="27" t="s">
        <v>365</v>
      </c>
      <c r="P224" s="27" t="s">
        <v>365</v>
      </c>
      <c r="Q224" s="27" t="s">
        <v>365</v>
      </c>
      <c r="R224" s="53">
        <f t="shared" si="18"/>
        <v>-8.7695148033816004</v>
      </c>
    </row>
    <row r="225" spans="1:18" ht="15" customHeight="1">
      <c r="A225" s="33" t="s">
        <v>210</v>
      </c>
      <c r="B225" s="51">
        <f>'Расчет субсидий'!Z225</f>
        <v>-88.472727272727269</v>
      </c>
      <c r="C225" s="53">
        <f>'Расчет субсидий'!D225-1</f>
        <v>-1</v>
      </c>
      <c r="D225" s="53">
        <f>C225*'Расчет субсидий'!E225</f>
        <v>0</v>
      </c>
      <c r="E225" s="54">
        <f t="shared" si="16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3">
        <f>'Расчет субсидий'!P225-1</f>
        <v>-0.84811020840692342</v>
      </c>
      <c r="M225" s="53">
        <f>L225*'Расчет субсидий'!Q225</f>
        <v>-16.96220416813847</v>
      </c>
      <c r="N225" s="54">
        <f t="shared" si="17"/>
        <v>-88.472727272727269</v>
      </c>
      <c r="O225" s="27" t="s">
        <v>365</v>
      </c>
      <c r="P225" s="27" t="s">
        <v>365</v>
      </c>
      <c r="Q225" s="27" t="s">
        <v>365</v>
      </c>
      <c r="R225" s="53">
        <f t="shared" si="18"/>
        <v>-16.96220416813847</v>
      </c>
    </row>
    <row r="226" spans="1:18" ht="15" customHeight="1">
      <c r="A226" s="33" t="s">
        <v>211</v>
      </c>
      <c r="B226" s="51">
        <f>'Расчет субсидий'!Z226</f>
        <v>-10.436363636363637</v>
      </c>
      <c r="C226" s="53">
        <f>'Расчет субсидий'!D226-1</f>
        <v>0.30000000000000004</v>
      </c>
      <c r="D226" s="53">
        <f>C226*'Расчет субсидий'!E226</f>
        <v>1.5000000000000002</v>
      </c>
      <c r="E226" s="54">
        <f t="shared" si="16"/>
        <v>11.521894044259097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3">
        <f>'Расчет субсидий'!P226-1</f>
        <v>-0.14293390650188065</v>
      </c>
      <c r="M226" s="53">
        <f>L226*'Расчет субсидий'!Q226</f>
        <v>-2.858678130037613</v>
      </c>
      <c r="N226" s="54">
        <f t="shared" si="17"/>
        <v>-21.958257680622737</v>
      </c>
      <c r="O226" s="27" t="s">
        <v>365</v>
      </c>
      <c r="P226" s="27" t="s">
        <v>365</v>
      </c>
      <c r="Q226" s="27" t="s">
        <v>365</v>
      </c>
      <c r="R226" s="53">
        <f t="shared" si="18"/>
        <v>-1.3586781300376127</v>
      </c>
    </row>
    <row r="227" spans="1:18" ht="15" customHeight="1">
      <c r="A227" s="33" t="s">
        <v>212</v>
      </c>
      <c r="B227" s="51">
        <f>'Расчет субсидий'!Z227</f>
        <v>-9.4727272727272691</v>
      </c>
      <c r="C227" s="53">
        <f>'Расчет субсидий'!D227-1</f>
        <v>0.28966287571080418</v>
      </c>
      <c r="D227" s="53">
        <f>C227*'Расчет субсидий'!E227</f>
        <v>1.4483143785540209</v>
      </c>
      <c r="E227" s="54">
        <f t="shared" si="16"/>
        <v>5.5508898940007949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3">
        <f>'Расчет субсидий'!P227-1</f>
        <v>-0.19599488708990198</v>
      </c>
      <c r="M227" s="53">
        <f>L227*'Расчет субсидий'!Q227</f>
        <v>-3.9198977417980396</v>
      </c>
      <c r="N227" s="54">
        <f t="shared" si="17"/>
        <v>-15.023617166728066</v>
      </c>
      <c r="O227" s="27" t="s">
        <v>365</v>
      </c>
      <c r="P227" s="27" t="s">
        <v>365</v>
      </c>
      <c r="Q227" s="27" t="s">
        <v>365</v>
      </c>
      <c r="R227" s="53">
        <f t="shared" si="18"/>
        <v>-2.4715833632440187</v>
      </c>
    </row>
    <row r="228" spans="1:18" ht="15" customHeight="1">
      <c r="A228" s="33" t="s">
        <v>213</v>
      </c>
      <c r="B228" s="51">
        <f>'Расчет субсидий'!Z228</f>
        <v>-23.627272727272732</v>
      </c>
      <c r="C228" s="53">
        <f>'Расчет субсидий'!D228-1</f>
        <v>-1</v>
      </c>
      <c r="D228" s="53">
        <f>C228*'Расчет субсидий'!E228</f>
        <v>0</v>
      </c>
      <c r="E228" s="54">
        <f t="shared" si="16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3">
        <f>'Расчет субсидий'!P228-1</f>
        <v>-0.29245283018867929</v>
      </c>
      <c r="M228" s="53">
        <f>L228*'Расчет субсидий'!Q228</f>
        <v>-5.8490566037735858</v>
      </c>
      <c r="N228" s="54">
        <f t="shared" si="17"/>
        <v>-23.627272727272729</v>
      </c>
      <c r="O228" s="27" t="s">
        <v>365</v>
      </c>
      <c r="P228" s="27" t="s">
        <v>365</v>
      </c>
      <c r="Q228" s="27" t="s">
        <v>365</v>
      </c>
      <c r="R228" s="53">
        <f t="shared" si="18"/>
        <v>-5.8490566037735858</v>
      </c>
    </row>
    <row r="229" spans="1:18" ht="15" customHeight="1">
      <c r="A229" s="32" t="s">
        <v>214</v>
      </c>
      <c r="B229" s="55"/>
      <c r="C229" s="56"/>
      <c r="D229" s="56"/>
      <c r="E229" s="57"/>
      <c r="F229" s="56"/>
      <c r="G229" s="56"/>
      <c r="H229" s="57"/>
      <c r="I229" s="57"/>
      <c r="J229" s="57"/>
      <c r="K229" s="57"/>
      <c r="L229" s="56"/>
      <c r="M229" s="56"/>
      <c r="N229" s="57"/>
      <c r="O229" s="56"/>
      <c r="P229" s="56"/>
      <c r="Q229" s="57"/>
      <c r="R229" s="57"/>
    </row>
    <row r="230" spans="1:18" ht="15" customHeight="1">
      <c r="A230" s="33" t="s">
        <v>215</v>
      </c>
      <c r="B230" s="51">
        <f>'Расчет субсидий'!Z230</f>
        <v>7.5818181818181927</v>
      </c>
      <c r="C230" s="53">
        <f>'Расчет субсидий'!D230-1</f>
        <v>-1</v>
      </c>
      <c r="D230" s="53">
        <f>C230*'Расчет субсидий'!E230</f>
        <v>0</v>
      </c>
      <c r="E230" s="54">
        <f t="shared" si="16"/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3">
        <f>'Расчет субсидий'!P230-1</f>
        <v>8.4188911704311975E-2</v>
      </c>
      <c r="M230" s="53">
        <f>L230*'Расчет субсидий'!Q230</f>
        <v>1.6837782340862395</v>
      </c>
      <c r="N230" s="54">
        <f t="shared" si="17"/>
        <v>7.5818181818181927</v>
      </c>
      <c r="O230" s="27" t="s">
        <v>365</v>
      </c>
      <c r="P230" s="27" t="s">
        <v>365</v>
      </c>
      <c r="Q230" s="27" t="s">
        <v>365</v>
      </c>
      <c r="R230" s="53">
        <f t="shared" si="18"/>
        <v>1.6837782340862395</v>
      </c>
    </row>
    <row r="231" spans="1:18" ht="15" customHeight="1">
      <c r="A231" s="33" t="s">
        <v>144</v>
      </c>
      <c r="B231" s="51">
        <f>'Расчет субсидий'!Z231</f>
        <v>-39.790909090909096</v>
      </c>
      <c r="C231" s="53">
        <f>'Расчет субсидий'!D231-1</f>
        <v>-1</v>
      </c>
      <c r="D231" s="53">
        <f>C231*'Расчет субсидий'!E231</f>
        <v>0</v>
      </c>
      <c r="E231" s="54">
        <f t="shared" si="16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3">
        <f>'Расчет субсидий'!P231-1</f>
        <v>-0.45168800931315489</v>
      </c>
      <c r="M231" s="53">
        <f>L231*'Расчет субсидий'!Q231</f>
        <v>-9.0337601862630983</v>
      </c>
      <c r="N231" s="54">
        <f t="shared" si="17"/>
        <v>-39.790909090909096</v>
      </c>
      <c r="O231" s="27" t="s">
        <v>365</v>
      </c>
      <c r="P231" s="27" t="s">
        <v>365</v>
      </c>
      <c r="Q231" s="27" t="s">
        <v>365</v>
      </c>
      <c r="R231" s="53">
        <f t="shared" si="18"/>
        <v>-9.0337601862630983</v>
      </c>
    </row>
    <row r="232" spans="1:18" ht="15" customHeight="1">
      <c r="A232" s="33" t="s">
        <v>216</v>
      </c>
      <c r="B232" s="51">
        <f>'Расчет субсидий'!Z232</f>
        <v>-32.445454545454552</v>
      </c>
      <c r="C232" s="53">
        <f>'Расчет субсидий'!D232-1</f>
        <v>-1</v>
      </c>
      <c r="D232" s="53">
        <f>C232*'Расчет субсидий'!E232</f>
        <v>0</v>
      </c>
      <c r="E232" s="54">
        <f t="shared" si="16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3">
        <f>'Расчет субсидий'!P232-1</f>
        <v>-0.33558863328822741</v>
      </c>
      <c r="M232" s="53">
        <f>L232*'Расчет субсидий'!Q232</f>
        <v>-6.7117726657645482</v>
      </c>
      <c r="N232" s="54">
        <f t="shared" si="17"/>
        <v>-32.445454545454552</v>
      </c>
      <c r="O232" s="27" t="s">
        <v>365</v>
      </c>
      <c r="P232" s="27" t="s">
        <v>365</v>
      </c>
      <c r="Q232" s="27" t="s">
        <v>365</v>
      </c>
      <c r="R232" s="53">
        <f t="shared" si="18"/>
        <v>-6.7117726657645482</v>
      </c>
    </row>
    <row r="233" spans="1:18" ht="15" customHeight="1">
      <c r="A233" s="33" t="s">
        <v>217</v>
      </c>
      <c r="B233" s="51">
        <f>'Расчет субсидий'!Z233</f>
        <v>11.336363636363643</v>
      </c>
      <c r="C233" s="53">
        <f>'Расчет субсидий'!D233-1</f>
        <v>-1</v>
      </c>
      <c r="D233" s="53">
        <f>C233*'Расчет субсидий'!E233</f>
        <v>0</v>
      </c>
      <c r="E233" s="54">
        <f t="shared" si="16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3">
        <f>'Расчет субсидий'!P233-1</f>
        <v>0.1588021778584392</v>
      </c>
      <c r="M233" s="53">
        <f>L233*'Расчет субсидий'!Q233</f>
        <v>3.1760435571687839</v>
      </c>
      <c r="N233" s="54">
        <f t="shared" si="17"/>
        <v>11.336363636363643</v>
      </c>
      <c r="O233" s="27" t="s">
        <v>365</v>
      </c>
      <c r="P233" s="27" t="s">
        <v>365</v>
      </c>
      <c r="Q233" s="27" t="s">
        <v>365</v>
      </c>
      <c r="R233" s="53">
        <f t="shared" si="18"/>
        <v>3.1760435571687839</v>
      </c>
    </row>
    <row r="234" spans="1:18" ht="15" customHeight="1">
      <c r="A234" s="33" t="s">
        <v>218</v>
      </c>
      <c r="B234" s="51">
        <f>'Расчет субсидий'!Z234</f>
        <v>10.263636363636365</v>
      </c>
      <c r="C234" s="53">
        <f>'Расчет субсидий'!D234-1</f>
        <v>0.16819407008086262</v>
      </c>
      <c r="D234" s="53">
        <f>C234*'Расчет субсидий'!E234</f>
        <v>0.84097035040431312</v>
      </c>
      <c r="E234" s="54">
        <f t="shared" si="16"/>
        <v>1.2617236191704284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3">
        <f>'Расчет субсидий'!P234-1</f>
        <v>0.30000000000000004</v>
      </c>
      <c r="M234" s="53">
        <f>L234*'Расчет субсидий'!Q234</f>
        <v>6.0000000000000009</v>
      </c>
      <c r="N234" s="54">
        <f t="shared" si="17"/>
        <v>9.0019127444659368</v>
      </c>
      <c r="O234" s="27" t="s">
        <v>365</v>
      </c>
      <c r="P234" s="27" t="s">
        <v>365</v>
      </c>
      <c r="Q234" s="27" t="s">
        <v>365</v>
      </c>
      <c r="R234" s="53">
        <f t="shared" si="18"/>
        <v>6.840970350404314</v>
      </c>
    </row>
    <row r="235" spans="1:18" ht="15" customHeight="1">
      <c r="A235" s="33" t="s">
        <v>219</v>
      </c>
      <c r="B235" s="51">
        <f>'Расчет субсидий'!Z235</f>
        <v>-5.1000000000000014</v>
      </c>
      <c r="C235" s="53">
        <f>'Расчет субсидий'!D235-1</f>
        <v>0.2389124872631061</v>
      </c>
      <c r="D235" s="53">
        <f>C235*'Расчет субсидий'!E235</f>
        <v>1.1945624363155305</v>
      </c>
      <c r="E235" s="54">
        <f t="shared" si="16"/>
        <v>1.2416947576085229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3">
        <f>'Расчет субсидий'!P235-1</f>
        <v>-0.30504881709449316</v>
      </c>
      <c r="M235" s="53">
        <f>L235*'Расчет субсидий'!Q235</f>
        <v>-6.1009763418898633</v>
      </c>
      <c r="N235" s="54">
        <f t="shared" si="17"/>
        <v>-6.3416947576085247</v>
      </c>
      <c r="O235" s="27" t="s">
        <v>365</v>
      </c>
      <c r="P235" s="27" t="s">
        <v>365</v>
      </c>
      <c r="Q235" s="27" t="s">
        <v>365</v>
      </c>
      <c r="R235" s="53">
        <f t="shared" si="18"/>
        <v>-4.9064139055743325</v>
      </c>
    </row>
    <row r="236" spans="1:18" ht="15" customHeight="1">
      <c r="A236" s="33" t="s">
        <v>220</v>
      </c>
      <c r="B236" s="51">
        <f>'Расчет субсидий'!Z236</f>
        <v>30.227272727272734</v>
      </c>
      <c r="C236" s="53">
        <f>'Расчет субсидий'!D236-1</f>
        <v>-1</v>
      </c>
      <c r="D236" s="53">
        <f>C236*'Расчет субсидий'!E236</f>
        <v>0</v>
      </c>
      <c r="E236" s="54">
        <f t="shared" si="16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3">
        <f>'Расчет субсидий'!P236-1</f>
        <v>0.24350364963503646</v>
      </c>
      <c r="M236" s="53">
        <f>L236*'Расчет субсидий'!Q236</f>
        <v>4.8700729927007291</v>
      </c>
      <c r="N236" s="54">
        <f t="shared" si="17"/>
        <v>30.227272727272734</v>
      </c>
      <c r="O236" s="27" t="s">
        <v>365</v>
      </c>
      <c r="P236" s="27" t="s">
        <v>365</v>
      </c>
      <c r="Q236" s="27" t="s">
        <v>365</v>
      </c>
      <c r="R236" s="53">
        <f t="shared" si="18"/>
        <v>4.8700729927007291</v>
      </c>
    </row>
    <row r="237" spans="1:18" ht="15" customHeight="1">
      <c r="A237" s="33" t="s">
        <v>221</v>
      </c>
      <c r="B237" s="51">
        <f>'Расчет субсидий'!Z237</f>
        <v>23.563636363636363</v>
      </c>
      <c r="C237" s="53">
        <f>'Расчет субсидий'!D237-1</f>
        <v>-1</v>
      </c>
      <c r="D237" s="53">
        <f>C237*'Расчет субсидий'!E237</f>
        <v>0</v>
      </c>
      <c r="E237" s="54">
        <f t="shared" si="16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3">
        <f>'Расчет субсидий'!P237-1</f>
        <v>0.24375903614457828</v>
      </c>
      <c r="M237" s="53">
        <f>L237*'Расчет субсидий'!Q237</f>
        <v>4.8751807228915656</v>
      </c>
      <c r="N237" s="54">
        <f t="shared" si="17"/>
        <v>23.563636363636363</v>
      </c>
      <c r="O237" s="27" t="s">
        <v>365</v>
      </c>
      <c r="P237" s="27" t="s">
        <v>365</v>
      </c>
      <c r="Q237" s="27" t="s">
        <v>365</v>
      </c>
      <c r="R237" s="53">
        <f t="shared" si="18"/>
        <v>4.8751807228915656</v>
      </c>
    </row>
    <row r="238" spans="1:18" ht="15" customHeight="1">
      <c r="A238" s="33" t="s">
        <v>222</v>
      </c>
      <c r="B238" s="51">
        <f>'Расчет субсидий'!Z238</f>
        <v>20.254545454545479</v>
      </c>
      <c r="C238" s="53">
        <f>'Расчет субсидий'!D238-1</f>
        <v>-7.2759930015262597E-2</v>
      </c>
      <c r="D238" s="53">
        <f>C238*'Расчет субсидий'!E238</f>
        <v>-0.36379965007631299</v>
      </c>
      <c r="E238" s="54">
        <f t="shared" si="16"/>
        <v>-2.4205766869466276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3">
        <f>'Расчет субсидий'!P238-1</f>
        <v>0.17039744175422555</v>
      </c>
      <c r="M238" s="53">
        <f>L238*'Расчет субсидий'!Q238</f>
        <v>3.4079488350845111</v>
      </c>
      <c r="N238" s="54">
        <f t="shared" si="17"/>
        <v>22.675122141492107</v>
      </c>
      <c r="O238" s="27" t="s">
        <v>365</v>
      </c>
      <c r="P238" s="27" t="s">
        <v>365</v>
      </c>
      <c r="Q238" s="27" t="s">
        <v>365</v>
      </c>
      <c r="R238" s="53">
        <f t="shared" si="18"/>
        <v>3.0441491850081981</v>
      </c>
    </row>
    <row r="239" spans="1:18" ht="15" customHeight="1">
      <c r="A239" s="32" t="s">
        <v>223</v>
      </c>
      <c r="B239" s="55"/>
      <c r="C239" s="56"/>
      <c r="D239" s="56"/>
      <c r="E239" s="57"/>
      <c r="F239" s="56"/>
      <c r="G239" s="56"/>
      <c r="H239" s="57"/>
      <c r="I239" s="57"/>
      <c r="J239" s="57"/>
      <c r="K239" s="57"/>
      <c r="L239" s="56"/>
      <c r="M239" s="56"/>
      <c r="N239" s="57"/>
      <c r="O239" s="56"/>
      <c r="P239" s="56"/>
      <c r="Q239" s="57"/>
      <c r="R239" s="57"/>
    </row>
    <row r="240" spans="1:18" ht="15" customHeight="1">
      <c r="A240" s="33" t="s">
        <v>224</v>
      </c>
      <c r="B240" s="51">
        <f>'Расчет субсидий'!Z240</f>
        <v>-100.98181818181818</v>
      </c>
      <c r="C240" s="53">
        <f>'Расчет субсидий'!D240-1</f>
        <v>-1</v>
      </c>
      <c r="D240" s="53">
        <f>C240*'Расчет субсидий'!E240</f>
        <v>0</v>
      </c>
      <c r="E240" s="54">
        <f t="shared" si="16"/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3">
        <f>'Расчет субсидий'!P240-1</f>
        <v>-0.56682692307692317</v>
      </c>
      <c r="M240" s="53">
        <f>L240*'Расчет субсидий'!Q240</f>
        <v>-11.336538461538463</v>
      </c>
      <c r="N240" s="54">
        <f t="shared" si="17"/>
        <v>-100.98181818181818</v>
      </c>
      <c r="O240" s="27" t="s">
        <v>365</v>
      </c>
      <c r="P240" s="27" t="s">
        <v>365</v>
      </c>
      <c r="Q240" s="27" t="s">
        <v>365</v>
      </c>
      <c r="R240" s="53">
        <f t="shared" si="18"/>
        <v>-11.336538461538463</v>
      </c>
    </row>
    <row r="241" spans="1:18" ht="15" customHeight="1">
      <c r="A241" s="33" t="s">
        <v>225</v>
      </c>
      <c r="B241" s="51">
        <f>'Расчет субсидий'!Z241</f>
        <v>-65.872727272727275</v>
      </c>
      <c r="C241" s="53">
        <f>'Расчет субсидий'!D241-1</f>
        <v>-1</v>
      </c>
      <c r="D241" s="53">
        <f>C241*'Расчет субсидий'!E241</f>
        <v>0</v>
      </c>
      <c r="E241" s="54">
        <f t="shared" si="16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3">
        <f>'Расчет субсидий'!P241-1</f>
        <v>-0.42417061611374407</v>
      </c>
      <c r="M241" s="53">
        <f>L241*'Расчет субсидий'!Q241</f>
        <v>-8.4834123222748818</v>
      </c>
      <c r="N241" s="54">
        <f t="shared" si="17"/>
        <v>-65.872727272727275</v>
      </c>
      <c r="O241" s="27" t="s">
        <v>365</v>
      </c>
      <c r="P241" s="27" t="s">
        <v>365</v>
      </c>
      <c r="Q241" s="27" t="s">
        <v>365</v>
      </c>
      <c r="R241" s="53">
        <f t="shared" si="18"/>
        <v>-8.4834123222748818</v>
      </c>
    </row>
    <row r="242" spans="1:18" ht="15" customHeight="1">
      <c r="A242" s="33" t="s">
        <v>226</v>
      </c>
      <c r="B242" s="51">
        <f>'Расчет субсидий'!Z242</f>
        <v>-132.33636363636361</v>
      </c>
      <c r="C242" s="53">
        <f>'Расчет субсидий'!D242-1</f>
        <v>-1</v>
      </c>
      <c r="D242" s="53">
        <f>C242*'Расчет субсидий'!E242</f>
        <v>0</v>
      </c>
      <c r="E242" s="54">
        <f t="shared" si="16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3">
        <f>'Расчет субсидий'!P242-1</f>
        <v>-0.51986379114642456</v>
      </c>
      <c r="M242" s="53">
        <f>L242*'Расчет субсидий'!Q242</f>
        <v>-10.397275822928492</v>
      </c>
      <c r="N242" s="54">
        <f t="shared" si="17"/>
        <v>-132.33636363636361</v>
      </c>
      <c r="O242" s="27" t="s">
        <v>365</v>
      </c>
      <c r="P242" s="27" t="s">
        <v>365</v>
      </c>
      <c r="Q242" s="27" t="s">
        <v>365</v>
      </c>
      <c r="R242" s="53">
        <f t="shared" si="18"/>
        <v>-10.397275822928492</v>
      </c>
    </row>
    <row r="243" spans="1:18" ht="15" customHeight="1">
      <c r="A243" s="33" t="s">
        <v>227</v>
      </c>
      <c r="B243" s="51">
        <f>'Расчет субсидий'!Z243</f>
        <v>-27.518181818181802</v>
      </c>
      <c r="C243" s="53">
        <f>'Расчет субсидий'!D243-1</f>
        <v>0.30000000000000004</v>
      </c>
      <c r="D243" s="53">
        <f>C243*'Расчет субсидий'!E243</f>
        <v>1.5000000000000002</v>
      </c>
      <c r="E243" s="54">
        <f t="shared" si="16"/>
        <v>12.279903516884541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3">
        <f>'Расчет субсидий'!P243-1</f>
        <v>-0.24306839186691309</v>
      </c>
      <c r="M243" s="53">
        <f>L243*'Расчет субсидий'!Q243</f>
        <v>-4.8613678373382623</v>
      </c>
      <c r="N243" s="54">
        <f t="shared" si="17"/>
        <v>-39.798085335066339</v>
      </c>
      <c r="O243" s="27" t="s">
        <v>365</v>
      </c>
      <c r="P243" s="27" t="s">
        <v>365</v>
      </c>
      <c r="Q243" s="27" t="s">
        <v>365</v>
      </c>
      <c r="R243" s="53">
        <f t="shared" si="18"/>
        <v>-3.3613678373382623</v>
      </c>
    </row>
    <row r="244" spans="1:18" ht="15" customHeight="1">
      <c r="A244" s="33" t="s">
        <v>228</v>
      </c>
      <c r="B244" s="51">
        <f>'Расчет субсидий'!Z244</f>
        <v>19.609090909090909</v>
      </c>
      <c r="C244" s="53">
        <f>'Расчет субсидий'!D244-1</f>
        <v>-1</v>
      </c>
      <c r="D244" s="53">
        <f>C244*'Расчет субсидий'!E244</f>
        <v>0</v>
      </c>
      <c r="E244" s="54">
        <f t="shared" si="16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3">
        <f>'Расчет субсидий'!P244-1</f>
        <v>0.22999999999999998</v>
      </c>
      <c r="M244" s="53">
        <f>L244*'Расчет субсидий'!Q244</f>
        <v>4.5999999999999996</v>
      </c>
      <c r="N244" s="54">
        <f t="shared" si="17"/>
        <v>19.609090909090909</v>
      </c>
      <c r="O244" s="27" t="s">
        <v>365</v>
      </c>
      <c r="P244" s="27" t="s">
        <v>365</v>
      </c>
      <c r="Q244" s="27" t="s">
        <v>365</v>
      </c>
      <c r="R244" s="53">
        <f t="shared" si="18"/>
        <v>4.5999999999999996</v>
      </c>
    </row>
    <row r="245" spans="1:18" ht="15" customHeight="1">
      <c r="A245" s="33" t="s">
        <v>229</v>
      </c>
      <c r="B245" s="51">
        <f>'Расчет субсидий'!Z245</f>
        <v>-121.53636363636363</v>
      </c>
      <c r="C245" s="53">
        <f>'Расчет субсидий'!D245-1</f>
        <v>-1</v>
      </c>
      <c r="D245" s="53">
        <f>C245*'Расчет субсидий'!E245</f>
        <v>0</v>
      </c>
      <c r="E245" s="54">
        <f t="shared" si="16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3">
        <f>'Расчет субсидий'!P245-1</f>
        <v>-0.59662493195427335</v>
      </c>
      <c r="M245" s="53">
        <f>L245*'Расчет субсидий'!Q245</f>
        <v>-11.932498639085466</v>
      </c>
      <c r="N245" s="54">
        <f t="shared" si="17"/>
        <v>-121.53636363636363</v>
      </c>
      <c r="O245" s="27" t="s">
        <v>365</v>
      </c>
      <c r="P245" s="27" t="s">
        <v>365</v>
      </c>
      <c r="Q245" s="27" t="s">
        <v>365</v>
      </c>
      <c r="R245" s="53">
        <f t="shared" si="18"/>
        <v>-11.932498639085466</v>
      </c>
    </row>
    <row r="246" spans="1:18" ht="15" customHeight="1">
      <c r="A246" s="33" t="s">
        <v>230</v>
      </c>
      <c r="B246" s="51">
        <f>'Расчет субсидий'!Z246</f>
        <v>15.809090909090912</v>
      </c>
      <c r="C246" s="53">
        <f>'Расчет субсидий'!D246-1</f>
        <v>0.30000000000000004</v>
      </c>
      <c r="D246" s="53">
        <f>C246*'Расчет субсидий'!E246</f>
        <v>1.5000000000000002</v>
      </c>
      <c r="E246" s="54">
        <f t="shared" si="16"/>
        <v>27.259600679694206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3">
        <f>'Расчет субсидий'!P246-1</f>
        <v>-3.1504065040650509E-2</v>
      </c>
      <c r="M246" s="53">
        <f>L246*'Расчет субсидий'!Q246</f>
        <v>-0.63008130081301017</v>
      </c>
      <c r="N246" s="54">
        <f t="shared" si="17"/>
        <v>-11.450509770603292</v>
      </c>
      <c r="O246" s="27" t="s">
        <v>365</v>
      </c>
      <c r="P246" s="27" t="s">
        <v>365</v>
      </c>
      <c r="Q246" s="27" t="s">
        <v>365</v>
      </c>
      <c r="R246" s="53">
        <f t="shared" si="18"/>
        <v>0.86991869918699005</v>
      </c>
    </row>
    <row r="247" spans="1:18" ht="15" customHeight="1">
      <c r="A247" s="33" t="s">
        <v>231</v>
      </c>
      <c r="B247" s="51">
        <f>'Расчет субсидий'!Z247</f>
        <v>-68.65454545454547</v>
      </c>
      <c r="C247" s="53">
        <f>'Расчет субсидий'!D247-1</f>
        <v>-8.4626990390418211E-2</v>
      </c>
      <c r="D247" s="53">
        <f>C247*'Расчет субсидий'!E247</f>
        <v>-0.42313495195209105</v>
      </c>
      <c r="E247" s="54">
        <f t="shared" si="16"/>
        <v>-3.3092325939417799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3">
        <f>'Расчет субсидий'!P247-1</f>
        <v>-0.41776884870807529</v>
      </c>
      <c r="M247" s="53">
        <f>L247*'Расчет субсидий'!Q247</f>
        <v>-8.3553769741615049</v>
      </c>
      <c r="N247" s="54">
        <f t="shared" si="17"/>
        <v>-65.345312860603684</v>
      </c>
      <c r="O247" s="27" t="s">
        <v>365</v>
      </c>
      <c r="P247" s="27" t="s">
        <v>365</v>
      </c>
      <c r="Q247" s="27" t="s">
        <v>365</v>
      </c>
      <c r="R247" s="53">
        <f t="shared" si="18"/>
        <v>-8.7785119261135964</v>
      </c>
    </row>
    <row r="248" spans="1:18" ht="15" customHeight="1">
      <c r="A248" s="32" t="s">
        <v>232</v>
      </c>
      <c r="B248" s="55"/>
      <c r="C248" s="56"/>
      <c r="D248" s="56"/>
      <c r="E248" s="57"/>
      <c r="F248" s="56"/>
      <c r="G248" s="56"/>
      <c r="H248" s="57"/>
      <c r="I248" s="57"/>
      <c r="J248" s="57"/>
      <c r="K248" s="57"/>
      <c r="L248" s="56"/>
      <c r="M248" s="56"/>
      <c r="N248" s="57"/>
      <c r="O248" s="56"/>
      <c r="P248" s="56"/>
      <c r="Q248" s="57"/>
      <c r="R248" s="57"/>
    </row>
    <row r="249" spans="1:18" ht="15" customHeight="1">
      <c r="A249" s="33" t="s">
        <v>233</v>
      </c>
      <c r="B249" s="51">
        <f>'Расчет субсидий'!Z249</f>
        <v>19.009090909090901</v>
      </c>
      <c r="C249" s="53">
        <f>'Расчет субсидий'!D249-1</f>
        <v>1.6744186046511622E-2</v>
      </c>
      <c r="D249" s="53">
        <f>C249*'Расчет субсидий'!E249</f>
        <v>8.3720930232558111E-2</v>
      </c>
      <c r="E249" s="54">
        <f t="shared" ref="E249:E312" si="19">$B249*D249/$R249</f>
        <v>0.37534730774095171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3">
        <f>'Расчет субсидий'!P249-1</f>
        <v>0.20781211372064279</v>
      </c>
      <c r="M249" s="53">
        <f>L249*'Расчет субсидий'!Q249</f>
        <v>4.1562422744128558</v>
      </c>
      <c r="N249" s="54">
        <f t="shared" ref="N249:N312" si="20">$B249*M249/$R249</f>
        <v>18.633743601349948</v>
      </c>
      <c r="O249" s="27" t="s">
        <v>365</v>
      </c>
      <c r="P249" s="27" t="s">
        <v>365</v>
      </c>
      <c r="Q249" s="27" t="s">
        <v>365</v>
      </c>
      <c r="R249" s="53">
        <f t="shared" si="18"/>
        <v>4.2399632046454139</v>
      </c>
    </row>
    <row r="250" spans="1:18" ht="15" customHeight="1">
      <c r="A250" s="33" t="s">
        <v>234</v>
      </c>
      <c r="B250" s="51">
        <f>'Расчет субсидий'!Z250</f>
        <v>-3.7727272727272805</v>
      </c>
      <c r="C250" s="53">
        <f>'Расчет субсидий'!D250-1</f>
        <v>-1</v>
      </c>
      <c r="D250" s="53">
        <f>C250*'Расчет субсидий'!E250</f>
        <v>0</v>
      </c>
      <c r="E250" s="54">
        <f t="shared" si="19"/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3">
        <f>'Расчет субсидий'!P250-1</f>
        <v>-2.515723270440251E-2</v>
      </c>
      <c r="M250" s="53">
        <f>L250*'Расчет субсидий'!Q250</f>
        <v>-0.5031446540880502</v>
      </c>
      <c r="N250" s="54">
        <f t="shared" si="20"/>
        <v>-3.7727272727272805</v>
      </c>
      <c r="O250" s="27" t="s">
        <v>365</v>
      </c>
      <c r="P250" s="27" t="s">
        <v>365</v>
      </c>
      <c r="Q250" s="27" t="s">
        <v>365</v>
      </c>
      <c r="R250" s="53">
        <f t="shared" ref="R250:R313" si="21">D250+M250</f>
        <v>-0.5031446540880502</v>
      </c>
    </row>
    <row r="251" spans="1:18" ht="15" customHeight="1">
      <c r="A251" s="33" t="s">
        <v>235</v>
      </c>
      <c r="B251" s="51">
        <f>'Расчет субсидий'!Z251</f>
        <v>-22.799999999999997</v>
      </c>
      <c r="C251" s="53">
        <f>'Расчет субсидий'!D251-1</f>
        <v>0.11157495256166983</v>
      </c>
      <c r="D251" s="53">
        <f>C251*'Расчет субсидий'!E251</f>
        <v>0.55787476280834913</v>
      </c>
      <c r="E251" s="54">
        <f t="shared" si="19"/>
        <v>2.5214504221560543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3">
        <f>'Расчет субсидий'!P251-1</f>
        <v>-0.28012048192771088</v>
      </c>
      <c r="M251" s="53">
        <f>L251*'Расчет субсидий'!Q251</f>
        <v>-5.6024096385542173</v>
      </c>
      <c r="N251" s="54">
        <f t="shared" si="20"/>
        <v>-25.321450422156051</v>
      </c>
      <c r="O251" s="27" t="s">
        <v>365</v>
      </c>
      <c r="P251" s="27" t="s">
        <v>365</v>
      </c>
      <c r="Q251" s="27" t="s">
        <v>365</v>
      </c>
      <c r="R251" s="53">
        <f t="shared" si="21"/>
        <v>-5.0445348757458683</v>
      </c>
    </row>
    <row r="252" spans="1:18" ht="15" customHeight="1">
      <c r="A252" s="33" t="s">
        <v>236</v>
      </c>
      <c r="B252" s="51">
        <f>'Расчет субсидий'!Z252</f>
        <v>-5.2909090909090963</v>
      </c>
      <c r="C252" s="53">
        <f>'Расчет субсидий'!D252-1</f>
        <v>-1</v>
      </c>
      <c r="D252" s="53">
        <f>C252*'Расчет субсидий'!E252</f>
        <v>0</v>
      </c>
      <c r="E252" s="54">
        <f t="shared" si="19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3">
        <f>'Расчет субсидий'!P252-1</f>
        <v>-3.9800995024875552E-2</v>
      </c>
      <c r="M252" s="53">
        <f>L252*'Расчет субсидий'!Q252</f>
        <v>-0.79601990049751103</v>
      </c>
      <c r="N252" s="54">
        <f t="shared" si="20"/>
        <v>-5.2909090909090963</v>
      </c>
      <c r="O252" s="27" t="s">
        <v>365</v>
      </c>
      <c r="P252" s="27" t="s">
        <v>365</v>
      </c>
      <c r="Q252" s="27" t="s">
        <v>365</v>
      </c>
      <c r="R252" s="53">
        <f t="shared" si="21"/>
        <v>-0.79601990049751103</v>
      </c>
    </row>
    <row r="253" spans="1:18" ht="15" customHeight="1">
      <c r="A253" s="33" t="s">
        <v>237</v>
      </c>
      <c r="B253" s="51">
        <f>'Расчет субсидий'!Z253</f>
        <v>-83.472727272727269</v>
      </c>
      <c r="C253" s="53">
        <f>'Расчет субсидий'!D253-1</f>
        <v>-1</v>
      </c>
      <c r="D253" s="53">
        <f>C253*'Расчет субсидий'!E253</f>
        <v>0</v>
      </c>
      <c r="E253" s="54">
        <f t="shared" si="19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3">
        <f>'Расчет субсидий'!P253-1</f>
        <v>-0.69973190348525471</v>
      </c>
      <c r="M253" s="53">
        <f>L253*'Расчет субсидий'!Q253</f>
        <v>-13.994638069705093</v>
      </c>
      <c r="N253" s="54">
        <f t="shared" si="20"/>
        <v>-83.472727272727255</v>
      </c>
      <c r="O253" s="27" t="s">
        <v>365</v>
      </c>
      <c r="P253" s="27" t="s">
        <v>365</v>
      </c>
      <c r="Q253" s="27" t="s">
        <v>365</v>
      </c>
      <c r="R253" s="53">
        <f t="shared" si="21"/>
        <v>-13.994638069705093</v>
      </c>
    </row>
    <row r="254" spans="1:18" ht="15" customHeight="1">
      <c r="A254" s="33" t="s">
        <v>238</v>
      </c>
      <c r="B254" s="51">
        <f>'Расчет субсидий'!Z254</f>
        <v>-13.454545454545453</v>
      </c>
      <c r="C254" s="53">
        <f>'Расчет субсидий'!D254-1</f>
        <v>-1</v>
      </c>
      <c r="D254" s="53">
        <f>C254*'Расчет субсидий'!E254</f>
        <v>0</v>
      </c>
      <c r="E254" s="54">
        <f t="shared" si="19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3">
        <f>'Расчет субсидий'!P254-1</f>
        <v>-0.12251392203659506</v>
      </c>
      <c r="M254" s="53">
        <f>L254*'Расчет субсидий'!Q254</f>
        <v>-2.4502784407319012</v>
      </c>
      <c r="N254" s="54">
        <f t="shared" si="20"/>
        <v>-13.454545454545451</v>
      </c>
      <c r="O254" s="27" t="s">
        <v>365</v>
      </c>
      <c r="P254" s="27" t="s">
        <v>365</v>
      </c>
      <c r="Q254" s="27" t="s">
        <v>365</v>
      </c>
      <c r="R254" s="53">
        <f t="shared" si="21"/>
        <v>-2.4502784407319012</v>
      </c>
    </row>
    <row r="255" spans="1:18" ht="15" customHeight="1">
      <c r="A255" s="33" t="s">
        <v>239</v>
      </c>
      <c r="B255" s="51">
        <f>'Расчет субсидий'!Z255</f>
        <v>32.590909090909093</v>
      </c>
      <c r="C255" s="53">
        <f>'Расчет субсидий'!D255-1</f>
        <v>-1</v>
      </c>
      <c r="D255" s="53">
        <f>C255*'Расчет субсидий'!E255</f>
        <v>0</v>
      </c>
      <c r="E255" s="54">
        <f t="shared" si="19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3">
        <f>'Расчет субсидий'!P255-1</f>
        <v>0.25512808570097811</v>
      </c>
      <c r="M255" s="53">
        <f>L255*'Расчет субсидий'!Q255</f>
        <v>5.1025617140195623</v>
      </c>
      <c r="N255" s="54">
        <f t="shared" si="20"/>
        <v>32.590909090909093</v>
      </c>
      <c r="O255" s="27" t="s">
        <v>365</v>
      </c>
      <c r="P255" s="27" t="s">
        <v>365</v>
      </c>
      <c r="Q255" s="27" t="s">
        <v>365</v>
      </c>
      <c r="R255" s="53">
        <f t="shared" si="21"/>
        <v>5.1025617140195623</v>
      </c>
    </row>
    <row r="256" spans="1:18" ht="15" customHeight="1">
      <c r="A256" s="33" t="s">
        <v>240</v>
      </c>
      <c r="B256" s="51">
        <f>'Расчет субсидий'!Z256</f>
        <v>-10.563636363636363</v>
      </c>
      <c r="C256" s="53">
        <f>'Расчет субсидий'!D256-1</f>
        <v>-1</v>
      </c>
      <c r="D256" s="53">
        <f>C256*'Расчет субсидий'!E256</f>
        <v>0</v>
      </c>
      <c r="E256" s="54">
        <f t="shared" si="19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3">
        <f>'Расчет субсидий'!P256-1</f>
        <v>-9.4430992736077468E-2</v>
      </c>
      <c r="M256" s="53">
        <f>L256*'Расчет субсидий'!Q256</f>
        <v>-1.8886198547215494</v>
      </c>
      <c r="N256" s="54">
        <f t="shared" si="20"/>
        <v>-10.563636363636363</v>
      </c>
      <c r="O256" s="27" t="s">
        <v>365</v>
      </c>
      <c r="P256" s="27" t="s">
        <v>365</v>
      </c>
      <c r="Q256" s="27" t="s">
        <v>365</v>
      </c>
      <c r="R256" s="53">
        <f t="shared" si="21"/>
        <v>-1.8886198547215494</v>
      </c>
    </row>
    <row r="257" spans="1:18" ht="15" customHeight="1">
      <c r="A257" s="33" t="s">
        <v>241</v>
      </c>
      <c r="B257" s="51">
        <f>'Расчет субсидий'!Z257</f>
        <v>0.5</v>
      </c>
      <c r="C257" s="53">
        <f>'Расчет субсидий'!D257-1</f>
        <v>0.21330110712614991</v>
      </c>
      <c r="D257" s="53">
        <f>C257*'Расчет субсидий'!E257</f>
        <v>1.0665055356307496</v>
      </c>
      <c r="E257" s="54">
        <f t="shared" si="19"/>
        <v>5.4661876548788895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3">
        <f>'Расчет субсидий'!P257-1</f>
        <v>-4.8447537473233493E-2</v>
      </c>
      <c r="M257" s="53">
        <f>L257*'Расчет субсидий'!Q257</f>
        <v>-0.96895074946466986</v>
      </c>
      <c r="N257" s="54">
        <f t="shared" si="20"/>
        <v>-4.9661876548788895</v>
      </c>
      <c r="O257" s="27" t="s">
        <v>365</v>
      </c>
      <c r="P257" s="27" t="s">
        <v>365</v>
      </c>
      <c r="Q257" s="27" t="s">
        <v>365</v>
      </c>
      <c r="R257" s="53">
        <f t="shared" si="21"/>
        <v>9.755478616607971E-2</v>
      </c>
    </row>
    <row r="258" spans="1:18" ht="15" customHeight="1">
      <c r="A258" s="33" t="s">
        <v>242</v>
      </c>
      <c r="B258" s="51">
        <f>'Расчет субсидий'!Z258</f>
        <v>21.772727272727266</v>
      </c>
      <c r="C258" s="53">
        <f>'Расчет субсидий'!D258-1</f>
        <v>-1</v>
      </c>
      <c r="D258" s="53">
        <f>C258*'Расчет субсидий'!E258</f>
        <v>0</v>
      </c>
      <c r="E258" s="54">
        <f t="shared" si="19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3">
        <f>'Расчет субсидий'!P258-1</f>
        <v>0.21231292517006795</v>
      </c>
      <c r="M258" s="53">
        <f>L258*'Расчет субсидий'!Q258</f>
        <v>4.2462585034013589</v>
      </c>
      <c r="N258" s="54">
        <f t="shared" si="20"/>
        <v>21.772727272727266</v>
      </c>
      <c r="O258" s="27" t="s">
        <v>365</v>
      </c>
      <c r="P258" s="27" t="s">
        <v>365</v>
      </c>
      <c r="Q258" s="27" t="s">
        <v>365</v>
      </c>
      <c r="R258" s="53">
        <f t="shared" si="21"/>
        <v>4.2462585034013589</v>
      </c>
    </row>
    <row r="259" spans="1:18" ht="15" customHeight="1">
      <c r="A259" s="33" t="s">
        <v>243</v>
      </c>
      <c r="B259" s="51">
        <f>'Расчет субсидий'!Z259</f>
        <v>9.9272727272727082</v>
      </c>
      <c r="C259" s="53">
        <f>'Расчет субсидий'!D259-1</f>
        <v>-0.45806451612903221</v>
      </c>
      <c r="D259" s="53">
        <f>C259*'Расчет субсидий'!E259</f>
        <v>-2.290322580645161</v>
      </c>
      <c r="E259" s="54">
        <f t="shared" si="19"/>
        <v>-13.260243709606828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3">
        <f>'Расчет субсидий'!P259-1</f>
        <v>0.20024855367473737</v>
      </c>
      <c r="M259" s="53">
        <f>L259*'Расчет субсидий'!Q259</f>
        <v>4.0049710734947475</v>
      </c>
      <c r="N259" s="54">
        <f t="shared" si="20"/>
        <v>23.187516436879534</v>
      </c>
      <c r="O259" s="27" t="s">
        <v>365</v>
      </c>
      <c r="P259" s="27" t="s">
        <v>365</v>
      </c>
      <c r="Q259" s="27" t="s">
        <v>365</v>
      </c>
      <c r="R259" s="53">
        <f t="shared" si="21"/>
        <v>1.7146484928495864</v>
      </c>
    </row>
    <row r="260" spans="1:18" ht="15" customHeight="1">
      <c r="A260" s="33" t="s">
        <v>244</v>
      </c>
      <c r="B260" s="51">
        <f>'Расчет субсидий'!Z260</f>
        <v>4.5636363636363626</v>
      </c>
      <c r="C260" s="53">
        <f>'Расчет субсидий'!D260-1</f>
        <v>-1</v>
      </c>
      <c r="D260" s="53">
        <f>C260*'Расчет субсидий'!E260</f>
        <v>0</v>
      </c>
      <c r="E260" s="54">
        <f t="shared" si="19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3">
        <f>'Расчет субсидий'!P260-1</f>
        <v>2.7627035027133706E-2</v>
      </c>
      <c r="M260" s="53">
        <f>L260*'Расчет субсидий'!Q260</f>
        <v>0.55254070054267412</v>
      </c>
      <c r="N260" s="54">
        <f t="shared" si="20"/>
        <v>4.5636363636363626</v>
      </c>
      <c r="O260" s="27" t="s">
        <v>365</v>
      </c>
      <c r="P260" s="27" t="s">
        <v>365</v>
      </c>
      <c r="Q260" s="27" t="s">
        <v>365</v>
      </c>
      <c r="R260" s="53">
        <f t="shared" si="21"/>
        <v>0.55254070054267412</v>
      </c>
    </row>
    <row r="261" spans="1:18" ht="15" customHeight="1">
      <c r="A261" s="33" t="s">
        <v>245</v>
      </c>
      <c r="B261" s="51">
        <f>'Расчет субсидий'!Z261</f>
        <v>10.163636363636357</v>
      </c>
      <c r="C261" s="53">
        <f>'Расчет субсидий'!D261-1</f>
        <v>-1</v>
      </c>
      <c r="D261" s="53">
        <f>C261*'Расчет субсидий'!E261</f>
        <v>0</v>
      </c>
      <c r="E261" s="54">
        <f t="shared" si="19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3">
        <f>'Расчет субсидий'!P261-1</f>
        <v>0.11124546553808945</v>
      </c>
      <c r="M261" s="53">
        <f>L261*'Расчет субсидий'!Q261</f>
        <v>2.224909310761789</v>
      </c>
      <c r="N261" s="54">
        <f t="shared" si="20"/>
        <v>10.163636363636357</v>
      </c>
      <c r="O261" s="27" t="s">
        <v>365</v>
      </c>
      <c r="P261" s="27" t="s">
        <v>365</v>
      </c>
      <c r="Q261" s="27" t="s">
        <v>365</v>
      </c>
      <c r="R261" s="53">
        <f t="shared" si="21"/>
        <v>2.224909310761789</v>
      </c>
    </row>
    <row r="262" spans="1:18" ht="15" customHeight="1">
      <c r="A262" s="33" t="s">
        <v>246</v>
      </c>
      <c r="B262" s="51">
        <f>'Расчет субсидий'!Z262</f>
        <v>-7.6545454545454561</v>
      </c>
      <c r="C262" s="53">
        <f>'Расчет субсидий'!D262-1</f>
        <v>-1</v>
      </c>
      <c r="D262" s="53">
        <f>C262*'Расчет субсидий'!E262</f>
        <v>0</v>
      </c>
      <c r="E262" s="54">
        <f t="shared" si="19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3">
        <f>'Расчет субсидий'!P262-1</f>
        <v>-9.2636579572446531E-2</v>
      </c>
      <c r="M262" s="53">
        <f>L262*'Расчет субсидий'!Q262</f>
        <v>-1.8527315914489306</v>
      </c>
      <c r="N262" s="54">
        <f t="shared" si="20"/>
        <v>-7.6545454545454561</v>
      </c>
      <c r="O262" s="27" t="s">
        <v>365</v>
      </c>
      <c r="P262" s="27" t="s">
        <v>365</v>
      </c>
      <c r="Q262" s="27" t="s">
        <v>365</v>
      </c>
      <c r="R262" s="53">
        <f t="shared" si="21"/>
        <v>-1.8527315914489306</v>
      </c>
    </row>
    <row r="263" spans="1:18" ht="15" customHeight="1">
      <c r="A263" s="33" t="s">
        <v>247</v>
      </c>
      <c r="B263" s="51">
        <f>'Расчет субсидий'!Z263</f>
        <v>-51.990909090909092</v>
      </c>
      <c r="C263" s="53">
        <f>'Расчет субсидий'!D263-1</f>
        <v>7.4962518740639972E-4</v>
      </c>
      <c r="D263" s="53">
        <f>C263*'Расчет субсидий'!E263</f>
        <v>3.7481259370319986E-3</v>
      </c>
      <c r="E263" s="54">
        <f t="shared" si="19"/>
        <v>1.6191104728148741E-2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3">
        <f>'Расчет субсидий'!P263-1</f>
        <v>-0.60196374622356497</v>
      </c>
      <c r="M263" s="53">
        <f>L263*'Расчет субсидий'!Q263</f>
        <v>-12.0392749244713</v>
      </c>
      <c r="N263" s="54">
        <f t="shared" si="20"/>
        <v>-52.007100195637243</v>
      </c>
      <c r="O263" s="27" t="s">
        <v>365</v>
      </c>
      <c r="P263" s="27" t="s">
        <v>365</v>
      </c>
      <c r="Q263" s="27" t="s">
        <v>365</v>
      </c>
      <c r="R263" s="53">
        <f t="shared" si="21"/>
        <v>-12.035526798534269</v>
      </c>
    </row>
    <row r="264" spans="1:18" ht="15" customHeight="1">
      <c r="A264" s="32" t="s">
        <v>248</v>
      </c>
      <c r="B264" s="55"/>
      <c r="C264" s="56"/>
      <c r="D264" s="56"/>
      <c r="E264" s="57"/>
      <c r="F264" s="56"/>
      <c r="G264" s="56"/>
      <c r="H264" s="57"/>
      <c r="I264" s="57"/>
      <c r="J264" s="57"/>
      <c r="K264" s="57"/>
      <c r="L264" s="56"/>
      <c r="M264" s="56"/>
      <c r="N264" s="57"/>
      <c r="O264" s="56"/>
      <c r="P264" s="56"/>
      <c r="Q264" s="57"/>
      <c r="R264" s="57"/>
    </row>
    <row r="265" spans="1:18" ht="15" customHeight="1">
      <c r="A265" s="33" t="s">
        <v>249</v>
      </c>
      <c r="B265" s="51">
        <f>'Расчет субсидий'!Z265</f>
        <v>-110.23636363636362</v>
      </c>
      <c r="C265" s="53">
        <f>'Расчет субсидий'!D265-1</f>
        <v>-1</v>
      </c>
      <c r="D265" s="53">
        <f>C265*'Расчет субсидий'!E265</f>
        <v>0</v>
      </c>
      <c r="E265" s="54">
        <f t="shared" si="19"/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3">
        <f>'Расчет субсидий'!P265-1</f>
        <v>-0.80116065974343309</v>
      </c>
      <c r="M265" s="53">
        <f>L265*'Расчет субсидий'!Q265</f>
        <v>-16.02321319486866</v>
      </c>
      <c r="N265" s="54">
        <f t="shared" si="20"/>
        <v>-110.23636363636362</v>
      </c>
      <c r="O265" s="27" t="s">
        <v>365</v>
      </c>
      <c r="P265" s="27" t="s">
        <v>365</v>
      </c>
      <c r="Q265" s="27" t="s">
        <v>365</v>
      </c>
      <c r="R265" s="53">
        <f t="shared" si="21"/>
        <v>-16.02321319486866</v>
      </c>
    </row>
    <row r="266" spans="1:18" ht="15" customHeight="1">
      <c r="A266" s="33" t="s">
        <v>250</v>
      </c>
      <c r="B266" s="51">
        <f>'Расчет субсидий'!Z266</f>
        <v>20.536363636363646</v>
      </c>
      <c r="C266" s="53">
        <f>'Расчет субсидий'!D266-1</f>
        <v>-1</v>
      </c>
      <c r="D266" s="53">
        <f>C266*'Расчет субсидий'!E266</f>
        <v>0</v>
      </c>
      <c r="E266" s="54">
        <f t="shared" si="19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3">
        <f>'Расчет субсидий'!P266-1</f>
        <v>0.30000000000000004</v>
      </c>
      <c r="M266" s="53">
        <f>L266*'Расчет субсидий'!Q266</f>
        <v>6.0000000000000009</v>
      </c>
      <c r="N266" s="54">
        <f t="shared" si="20"/>
        <v>20.536363636363646</v>
      </c>
      <c r="O266" s="27" t="s">
        <v>365</v>
      </c>
      <c r="P266" s="27" t="s">
        <v>365</v>
      </c>
      <c r="Q266" s="27" t="s">
        <v>365</v>
      </c>
      <c r="R266" s="53">
        <f t="shared" si="21"/>
        <v>6.0000000000000009</v>
      </c>
    </row>
    <row r="267" spans="1:18" ht="15" customHeight="1">
      <c r="A267" s="33" t="s">
        <v>251</v>
      </c>
      <c r="B267" s="51">
        <f>'Расчет субсидий'!Z267</f>
        <v>-5.7818181818181813</v>
      </c>
      <c r="C267" s="53">
        <f>'Расчет субсидий'!D267-1</f>
        <v>-1</v>
      </c>
      <c r="D267" s="53">
        <f>C267*'Расчет субсидий'!E267</f>
        <v>0</v>
      </c>
      <c r="E267" s="54">
        <f t="shared" si="19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3">
        <f>'Расчет субсидий'!P267-1</f>
        <v>-4.6283309957924179E-2</v>
      </c>
      <c r="M267" s="53">
        <f>L267*'Расчет субсидий'!Q267</f>
        <v>-0.92566619915848358</v>
      </c>
      <c r="N267" s="54">
        <f t="shared" si="20"/>
        <v>-5.7818181818181813</v>
      </c>
      <c r="O267" s="27" t="s">
        <v>365</v>
      </c>
      <c r="P267" s="27" t="s">
        <v>365</v>
      </c>
      <c r="Q267" s="27" t="s">
        <v>365</v>
      </c>
      <c r="R267" s="53">
        <f t="shared" si="21"/>
        <v>-0.92566619915848358</v>
      </c>
    </row>
    <row r="268" spans="1:18" ht="15" customHeight="1">
      <c r="A268" s="33" t="s">
        <v>252</v>
      </c>
      <c r="B268" s="51">
        <f>'Расчет субсидий'!Z268</f>
        <v>21.454545454545453</v>
      </c>
      <c r="C268" s="53">
        <f>'Расчет субсидий'!D268-1</f>
        <v>0</v>
      </c>
      <c r="D268" s="53">
        <f>C268*'Расчет субсидий'!E268</f>
        <v>0</v>
      </c>
      <c r="E268" s="54">
        <f t="shared" si="19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3">
        <f>'Расчет субсидий'!P268-1</f>
        <v>0.30000000000000004</v>
      </c>
      <c r="M268" s="53">
        <f>L268*'Расчет субсидий'!Q268</f>
        <v>6.0000000000000009</v>
      </c>
      <c r="N268" s="54">
        <f t="shared" si="20"/>
        <v>21.454545454545453</v>
      </c>
      <c r="O268" s="27" t="s">
        <v>365</v>
      </c>
      <c r="P268" s="27" t="s">
        <v>365</v>
      </c>
      <c r="Q268" s="27" t="s">
        <v>365</v>
      </c>
      <c r="R268" s="53">
        <f t="shared" si="21"/>
        <v>6.0000000000000009</v>
      </c>
    </row>
    <row r="269" spans="1:18" ht="15" customHeight="1">
      <c r="A269" s="33" t="s">
        <v>253</v>
      </c>
      <c r="B269" s="51">
        <f>'Расчет субсидий'!Z269</f>
        <v>24.545454545454533</v>
      </c>
      <c r="C269" s="53">
        <f>'Расчет субсидий'!D269-1</f>
        <v>-0.30109789569990852</v>
      </c>
      <c r="D269" s="53">
        <f>C269*'Расчет субсидий'!E269</f>
        <v>-1.5054894784995425</v>
      </c>
      <c r="E269" s="54">
        <f t="shared" si="19"/>
        <v>-11.889322736380134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3">
        <f>'Расчет субсидий'!P269-1</f>
        <v>0.23067829457364342</v>
      </c>
      <c r="M269" s="53">
        <f>L269*'Расчет субсидий'!Q269</f>
        <v>4.6135658914728683</v>
      </c>
      <c r="N269" s="54">
        <f t="shared" si="20"/>
        <v>36.434777281834663</v>
      </c>
      <c r="O269" s="27" t="s">
        <v>365</v>
      </c>
      <c r="P269" s="27" t="s">
        <v>365</v>
      </c>
      <c r="Q269" s="27" t="s">
        <v>365</v>
      </c>
      <c r="R269" s="53">
        <f t="shared" si="21"/>
        <v>3.1080764129733258</v>
      </c>
    </row>
    <row r="270" spans="1:18" ht="15" customHeight="1">
      <c r="A270" s="33" t="s">
        <v>254</v>
      </c>
      <c r="B270" s="51">
        <f>'Расчет субсидий'!Z270</f>
        <v>11.845454545454544</v>
      </c>
      <c r="C270" s="53">
        <f>'Расчет субсидий'!D270-1</f>
        <v>3.3578431372549122E-2</v>
      </c>
      <c r="D270" s="53">
        <f>C270*'Расчет субсидий'!E270</f>
        <v>0.16789215686274561</v>
      </c>
      <c r="E270" s="54">
        <f t="shared" si="19"/>
        <v>1.3624478533118805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3">
        <f>'Расчет субсидий'!P270-1</f>
        <v>6.4590163934426181E-2</v>
      </c>
      <c r="M270" s="53">
        <f>L270*'Расчет субсидий'!Q270</f>
        <v>1.2918032786885236</v>
      </c>
      <c r="N270" s="54">
        <f t="shared" si="20"/>
        <v>10.483006692142663</v>
      </c>
      <c r="O270" s="27" t="s">
        <v>365</v>
      </c>
      <c r="P270" s="27" t="s">
        <v>365</v>
      </c>
      <c r="Q270" s="27" t="s">
        <v>365</v>
      </c>
      <c r="R270" s="53">
        <f t="shared" si="21"/>
        <v>1.4596954355512692</v>
      </c>
    </row>
    <row r="271" spans="1:18" ht="15" customHeight="1">
      <c r="A271" s="33" t="s">
        <v>255</v>
      </c>
      <c r="B271" s="51">
        <f>'Расчет субсидий'!Z271</f>
        <v>-7.2909090909090892</v>
      </c>
      <c r="C271" s="53">
        <f>'Расчет субсидий'!D271-1</f>
        <v>0.15201104100946372</v>
      </c>
      <c r="D271" s="53">
        <f>C271*'Расчет субсидий'!E271</f>
        <v>0.7600552050473186</v>
      </c>
      <c r="E271" s="54">
        <f t="shared" si="19"/>
        <v>0.76177929955010226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3">
        <f>'Расчет субсидий'!P271-1</f>
        <v>-0.40172315849270979</v>
      </c>
      <c r="M271" s="53">
        <f>L271*'Расчет субсидий'!Q271</f>
        <v>-8.0344631698541953</v>
      </c>
      <c r="N271" s="54">
        <f t="shared" si="20"/>
        <v>-8.0526883904591919</v>
      </c>
      <c r="O271" s="27" t="s">
        <v>365</v>
      </c>
      <c r="P271" s="27" t="s">
        <v>365</v>
      </c>
      <c r="Q271" s="27" t="s">
        <v>365</v>
      </c>
      <c r="R271" s="53">
        <f t="shared" si="21"/>
        <v>-7.2744079648068762</v>
      </c>
    </row>
    <row r="272" spans="1:18" ht="15" customHeight="1">
      <c r="A272" s="32" t="s">
        <v>256</v>
      </c>
      <c r="B272" s="55"/>
      <c r="C272" s="56"/>
      <c r="D272" s="56"/>
      <c r="E272" s="57"/>
      <c r="F272" s="56"/>
      <c r="G272" s="56"/>
      <c r="H272" s="57"/>
      <c r="I272" s="57"/>
      <c r="J272" s="57"/>
      <c r="K272" s="57"/>
      <c r="L272" s="56"/>
      <c r="M272" s="56"/>
      <c r="N272" s="57"/>
      <c r="O272" s="56"/>
      <c r="P272" s="56"/>
      <c r="Q272" s="57"/>
      <c r="R272" s="57"/>
    </row>
    <row r="273" spans="1:18" ht="15" customHeight="1">
      <c r="A273" s="33" t="s">
        <v>257</v>
      </c>
      <c r="B273" s="51">
        <f>'Расчет субсидий'!Z273</f>
        <v>-0.24545454545454426</v>
      </c>
      <c r="C273" s="53">
        <f>'Расчет субсидий'!D273-1</f>
        <v>-0.42663847780126851</v>
      </c>
      <c r="D273" s="53">
        <f>C273*'Расчет субсидий'!E273</f>
        <v>-2.1331923890063424</v>
      </c>
      <c r="E273" s="54">
        <f t="shared" si="19"/>
        <v>-0.6573297753909495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3">
        <f>'Расчет субсидий'!P273-1</f>
        <v>6.6831683168316891E-2</v>
      </c>
      <c r="M273" s="53">
        <f>L273*'Расчет субсидий'!Q273</f>
        <v>1.3366336633663378</v>
      </c>
      <c r="N273" s="54">
        <f t="shared" si="20"/>
        <v>0.41187522993640513</v>
      </c>
      <c r="O273" s="27" t="s">
        <v>365</v>
      </c>
      <c r="P273" s="27" t="s">
        <v>365</v>
      </c>
      <c r="Q273" s="27" t="s">
        <v>365</v>
      </c>
      <c r="R273" s="53">
        <f t="shared" si="21"/>
        <v>-0.79655872564000463</v>
      </c>
    </row>
    <row r="274" spans="1:18" ht="15" customHeight="1">
      <c r="A274" s="33" t="s">
        <v>258</v>
      </c>
      <c r="B274" s="51">
        <f>'Расчет субсидий'!Z274</f>
        <v>-1.5727272727272705</v>
      </c>
      <c r="C274" s="53">
        <f>'Расчет субсидий'!D274-1</f>
        <v>-1</v>
      </c>
      <c r="D274" s="53">
        <f>C274*'Расчет субсидий'!E274</f>
        <v>0</v>
      </c>
      <c r="E274" s="54">
        <f t="shared" si="19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3">
        <f>'Расчет субсидий'!P274-1</f>
        <v>-3.2679738562091498E-2</v>
      </c>
      <c r="M274" s="53">
        <f>L274*'Расчет субсидий'!Q274</f>
        <v>-0.65359477124182996</v>
      </c>
      <c r="N274" s="54">
        <f t="shared" si="20"/>
        <v>-1.5727272727272708</v>
      </c>
      <c r="O274" s="27" t="s">
        <v>365</v>
      </c>
      <c r="P274" s="27" t="s">
        <v>365</v>
      </c>
      <c r="Q274" s="27" t="s">
        <v>365</v>
      </c>
      <c r="R274" s="53">
        <f t="shared" si="21"/>
        <v>-0.65359477124182996</v>
      </c>
    </row>
    <row r="275" spans="1:18" ht="15" customHeight="1">
      <c r="A275" s="33" t="s">
        <v>259</v>
      </c>
      <c r="B275" s="51">
        <f>'Расчет субсидий'!Z275</f>
        <v>-0.41818181818182154</v>
      </c>
      <c r="C275" s="53">
        <f>'Расчет субсидий'!D275-1</f>
        <v>-1</v>
      </c>
      <c r="D275" s="53">
        <f>C275*'Расчет субсидий'!E275</f>
        <v>0</v>
      </c>
      <c r="E275" s="54">
        <f t="shared" si="19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3">
        <f>'Расчет субсидий'!P275-1</f>
        <v>-8.9960417416337091E-3</v>
      </c>
      <c r="M275" s="53">
        <f>L275*'Расчет субсидий'!Q275</f>
        <v>-0.17992083483267418</v>
      </c>
      <c r="N275" s="54">
        <f t="shared" si="20"/>
        <v>-0.41818181818182149</v>
      </c>
      <c r="O275" s="27" t="s">
        <v>365</v>
      </c>
      <c r="P275" s="27" t="s">
        <v>365</v>
      </c>
      <c r="Q275" s="27" t="s">
        <v>365</v>
      </c>
      <c r="R275" s="53">
        <f t="shared" si="21"/>
        <v>-0.17992083483267418</v>
      </c>
    </row>
    <row r="276" spans="1:18" ht="15" customHeight="1">
      <c r="A276" s="33" t="s">
        <v>260</v>
      </c>
      <c r="B276" s="51">
        <f>'Расчет субсидий'!Z276</f>
        <v>-16.799999999999997</v>
      </c>
      <c r="C276" s="53">
        <f>'Расчет субсидий'!D276-1</f>
        <v>-1</v>
      </c>
      <c r="D276" s="53">
        <f>C276*'Расчет субсидий'!E276</f>
        <v>0</v>
      </c>
      <c r="E276" s="54">
        <f t="shared" si="19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3">
        <f>'Расчет субсидий'!P276-1</f>
        <v>-0.15149664019547948</v>
      </c>
      <c r="M276" s="53">
        <f>L276*'Расчет субсидий'!Q276</f>
        <v>-3.0299328039095896</v>
      </c>
      <c r="N276" s="54">
        <f t="shared" si="20"/>
        <v>-16.799999999999997</v>
      </c>
      <c r="O276" s="27" t="s">
        <v>365</v>
      </c>
      <c r="P276" s="27" t="s">
        <v>365</v>
      </c>
      <c r="Q276" s="27" t="s">
        <v>365</v>
      </c>
      <c r="R276" s="53">
        <f t="shared" si="21"/>
        <v>-3.0299328039095896</v>
      </c>
    </row>
    <row r="277" spans="1:18" ht="15" customHeight="1">
      <c r="A277" s="33" t="s">
        <v>261</v>
      </c>
      <c r="B277" s="51">
        <f>'Расчет субсидий'!Z277</f>
        <v>-31.381818181818179</v>
      </c>
      <c r="C277" s="53">
        <f>'Расчет субсидий'!D277-1</f>
        <v>-0.23243243243243239</v>
      </c>
      <c r="D277" s="53">
        <f>C277*'Расчет субсидий'!E277</f>
        <v>-1.1621621621621618</v>
      </c>
      <c r="E277" s="54">
        <f t="shared" si="19"/>
        <v>-2.8915403336095458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3">
        <f>'Расчет субсидий'!P277-1</f>
        <v>-0.57253780138945642</v>
      </c>
      <c r="M277" s="53">
        <f>L277*'Расчет субсидий'!Q277</f>
        <v>-11.450756027789129</v>
      </c>
      <c r="N277" s="54">
        <f t="shared" si="20"/>
        <v>-28.490277848208635</v>
      </c>
      <c r="O277" s="27" t="s">
        <v>365</v>
      </c>
      <c r="P277" s="27" t="s">
        <v>365</v>
      </c>
      <c r="Q277" s="27" t="s">
        <v>365</v>
      </c>
      <c r="R277" s="53">
        <f t="shared" si="21"/>
        <v>-12.612918189951291</v>
      </c>
    </row>
    <row r="278" spans="1:18" ht="15" customHeight="1">
      <c r="A278" s="33" t="s">
        <v>262</v>
      </c>
      <c r="B278" s="51">
        <f>'Расчет субсидий'!Z278</f>
        <v>-52.836363636363643</v>
      </c>
      <c r="C278" s="53">
        <f>'Расчет субсидий'!D278-1</f>
        <v>-1</v>
      </c>
      <c r="D278" s="53">
        <f>C278*'Расчет субсидий'!E278</f>
        <v>0</v>
      </c>
      <c r="E278" s="54">
        <f t="shared" si="19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3">
        <f>'Расчет субсидий'!P278-1</f>
        <v>-0.7582938388625593</v>
      </c>
      <c r="M278" s="53">
        <f>L278*'Расчет субсидий'!Q278</f>
        <v>-15.165876777251185</v>
      </c>
      <c r="N278" s="54">
        <f t="shared" si="20"/>
        <v>-52.836363636363643</v>
      </c>
      <c r="O278" s="27" t="s">
        <v>365</v>
      </c>
      <c r="P278" s="27" t="s">
        <v>365</v>
      </c>
      <c r="Q278" s="27" t="s">
        <v>365</v>
      </c>
      <c r="R278" s="53">
        <f t="shared" si="21"/>
        <v>-15.165876777251185</v>
      </c>
    </row>
    <row r="279" spans="1:18" ht="15" customHeight="1">
      <c r="A279" s="33" t="s">
        <v>263</v>
      </c>
      <c r="B279" s="51">
        <f>'Расчет субсидий'!Z279</f>
        <v>-15.781818181818181</v>
      </c>
      <c r="C279" s="53">
        <f>'Расчет субсидий'!D279-1</f>
        <v>-1</v>
      </c>
      <c r="D279" s="53">
        <f>C279*'Расчет субсидий'!E279</f>
        <v>0</v>
      </c>
      <c r="E279" s="54">
        <f t="shared" si="19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3">
        <f>'Расчет субсидий'!P279-1</f>
        <v>-0.18761301989150092</v>
      </c>
      <c r="M279" s="53">
        <f>L279*'Расчет субсидий'!Q279</f>
        <v>-3.7522603978300184</v>
      </c>
      <c r="N279" s="54">
        <f t="shared" si="20"/>
        <v>-15.78181818181818</v>
      </c>
      <c r="O279" s="27" t="s">
        <v>365</v>
      </c>
      <c r="P279" s="27" t="s">
        <v>365</v>
      </c>
      <c r="Q279" s="27" t="s">
        <v>365</v>
      </c>
      <c r="R279" s="53">
        <f t="shared" si="21"/>
        <v>-3.7522603978300184</v>
      </c>
    </row>
    <row r="280" spans="1:18" ht="15" customHeight="1">
      <c r="A280" s="33" t="s">
        <v>264</v>
      </c>
      <c r="B280" s="51">
        <f>'Расчет субсидий'!Z280</f>
        <v>-19.099999999999994</v>
      </c>
      <c r="C280" s="53">
        <f>'Расчет субсидий'!D280-1</f>
        <v>-1</v>
      </c>
      <c r="D280" s="53">
        <f>C280*'Расчет субсидий'!E280</f>
        <v>0</v>
      </c>
      <c r="E280" s="54">
        <f t="shared" si="19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3">
        <f>'Расчет субсидий'!P280-1</f>
        <v>-0.21748400852878458</v>
      </c>
      <c r="M280" s="53">
        <f>L280*'Расчет субсидий'!Q280</f>
        <v>-4.3496801705756916</v>
      </c>
      <c r="N280" s="54">
        <f t="shared" si="20"/>
        <v>-19.099999999999994</v>
      </c>
      <c r="O280" s="27" t="s">
        <v>365</v>
      </c>
      <c r="P280" s="27" t="s">
        <v>365</v>
      </c>
      <c r="Q280" s="27" t="s">
        <v>365</v>
      </c>
      <c r="R280" s="53">
        <f t="shared" si="21"/>
        <v>-4.3496801705756916</v>
      </c>
    </row>
    <row r="281" spans="1:18" ht="15" customHeight="1">
      <c r="A281" s="33" t="s">
        <v>265</v>
      </c>
      <c r="B281" s="51">
        <f>'Расчет субсидий'!Z281</f>
        <v>-10.963636363636368</v>
      </c>
      <c r="C281" s="53">
        <f>'Расчет субсидий'!D281-1</f>
        <v>-1</v>
      </c>
      <c r="D281" s="53">
        <f>C281*'Расчет субсидий'!E281</f>
        <v>0</v>
      </c>
      <c r="E281" s="54">
        <f t="shared" si="19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3">
        <f>'Расчет субсидий'!P281-1</f>
        <v>-0.17859834212509418</v>
      </c>
      <c r="M281" s="53">
        <f>L281*'Расчет субсидий'!Q281</f>
        <v>-3.5719668425018836</v>
      </c>
      <c r="N281" s="54">
        <f t="shared" si="20"/>
        <v>-10.963636363636368</v>
      </c>
      <c r="O281" s="27" t="s">
        <v>365</v>
      </c>
      <c r="P281" s="27" t="s">
        <v>365</v>
      </c>
      <c r="Q281" s="27" t="s">
        <v>365</v>
      </c>
      <c r="R281" s="53">
        <f t="shared" si="21"/>
        <v>-3.5719668425018836</v>
      </c>
    </row>
    <row r="282" spans="1:18" ht="15" customHeight="1">
      <c r="A282" s="33" t="s">
        <v>266</v>
      </c>
      <c r="B282" s="51">
        <f>'Расчет субсидий'!Z282</f>
        <v>4.7545454545454504</v>
      </c>
      <c r="C282" s="53">
        <f>'Расчет субсидий'!D282-1</f>
        <v>-1</v>
      </c>
      <c r="D282" s="53">
        <f>C282*'Расчет субсидий'!E282</f>
        <v>0</v>
      </c>
      <c r="E282" s="54">
        <f t="shared" si="19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3">
        <f>'Расчет субсидий'!P282-1</f>
        <v>6.6739012479652748E-2</v>
      </c>
      <c r="M282" s="53">
        <f>L282*'Расчет субсидий'!Q282</f>
        <v>1.334780249593055</v>
      </c>
      <c r="N282" s="54">
        <f t="shared" si="20"/>
        <v>4.7545454545454504</v>
      </c>
      <c r="O282" s="27" t="s">
        <v>365</v>
      </c>
      <c r="P282" s="27" t="s">
        <v>365</v>
      </c>
      <c r="Q282" s="27" t="s">
        <v>365</v>
      </c>
      <c r="R282" s="53">
        <f t="shared" si="21"/>
        <v>1.334780249593055</v>
      </c>
    </row>
    <row r="283" spans="1:18" ht="15" customHeight="1">
      <c r="A283" s="33" t="s">
        <v>267</v>
      </c>
      <c r="B283" s="51">
        <f>'Расчет субсидий'!Z283</f>
        <v>15.036363636363646</v>
      </c>
      <c r="C283" s="53">
        <f>'Расчет субсидий'!D283-1</f>
        <v>-1</v>
      </c>
      <c r="D283" s="53">
        <f>C283*'Расчет субсидий'!E283</f>
        <v>0</v>
      </c>
      <c r="E283" s="54">
        <f t="shared" si="19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3">
        <f>'Расчет субсидий'!P283-1</f>
        <v>0.21621314019658566</v>
      </c>
      <c r="M283" s="53">
        <f>L283*'Расчет субсидий'!Q283</f>
        <v>4.3242628039317133</v>
      </c>
      <c r="N283" s="54">
        <f t="shared" si="20"/>
        <v>15.036363636363644</v>
      </c>
      <c r="O283" s="27" t="s">
        <v>365</v>
      </c>
      <c r="P283" s="27" t="s">
        <v>365</v>
      </c>
      <c r="Q283" s="27" t="s">
        <v>365</v>
      </c>
      <c r="R283" s="53">
        <f t="shared" si="21"/>
        <v>4.3242628039317133</v>
      </c>
    </row>
    <row r="284" spans="1:18" ht="15" customHeight="1">
      <c r="A284" s="33" t="s">
        <v>268</v>
      </c>
      <c r="B284" s="51">
        <f>'Расчет субсидий'!Z284</f>
        <v>-38.681818181818187</v>
      </c>
      <c r="C284" s="53">
        <f>'Расчет субсидий'!D284-1</f>
        <v>-1</v>
      </c>
      <c r="D284" s="53">
        <f>C284*'Расчет субсидий'!E284</f>
        <v>0</v>
      </c>
      <c r="E284" s="54">
        <f t="shared" si="19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3">
        <f>'Расчет субсидий'!P284-1</f>
        <v>-0.47049808429118778</v>
      </c>
      <c r="M284" s="53">
        <f>L284*'Расчет субсидий'!Q284</f>
        <v>-9.409961685823756</v>
      </c>
      <c r="N284" s="54">
        <f t="shared" si="20"/>
        <v>-38.681818181818187</v>
      </c>
      <c r="O284" s="27" t="s">
        <v>365</v>
      </c>
      <c r="P284" s="27" t="s">
        <v>365</v>
      </c>
      <c r="Q284" s="27" t="s">
        <v>365</v>
      </c>
      <c r="R284" s="53">
        <f t="shared" si="21"/>
        <v>-9.409961685823756</v>
      </c>
    </row>
    <row r="285" spans="1:18" ht="15" customHeight="1">
      <c r="A285" s="33" t="s">
        <v>269</v>
      </c>
      <c r="B285" s="51">
        <f>'Расчет субсидий'!Z285</f>
        <v>1.1090909090909076</v>
      </c>
      <c r="C285" s="53">
        <f>'Расчет субсидий'!D285-1</f>
        <v>-0.48565817039106141</v>
      </c>
      <c r="D285" s="53">
        <f>C285*'Расчет субсидий'!E285</f>
        <v>-2.4282908519553068</v>
      </c>
      <c r="E285" s="54">
        <f t="shared" si="19"/>
        <v>-1.1971176679465316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3">
        <f>'Расчет субсидий'!P285-1</f>
        <v>0.23390120036934436</v>
      </c>
      <c r="M285" s="53">
        <f>L285*'Расчет субсидий'!Q285</f>
        <v>4.6780240073868873</v>
      </c>
      <c r="N285" s="54">
        <f t="shared" si="20"/>
        <v>2.3062085770374394</v>
      </c>
      <c r="O285" s="27" t="s">
        <v>365</v>
      </c>
      <c r="P285" s="27" t="s">
        <v>365</v>
      </c>
      <c r="Q285" s="27" t="s">
        <v>365</v>
      </c>
      <c r="R285" s="53">
        <f t="shared" si="21"/>
        <v>2.2497331554315805</v>
      </c>
    </row>
    <row r="286" spans="1:18" ht="15" customHeight="1">
      <c r="A286" s="33" t="s">
        <v>270</v>
      </c>
      <c r="B286" s="51">
        <f>'Расчет субсидий'!Z286</f>
        <v>11.400000000000006</v>
      </c>
      <c r="C286" s="53">
        <f>'Расчет субсидий'!D286-1</f>
        <v>-0.22410071942446042</v>
      </c>
      <c r="D286" s="53">
        <f>C286*'Расчет субсидий'!E286</f>
        <v>-1.1205035971223021</v>
      </c>
      <c r="E286" s="54">
        <f t="shared" si="19"/>
        <v>-3.9816045683183425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3">
        <f>'Расчет субсидий'!P286-1</f>
        <v>0.21643464277509761</v>
      </c>
      <c r="M286" s="53">
        <f>L286*'Расчет субсидий'!Q286</f>
        <v>4.3286928555019522</v>
      </c>
      <c r="N286" s="54">
        <f t="shared" si="20"/>
        <v>15.381604568318348</v>
      </c>
      <c r="O286" s="27" t="s">
        <v>365</v>
      </c>
      <c r="P286" s="27" t="s">
        <v>365</v>
      </c>
      <c r="Q286" s="27" t="s">
        <v>365</v>
      </c>
      <c r="R286" s="53">
        <f t="shared" si="21"/>
        <v>3.2081892583796501</v>
      </c>
    </row>
    <row r="287" spans="1:18" ht="15" customHeight="1">
      <c r="A287" s="33" t="s">
        <v>271</v>
      </c>
      <c r="B287" s="51">
        <f>'Расчет субсидий'!Z287</f>
        <v>21.11818181818181</v>
      </c>
      <c r="C287" s="53">
        <f>'Расчет субсидий'!D287-1</f>
        <v>-1.9166488362693967E-2</v>
      </c>
      <c r="D287" s="53">
        <f>C287*'Расчет субсидий'!E287</f>
        <v>-9.5832441813469837E-2</v>
      </c>
      <c r="E287" s="54">
        <f t="shared" si="19"/>
        <v>-0.35323514678052825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3">
        <f>'Расчет субсидий'!P287-1</f>
        <v>0.29125900065459298</v>
      </c>
      <c r="M287" s="53">
        <f>L287*'Расчет субсидий'!Q287</f>
        <v>5.8251800130918596</v>
      </c>
      <c r="N287" s="54">
        <f t="shared" si="20"/>
        <v>21.471416964962341</v>
      </c>
      <c r="O287" s="27" t="s">
        <v>365</v>
      </c>
      <c r="P287" s="27" t="s">
        <v>365</v>
      </c>
      <c r="Q287" s="27" t="s">
        <v>365</v>
      </c>
      <c r="R287" s="53">
        <f t="shared" si="21"/>
        <v>5.7293475712783897</v>
      </c>
    </row>
    <row r="288" spans="1:18" ht="15" customHeight="1">
      <c r="A288" s="33" t="s">
        <v>272</v>
      </c>
      <c r="B288" s="51">
        <f>'Расчет субсидий'!Z288</f>
        <v>0</v>
      </c>
      <c r="C288" s="53">
        <f>'Расчет субсидий'!D288-1</f>
        <v>0.20020470637234489</v>
      </c>
      <c r="D288" s="53">
        <f>C288*'Расчет субсидий'!E288</f>
        <v>1.0010235318617244</v>
      </c>
      <c r="E288" s="54">
        <f t="shared" si="19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3">
        <f>'Расчет субсидий'!P288-1</f>
        <v>0.26772455089820357</v>
      </c>
      <c r="M288" s="53">
        <f>L288*'Расчет субсидий'!Q288</f>
        <v>5.3544910179640715</v>
      </c>
      <c r="N288" s="54">
        <f t="shared" si="20"/>
        <v>0</v>
      </c>
      <c r="O288" s="27" t="s">
        <v>365</v>
      </c>
      <c r="P288" s="27" t="s">
        <v>365</v>
      </c>
      <c r="Q288" s="27" t="s">
        <v>365</v>
      </c>
      <c r="R288" s="53">
        <f t="shared" si="21"/>
        <v>6.3555145498257959</v>
      </c>
    </row>
    <row r="289" spans="1:18" ht="15" customHeight="1">
      <c r="A289" s="33" t="s">
        <v>165</v>
      </c>
      <c r="B289" s="51">
        <f>'Расчет субсидий'!Z289</f>
        <v>-11.209090909090904</v>
      </c>
      <c r="C289" s="53">
        <f>'Расчет субсидий'!D289-1</f>
        <v>-1</v>
      </c>
      <c r="D289" s="53">
        <f>C289*'Расчет субсидий'!E289</f>
        <v>0</v>
      </c>
      <c r="E289" s="54">
        <f t="shared" si="19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3">
        <f>'Расчет субсидий'!P289-1</f>
        <v>-0.15326521545979566</v>
      </c>
      <c r="M289" s="53">
        <f>L289*'Расчет субсидий'!Q289</f>
        <v>-3.0653043091959131</v>
      </c>
      <c r="N289" s="54">
        <f t="shared" si="20"/>
        <v>-11.209090909090904</v>
      </c>
      <c r="O289" s="27" t="s">
        <v>365</v>
      </c>
      <c r="P289" s="27" t="s">
        <v>365</v>
      </c>
      <c r="Q289" s="27" t="s">
        <v>365</v>
      </c>
      <c r="R289" s="53">
        <f t="shared" si="21"/>
        <v>-3.0653043091959131</v>
      </c>
    </row>
    <row r="290" spans="1:18" ht="15" customHeight="1">
      <c r="A290" s="32" t="s">
        <v>273</v>
      </c>
      <c r="B290" s="55"/>
      <c r="C290" s="56"/>
      <c r="D290" s="56"/>
      <c r="E290" s="57"/>
      <c r="F290" s="56"/>
      <c r="G290" s="56"/>
      <c r="H290" s="57"/>
      <c r="I290" s="57"/>
      <c r="J290" s="57"/>
      <c r="K290" s="57"/>
      <c r="L290" s="56"/>
      <c r="M290" s="56"/>
      <c r="N290" s="57"/>
      <c r="O290" s="56"/>
      <c r="P290" s="56"/>
      <c r="Q290" s="57"/>
      <c r="R290" s="57"/>
    </row>
    <row r="291" spans="1:18" ht="15" customHeight="1">
      <c r="A291" s="33" t="s">
        <v>69</v>
      </c>
      <c r="B291" s="51">
        <f>'Расчет субсидий'!Z291</f>
        <v>-11</v>
      </c>
      <c r="C291" s="53">
        <f>'Расчет субсидий'!D291-1</f>
        <v>0.23216052631578954</v>
      </c>
      <c r="D291" s="53">
        <f>C291*'Расчет субсидий'!E291</f>
        <v>1.1608026315789477</v>
      </c>
      <c r="E291" s="54">
        <f t="shared" si="19"/>
        <v>2.7919737903500903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3">
        <f>'Расчет субсидий'!P291-1</f>
        <v>-0.28671041837571776</v>
      </c>
      <c r="M291" s="53">
        <f>L291*'Расчет субсидий'!Q291</f>
        <v>-5.7342083675143556</v>
      </c>
      <c r="N291" s="54">
        <f t="shared" si="20"/>
        <v>-13.79197379035009</v>
      </c>
      <c r="O291" s="27" t="s">
        <v>365</v>
      </c>
      <c r="P291" s="27" t="s">
        <v>365</v>
      </c>
      <c r="Q291" s="27" t="s">
        <v>365</v>
      </c>
      <c r="R291" s="53">
        <f t="shared" si="21"/>
        <v>-4.5734057359354079</v>
      </c>
    </row>
    <row r="292" spans="1:18" ht="15" customHeight="1">
      <c r="A292" s="33" t="s">
        <v>274</v>
      </c>
      <c r="B292" s="51">
        <f>'Расчет субсидий'!Z292</f>
        <v>-42.063636363636363</v>
      </c>
      <c r="C292" s="53">
        <f>'Расчет субсидий'!D292-1</f>
        <v>0.27076923076923065</v>
      </c>
      <c r="D292" s="53">
        <f>C292*'Расчет субсидий'!E292</f>
        <v>1.3538461538461533</v>
      </c>
      <c r="E292" s="54">
        <f t="shared" si="19"/>
        <v>3.0541254125412522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3">
        <f>'Расчет субсидий'!P292-1</f>
        <v>-1</v>
      </c>
      <c r="M292" s="53">
        <f>L292*'Расчет субсидий'!Q292</f>
        <v>-20</v>
      </c>
      <c r="N292" s="54">
        <f t="shared" si="20"/>
        <v>-45.117761776177616</v>
      </c>
      <c r="O292" s="27" t="s">
        <v>365</v>
      </c>
      <c r="P292" s="27" t="s">
        <v>365</v>
      </c>
      <c r="Q292" s="27" t="s">
        <v>365</v>
      </c>
      <c r="R292" s="53">
        <f t="shared" si="21"/>
        <v>-18.646153846153847</v>
      </c>
    </row>
    <row r="293" spans="1:18" ht="15" customHeight="1">
      <c r="A293" s="33" t="s">
        <v>275</v>
      </c>
      <c r="B293" s="51">
        <f>'Расчет субсидий'!Z293</f>
        <v>3.3090909090909086</v>
      </c>
      <c r="C293" s="53">
        <f>'Расчет субсидий'!D293-1</f>
        <v>-1</v>
      </c>
      <c r="D293" s="53">
        <f>C293*'Расчет субсидий'!E293</f>
        <v>0</v>
      </c>
      <c r="E293" s="54">
        <f t="shared" si="19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3">
        <f>'Расчет субсидий'!P293-1</f>
        <v>0.30000000000000004</v>
      </c>
      <c r="M293" s="53">
        <f>L293*'Расчет субсидий'!Q293</f>
        <v>6.0000000000000009</v>
      </c>
      <c r="N293" s="54">
        <f t="shared" si="20"/>
        <v>3.3090909090909086</v>
      </c>
      <c r="O293" s="27" t="s">
        <v>365</v>
      </c>
      <c r="P293" s="27" t="s">
        <v>365</v>
      </c>
      <c r="Q293" s="27" t="s">
        <v>365</v>
      </c>
      <c r="R293" s="53">
        <f t="shared" si="21"/>
        <v>6.0000000000000009</v>
      </c>
    </row>
    <row r="294" spans="1:18" ht="15" customHeight="1">
      <c r="A294" s="33" t="s">
        <v>51</v>
      </c>
      <c r="B294" s="51">
        <f>'Расчет субсидий'!Z294</f>
        <v>7.2727272727272307E-2</v>
      </c>
      <c r="C294" s="53">
        <f>'Расчет субсидий'!D294-1</f>
        <v>0.20408703089256641</v>
      </c>
      <c r="D294" s="53">
        <f>C294*'Расчет субсидий'!E294</f>
        <v>1.0204351544628321</v>
      </c>
      <c r="E294" s="54">
        <f t="shared" si="19"/>
        <v>0.21094843036639463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3">
        <f>'Расчет субсидий'!P294-1</f>
        <v>-3.3431329188021941E-2</v>
      </c>
      <c r="M294" s="53">
        <f>L294*'Расчет субсидий'!Q294</f>
        <v>-0.66862658376043882</v>
      </c>
      <c r="N294" s="54">
        <f t="shared" si="20"/>
        <v>-0.13822115763912235</v>
      </c>
      <c r="O294" s="27" t="s">
        <v>365</v>
      </c>
      <c r="P294" s="27" t="s">
        <v>365</v>
      </c>
      <c r="Q294" s="27" t="s">
        <v>365</v>
      </c>
      <c r="R294" s="53">
        <f t="shared" si="21"/>
        <v>0.35180857070239324</v>
      </c>
    </row>
    <row r="295" spans="1:18" ht="15" customHeight="1">
      <c r="A295" s="33" t="s">
        <v>276</v>
      </c>
      <c r="B295" s="51">
        <f>'Расчет субсидий'!Z295</f>
        <v>30.609090909090895</v>
      </c>
      <c r="C295" s="53">
        <f>'Расчет субсидий'!D295-1</f>
        <v>0.30000000000000004</v>
      </c>
      <c r="D295" s="53">
        <f>C295*'Расчет субсидий'!E295</f>
        <v>1.5000000000000002</v>
      </c>
      <c r="E295" s="54">
        <f t="shared" si="19"/>
        <v>6.1218181818181794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3">
        <f>'Расчет субсидий'!P295-1</f>
        <v>0.30000000000000004</v>
      </c>
      <c r="M295" s="53">
        <f>L295*'Расчет субсидий'!Q295</f>
        <v>6.0000000000000009</v>
      </c>
      <c r="N295" s="54">
        <f t="shared" si="20"/>
        <v>24.487272727272718</v>
      </c>
      <c r="O295" s="27" t="s">
        <v>365</v>
      </c>
      <c r="P295" s="27" t="s">
        <v>365</v>
      </c>
      <c r="Q295" s="27" t="s">
        <v>365</v>
      </c>
      <c r="R295" s="53">
        <f t="shared" si="21"/>
        <v>7.5000000000000009</v>
      </c>
    </row>
    <row r="296" spans="1:18" ht="15" customHeight="1">
      <c r="A296" s="33" t="s">
        <v>277</v>
      </c>
      <c r="B296" s="51">
        <f>'Расчет субсидий'!Z296</f>
        <v>-35.790909090909096</v>
      </c>
      <c r="C296" s="53">
        <f>'Расчет субсидий'!D296-1</f>
        <v>0.30000000000000004</v>
      </c>
      <c r="D296" s="53">
        <f>C296*'Расчет субсидий'!E296</f>
        <v>1.5000000000000002</v>
      </c>
      <c r="E296" s="54">
        <f t="shared" si="19"/>
        <v>5.9378012368468074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3">
        <f>'Расчет субсидий'!P296-1</f>
        <v>-0.52707275803722509</v>
      </c>
      <c r="M296" s="53">
        <f>L296*'Расчет субсидий'!Q296</f>
        <v>-10.541455160744501</v>
      </c>
      <c r="N296" s="54">
        <f t="shared" si="20"/>
        <v>-41.728710327755905</v>
      </c>
      <c r="O296" s="27" t="s">
        <v>365</v>
      </c>
      <c r="P296" s="27" t="s">
        <v>365</v>
      </c>
      <c r="Q296" s="27" t="s">
        <v>365</v>
      </c>
      <c r="R296" s="53">
        <f t="shared" si="21"/>
        <v>-9.0414551607445013</v>
      </c>
    </row>
    <row r="297" spans="1:18" ht="15" customHeight="1">
      <c r="A297" s="33" t="s">
        <v>278</v>
      </c>
      <c r="B297" s="51">
        <f>'Расчет субсидий'!Z297</f>
        <v>-50.163636363636357</v>
      </c>
      <c r="C297" s="53">
        <f>'Расчет субсидий'!D297-1</f>
        <v>-1</v>
      </c>
      <c r="D297" s="53">
        <f>C297*'Расчет субсидий'!E297</f>
        <v>0</v>
      </c>
      <c r="E297" s="54">
        <f t="shared" si="19"/>
        <v>0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3">
        <f>'Расчет субсидий'!P297-1</f>
        <v>-0.60891372886213824</v>
      </c>
      <c r="M297" s="53">
        <f>L297*'Расчет субсидий'!Q297</f>
        <v>-12.178274577242764</v>
      </c>
      <c r="N297" s="54">
        <f t="shared" si="20"/>
        <v>-50.163636363636357</v>
      </c>
      <c r="O297" s="27" t="s">
        <v>365</v>
      </c>
      <c r="P297" s="27" t="s">
        <v>365</v>
      </c>
      <c r="Q297" s="27" t="s">
        <v>365</v>
      </c>
      <c r="R297" s="53">
        <f t="shared" si="21"/>
        <v>-12.178274577242764</v>
      </c>
    </row>
    <row r="298" spans="1:18" ht="15" customHeight="1">
      <c r="A298" s="33" t="s">
        <v>279</v>
      </c>
      <c r="B298" s="51">
        <f>'Расчет субсидий'!Z298</f>
        <v>7.3090909090909122</v>
      </c>
      <c r="C298" s="53">
        <f>'Расчет субсидий'!D298-1</f>
        <v>0.21141818181818173</v>
      </c>
      <c r="D298" s="53">
        <f>C298*'Расчет субсидий'!E298</f>
        <v>1.0570909090909086</v>
      </c>
      <c r="E298" s="54">
        <f t="shared" si="19"/>
        <v>4.6327352134298323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3">
        <f>'Расчет субсидий'!P298-1</f>
        <v>3.0534351145038219E-2</v>
      </c>
      <c r="M298" s="53">
        <f>L298*'Расчет субсидий'!Q298</f>
        <v>0.61068702290076438</v>
      </c>
      <c r="N298" s="54">
        <f t="shared" si="20"/>
        <v>2.6763556956610794</v>
      </c>
      <c r="O298" s="27" t="s">
        <v>365</v>
      </c>
      <c r="P298" s="27" t="s">
        <v>365</v>
      </c>
      <c r="Q298" s="27" t="s">
        <v>365</v>
      </c>
      <c r="R298" s="53">
        <f t="shared" si="21"/>
        <v>1.667777931991673</v>
      </c>
    </row>
    <row r="299" spans="1:18" ht="15" customHeight="1">
      <c r="A299" s="33" t="s">
        <v>280</v>
      </c>
      <c r="B299" s="51">
        <f>'Расчет субсидий'!Z299</f>
        <v>-9.254545454545454</v>
      </c>
      <c r="C299" s="53">
        <f>'Расчет субсидий'!D299-1</f>
        <v>-1</v>
      </c>
      <c r="D299" s="53">
        <f>C299*'Расчет субсидий'!E299</f>
        <v>0</v>
      </c>
      <c r="E299" s="54">
        <f t="shared" si="19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3">
        <f>'Расчет субсидий'!P299-1</f>
        <v>-0.50076149862930253</v>
      </c>
      <c r="M299" s="53">
        <f>L299*'Расчет субсидий'!Q299</f>
        <v>-10.015229972586051</v>
      </c>
      <c r="N299" s="54">
        <f t="shared" si="20"/>
        <v>-9.254545454545454</v>
      </c>
      <c r="O299" s="27" t="s">
        <v>365</v>
      </c>
      <c r="P299" s="27" t="s">
        <v>365</v>
      </c>
      <c r="Q299" s="27" t="s">
        <v>365</v>
      </c>
      <c r="R299" s="53">
        <f t="shared" si="21"/>
        <v>-10.015229972586051</v>
      </c>
    </row>
    <row r="300" spans="1:18" ht="15" customHeight="1">
      <c r="A300" s="33" t="s">
        <v>281</v>
      </c>
      <c r="B300" s="51">
        <f>'Расчет субсидий'!Z300</f>
        <v>-9.7999999999999972</v>
      </c>
      <c r="C300" s="53">
        <f>'Расчет субсидий'!D300-1</f>
        <v>0.30000000000000004</v>
      </c>
      <c r="D300" s="53">
        <f>C300*'Расчет субсидий'!E300</f>
        <v>1.5000000000000002</v>
      </c>
      <c r="E300" s="54">
        <f t="shared" si="19"/>
        <v>4.3146914254505706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3">
        <f>'Расчет субсидий'!P300-1</f>
        <v>-0.24534821903242965</v>
      </c>
      <c r="M300" s="53">
        <f>L300*'Расчет субсидий'!Q300</f>
        <v>-4.906964380648593</v>
      </c>
      <c r="N300" s="54">
        <f t="shared" si="20"/>
        <v>-14.114691425450566</v>
      </c>
      <c r="O300" s="27" t="s">
        <v>365</v>
      </c>
      <c r="P300" s="27" t="s">
        <v>365</v>
      </c>
      <c r="Q300" s="27" t="s">
        <v>365</v>
      </c>
      <c r="R300" s="53">
        <f t="shared" si="21"/>
        <v>-3.406964380648593</v>
      </c>
    </row>
    <row r="301" spans="1:18" ht="15" customHeight="1">
      <c r="A301" s="33" t="s">
        <v>282</v>
      </c>
      <c r="B301" s="51">
        <f>'Расчет субсидий'!Z301</f>
        <v>11.754545454545479</v>
      </c>
      <c r="C301" s="53">
        <f>'Расчет субсидий'!D301-1</f>
        <v>-1</v>
      </c>
      <c r="D301" s="53">
        <f>C301*'Расчет субсидий'!E301</f>
        <v>0</v>
      </c>
      <c r="E301" s="54">
        <f t="shared" si="19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3">
        <f>'Расчет субсидий'!P301-1</f>
        <v>8.6523335081279518E-2</v>
      </c>
      <c r="M301" s="53">
        <f>L301*'Расчет субсидий'!Q301</f>
        <v>1.7304667016255904</v>
      </c>
      <c r="N301" s="54">
        <f t="shared" si="20"/>
        <v>11.754545454545479</v>
      </c>
      <c r="O301" s="27" t="s">
        <v>365</v>
      </c>
      <c r="P301" s="27" t="s">
        <v>365</v>
      </c>
      <c r="Q301" s="27" t="s">
        <v>365</v>
      </c>
      <c r="R301" s="53">
        <f t="shared" si="21"/>
        <v>1.7304667016255904</v>
      </c>
    </row>
    <row r="302" spans="1:18" ht="15" customHeight="1">
      <c r="A302" s="33" t="s">
        <v>283</v>
      </c>
      <c r="B302" s="51">
        <f>'Расчет субсидий'!Z302</f>
        <v>-3.6272727272727274</v>
      </c>
      <c r="C302" s="53">
        <f>'Расчет субсидий'!D302-1</f>
        <v>-1</v>
      </c>
      <c r="D302" s="53">
        <f>C302*'Расчет субсидий'!E302</f>
        <v>0</v>
      </c>
      <c r="E302" s="54">
        <f t="shared" si="19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3">
        <f>'Расчет субсидий'!P302-1</f>
        <v>-0.76422550052687033</v>
      </c>
      <c r="M302" s="53">
        <f>L302*'Расчет субсидий'!Q302</f>
        <v>-15.284510010537407</v>
      </c>
      <c r="N302" s="54">
        <f t="shared" si="20"/>
        <v>-3.6272727272727274</v>
      </c>
      <c r="O302" s="27" t="s">
        <v>365</v>
      </c>
      <c r="P302" s="27" t="s">
        <v>365</v>
      </c>
      <c r="Q302" s="27" t="s">
        <v>365</v>
      </c>
      <c r="R302" s="53">
        <f t="shared" si="21"/>
        <v>-15.284510010537407</v>
      </c>
    </row>
    <row r="303" spans="1:18" ht="15" customHeight="1">
      <c r="A303" s="33" t="s">
        <v>284</v>
      </c>
      <c r="B303" s="51">
        <f>'Расчет субсидий'!Z303</f>
        <v>-43.763636363636365</v>
      </c>
      <c r="C303" s="53">
        <f>'Расчет субсидий'!D303-1</f>
        <v>-1</v>
      </c>
      <c r="D303" s="53">
        <f>C303*'Расчет субсидий'!E303</f>
        <v>0</v>
      </c>
      <c r="E303" s="54">
        <f t="shared" si="19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3">
        <f>'Расчет субсидий'!P303-1</f>
        <v>-0.83566760037348264</v>
      </c>
      <c r="M303" s="53">
        <f>L303*'Расчет субсидий'!Q303</f>
        <v>-16.713352007469652</v>
      </c>
      <c r="N303" s="54">
        <f t="shared" si="20"/>
        <v>-43.763636363636365</v>
      </c>
      <c r="O303" s="27" t="s">
        <v>365</v>
      </c>
      <c r="P303" s="27" t="s">
        <v>365</v>
      </c>
      <c r="Q303" s="27" t="s">
        <v>365</v>
      </c>
      <c r="R303" s="53">
        <f t="shared" si="21"/>
        <v>-16.713352007469652</v>
      </c>
    </row>
    <row r="304" spans="1:18" ht="15" customHeight="1">
      <c r="A304" s="33" t="s">
        <v>285</v>
      </c>
      <c r="B304" s="51">
        <f>'Расчет субсидий'!Z304</f>
        <v>1.0909090909090917</v>
      </c>
      <c r="C304" s="53">
        <f>'Расчет субсидий'!D304-1</f>
        <v>-1</v>
      </c>
      <c r="D304" s="53">
        <f>C304*'Расчет субсидий'!E304</f>
        <v>0</v>
      </c>
      <c r="E304" s="54">
        <f t="shared" si="19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3">
        <f>'Расчет субсидий'!P304-1</f>
        <v>0.10200164518782562</v>
      </c>
      <c r="M304" s="53">
        <f>L304*'Расчет субсидий'!Q304</f>
        <v>2.0400329037565124</v>
      </c>
      <c r="N304" s="54">
        <f t="shared" si="20"/>
        <v>1.0909090909090917</v>
      </c>
      <c r="O304" s="27" t="s">
        <v>365</v>
      </c>
      <c r="P304" s="27" t="s">
        <v>365</v>
      </c>
      <c r="Q304" s="27" t="s">
        <v>365</v>
      </c>
      <c r="R304" s="53">
        <f t="shared" si="21"/>
        <v>2.0400329037565124</v>
      </c>
    </row>
    <row r="305" spans="1:18" ht="15" customHeight="1">
      <c r="A305" s="33" t="s">
        <v>286</v>
      </c>
      <c r="B305" s="51">
        <f>'Расчет субсидий'!Z305</f>
        <v>-8.2909090909090928</v>
      </c>
      <c r="C305" s="53">
        <f>'Расчет субсидий'!D305-1</f>
        <v>-0.65778092418586698</v>
      </c>
      <c r="D305" s="53">
        <f>C305*'Расчет субсидий'!E305</f>
        <v>-3.2889046209293351</v>
      </c>
      <c r="E305" s="54">
        <f t="shared" si="19"/>
        <v>-1.5820301415451532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3">
        <f>'Расчет субсидий'!P305-1</f>
        <v>-0.69735912099209663</v>
      </c>
      <c r="M305" s="53">
        <f>L305*'Расчет субсидий'!Q305</f>
        <v>-13.947182419841933</v>
      </c>
      <c r="N305" s="54">
        <f t="shared" si="20"/>
        <v>-6.7088789493639407</v>
      </c>
      <c r="O305" s="27" t="s">
        <v>365</v>
      </c>
      <c r="P305" s="27" t="s">
        <v>365</v>
      </c>
      <c r="Q305" s="27" t="s">
        <v>365</v>
      </c>
      <c r="R305" s="53">
        <f t="shared" si="21"/>
        <v>-17.236087040771267</v>
      </c>
    </row>
    <row r="306" spans="1:18" ht="15" customHeight="1">
      <c r="A306" s="33" t="s">
        <v>287</v>
      </c>
      <c r="B306" s="51">
        <f>'Расчет субсидий'!Z306</f>
        <v>0.55454545454545467</v>
      </c>
      <c r="C306" s="53">
        <f>'Расчет субсидий'!D306-1</f>
        <v>0.30000000000000004</v>
      </c>
      <c r="D306" s="53">
        <f>C306*'Расчет субсидий'!E306</f>
        <v>1.5000000000000002</v>
      </c>
      <c r="E306" s="54">
        <f t="shared" si="19"/>
        <v>0.14487299647353646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3">
        <f>'Расчет субсидий'!P306-1</f>
        <v>0.21208530991492536</v>
      </c>
      <c r="M306" s="53">
        <f>L306*'Расчет субсидий'!Q306</f>
        <v>4.2417061982985071</v>
      </c>
      <c r="N306" s="54">
        <f t="shared" si="20"/>
        <v>0.40967245807191821</v>
      </c>
      <c r="O306" s="27" t="s">
        <v>365</v>
      </c>
      <c r="P306" s="27" t="s">
        <v>365</v>
      </c>
      <c r="Q306" s="27" t="s">
        <v>365</v>
      </c>
      <c r="R306" s="53">
        <f t="shared" si="21"/>
        <v>5.7417061982985071</v>
      </c>
    </row>
    <row r="307" spans="1:18" ht="15" customHeight="1">
      <c r="A307" s="33" t="s">
        <v>288</v>
      </c>
      <c r="B307" s="51">
        <f>'Расчет субсидий'!Z307</f>
        <v>0.3727272727272728</v>
      </c>
      <c r="C307" s="53">
        <f>'Расчет субсидий'!D307-1</f>
        <v>0.15267952840300114</v>
      </c>
      <c r="D307" s="53">
        <f>C307*'Расчет субсидий'!E307</f>
        <v>0.76339764201500571</v>
      </c>
      <c r="E307" s="54">
        <f t="shared" si="19"/>
        <v>5.4586035636353426E-2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3">
        <f>'Расчет субсидий'!P307-1</f>
        <v>0.22246373764977934</v>
      </c>
      <c r="M307" s="53">
        <f>L307*'Расчет субсидий'!Q307</f>
        <v>4.4492747529955867</v>
      </c>
      <c r="N307" s="54">
        <f t="shared" si="20"/>
        <v>0.31814123709091935</v>
      </c>
      <c r="O307" s="27" t="s">
        <v>365</v>
      </c>
      <c r="P307" s="27" t="s">
        <v>365</v>
      </c>
      <c r="Q307" s="27" t="s">
        <v>365</v>
      </c>
      <c r="R307" s="53">
        <f t="shared" si="21"/>
        <v>5.2126723950105927</v>
      </c>
    </row>
    <row r="308" spans="1:18" ht="15" customHeight="1">
      <c r="A308" s="33" t="s">
        <v>289</v>
      </c>
      <c r="B308" s="51">
        <f>'Расчет субсидий'!Z308</f>
        <v>-1.4727272727272762</v>
      </c>
      <c r="C308" s="53">
        <f>'Расчет субсидий'!D308-1</f>
        <v>-1</v>
      </c>
      <c r="D308" s="53">
        <f>C308*'Расчет субсидий'!E308</f>
        <v>0</v>
      </c>
      <c r="E308" s="54">
        <f t="shared" si="19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3">
        <f>'Расчет субсидий'!P308-1</f>
        <v>-3.3613445378151252E-2</v>
      </c>
      <c r="M308" s="53">
        <f>L308*'Расчет субсидий'!Q308</f>
        <v>-0.67226890756302504</v>
      </c>
      <c r="N308" s="54">
        <f t="shared" si="20"/>
        <v>-1.4727272727272762</v>
      </c>
      <c r="O308" s="27" t="s">
        <v>365</v>
      </c>
      <c r="P308" s="27" t="s">
        <v>365</v>
      </c>
      <c r="Q308" s="27" t="s">
        <v>365</v>
      </c>
      <c r="R308" s="53">
        <f t="shared" si="21"/>
        <v>-0.67226890756302504</v>
      </c>
    </row>
    <row r="309" spans="1:18" ht="15" customHeight="1">
      <c r="A309" s="33" t="s">
        <v>290</v>
      </c>
      <c r="B309" s="51">
        <f>'Расчет субсидий'!Z309</f>
        <v>-28.027272727272731</v>
      </c>
      <c r="C309" s="53">
        <f>'Расчет субсидий'!D309-1</f>
        <v>-0.26551724137931032</v>
      </c>
      <c r="D309" s="53">
        <f>C309*'Расчет субсидий'!E309</f>
        <v>-1.3275862068965516</v>
      </c>
      <c r="E309" s="54">
        <f t="shared" si="19"/>
        <v>-4.3375538582433517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3">
        <f>'Расчет субсидий'!P309-1</f>
        <v>-0.36253318164580961</v>
      </c>
      <c r="M309" s="53">
        <f>L309*'Расчет субсидий'!Q309</f>
        <v>-7.2506636329161918</v>
      </c>
      <c r="N309" s="54">
        <f t="shared" si="20"/>
        <v>-23.689718869029377</v>
      </c>
      <c r="O309" s="27" t="s">
        <v>365</v>
      </c>
      <c r="P309" s="27" t="s">
        <v>365</v>
      </c>
      <c r="Q309" s="27" t="s">
        <v>365</v>
      </c>
      <c r="R309" s="53">
        <f t="shared" si="21"/>
        <v>-8.5782498398127434</v>
      </c>
    </row>
    <row r="310" spans="1:18" ht="15" customHeight="1">
      <c r="A310" s="33" t="s">
        <v>291</v>
      </c>
      <c r="B310" s="51">
        <f>'Расчет субсидий'!Z310</f>
        <v>29.054545454545448</v>
      </c>
      <c r="C310" s="53">
        <f>'Расчет субсидий'!D310-1</f>
        <v>0.30000000000000004</v>
      </c>
      <c r="D310" s="53">
        <f>C310*'Расчет субсидий'!E310</f>
        <v>1.5000000000000002</v>
      </c>
      <c r="E310" s="54">
        <f t="shared" si="19"/>
        <v>7.1604709439123262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3">
        <f>'Расчет субсидий'!P310-1</f>
        <v>0.22932228915662645</v>
      </c>
      <c r="M310" s="53">
        <f>L310*'Расчет субсидий'!Q310</f>
        <v>4.5864457831325289</v>
      </c>
      <c r="N310" s="54">
        <f t="shared" si="20"/>
        <v>21.894074510633121</v>
      </c>
      <c r="O310" s="27" t="s">
        <v>365</v>
      </c>
      <c r="P310" s="27" t="s">
        <v>365</v>
      </c>
      <c r="Q310" s="27" t="s">
        <v>365</v>
      </c>
      <c r="R310" s="53">
        <f t="shared" si="21"/>
        <v>6.0864457831325289</v>
      </c>
    </row>
    <row r="311" spans="1:18" ht="15" customHeight="1">
      <c r="A311" s="33" t="s">
        <v>292</v>
      </c>
      <c r="B311" s="51">
        <f>'Расчет субсидий'!Z311</f>
        <v>0.74545454545454604</v>
      </c>
      <c r="C311" s="53">
        <f>'Расчет субсидий'!D311-1</f>
        <v>-0.19854197107383131</v>
      </c>
      <c r="D311" s="53">
        <f>C311*'Расчет субсидий'!E311</f>
        <v>-0.99270985536915657</v>
      </c>
      <c r="E311" s="54">
        <f t="shared" si="19"/>
        <v>-0.2202113236669262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3">
        <f>'Расчет субсидий'!P311-1</f>
        <v>0.21766047479021733</v>
      </c>
      <c r="M311" s="53">
        <f>L311*'Расчет субсидий'!Q311</f>
        <v>4.3532094958043466</v>
      </c>
      <c r="N311" s="54">
        <f t="shared" si="20"/>
        <v>0.96566586912147223</v>
      </c>
      <c r="O311" s="27" t="s">
        <v>365</v>
      </c>
      <c r="P311" s="27" t="s">
        <v>365</v>
      </c>
      <c r="Q311" s="27" t="s">
        <v>365</v>
      </c>
      <c r="R311" s="53">
        <f t="shared" si="21"/>
        <v>3.3604996404351901</v>
      </c>
    </row>
    <row r="312" spans="1:18" ht="15" customHeight="1">
      <c r="A312" s="33" t="s">
        <v>293</v>
      </c>
      <c r="B312" s="51">
        <f>'Расчет субсидий'!Z312</f>
        <v>-10.190909090909095</v>
      </c>
      <c r="C312" s="53">
        <f>'Расчет субсидий'!D312-1</f>
        <v>-6.1652627356598488E-2</v>
      </c>
      <c r="D312" s="53">
        <f>C312*'Расчет субсидий'!E312</f>
        <v>-0.30826313678299244</v>
      </c>
      <c r="E312" s="54">
        <f t="shared" si="19"/>
        <v>-0.8528853425596733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3">
        <f>'Расчет субсидий'!P312-1</f>
        <v>-0.16875471698113198</v>
      </c>
      <c r="M312" s="53">
        <f>L312*'Расчет субсидий'!Q312</f>
        <v>-3.3750943396226396</v>
      </c>
      <c r="N312" s="54">
        <f t="shared" si="20"/>
        <v>-9.3380237483494213</v>
      </c>
      <c r="O312" s="27" t="s">
        <v>365</v>
      </c>
      <c r="P312" s="27" t="s">
        <v>365</v>
      </c>
      <c r="Q312" s="27" t="s">
        <v>365</v>
      </c>
      <c r="R312" s="53">
        <f t="shared" si="21"/>
        <v>-3.6833574764056323</v>
      </c>
    </row>
    <row r="313" spans="1:18" ht="15" customHeight="1">
      <c r="A313" s="33" t="s">
        <v>294</v>
      </c>
      <c r="B313" s="51">
        <f>'Расчет субсидий'!Z313</f>
        <v>-10.890909090909091</v>
      </c>
      <c r="C313" s="53">
        <f>'Расчет субсидий'!D313-1</f>
        <v>0.1508418854680349</v>
      </c>
      <c r="D313" s="53">
        <f>C313*'Расчет субсидий'!E313</f>
        <v>0.75420942734017449</v>
      </c>
      <c r="E313" s="54">
        <f t="shared" ref="E313:E376" si="22">$B313*D313/$R313</f>
        <v>2.0200493074166368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3">
        <f>'Расчет субсидий'!P313-1</f>
        <v>-0.241022991475071</v>
      </c>
      <c r="M313" s="53">
        <f>L313*'Расчет субсидий'!Q313</f>
        <v>-4.82045982950142</v>
      </c>
      <c r="N313" s="54">
        <f t="shared" ref="N313:N376" si="23">$B313*M313/$R313</f>
        <v>-12.910958398325727</v>
      </c>
      <c r="O313" s="27" t="s">
        <v>365</v>
      </c>
      <c r="P313" s="27" t="s">
        <v>365</v>
      </c>
      <c r="Q313" s="27" t="s">
        <v>365</v>
      </c>
      <c r="R313" s="53">
        <f t="shared" si="21"/>
        <v>-4.0662504021612458</v>
      </c>
    </row>
    <row r="314" spans="1:18" ht="15" customHeight="1">
      <c r="A314" s="33" t="s">
        <v>295</v>
      </c>
      <c r="B314" s="51">
        <f>'Расчет субсидий'!Z314</f>
        <v>32.245454545454521</v>
      </c>
      <c r="C314" s="53">
        <f>'Расчет субсидий'!D314-1</f>
        <v>0.21789814066289415</v>
      </c>
      <c r="D314" s="53">
        <f>C314*'Расчет субсидий'!E314</f>
        <v>1.0894907033144707</v>
      </c>
      <c r="E314" s="54">
        <f t="shared" si="22"/>
        <v>7.9909586285282188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3">
        <f>'Расчет субсидий'!P314-1</f>
        <v>0.16534341524889729</v>
      </c>
      <c r="M314" s="53">
        <f>L314*'Расчет субсидий'!Q314</f>
        <v>3.3068683049779457</v>
      </c>
      <c r="N314" s="54">
        <f t="shared" si="23"/>
        <v>24.254495916926306</v>
      </c>
      <c r="O314" s="27" t="s">
        <v>365</v>
      </c>
      <c r="P314" s="27" t="s">
        <v>365</v>
      </c>
      <c r="Q314" s="27" t="s">
        <v>365</v>
      </c>
      <c r="R314" s="53">
        <f t="shared" ref="R314:R377" si="24">D314+M314</f>
        <v>4.396359008292416</v>
      </c>
    </row>
    <row r="315" spans="1:18" ht="15" customHeight="1">
      <c r="A315" s="32" t="s">
        <v>296</v>
      </c>
      <c r="B315" s="55"/>
      <c r="C315" s="56"/>
      <c r="D315" s="56"/>
      <c r="E315" s="57"/>
      <c r="F315" s="56"/>
      <c r="G315" s="56"/>
      <c r="H315" s="57"/>
      <c r="I315" s="57"/>
      <c r="J315" s="57"/>
      <c r="K315" s="57"/>
      <c r="L315" s="56"/>
      <c r="M315" s="56"/>
      <c r="N315" s="57"/>
      <c r="O315" s="56"/>
      <c r="P315" s="56"/>
      <c r="Q315" s="57"/>
      <c r="R315" s="57"/>
    </row>
    <row r="316" spans="1:18" ht="15" customHeight="1">
      <c r="A316" s="33" t="s">
        <v>297</v>
      </c>
      <c r="B316" s="51">
        <f>'Расчет субсидий'!Z316</f>
        <v>-0.20909090909090899</v>
      </c>
      <c r="C316" s="53">
        <f>'Расчет субсидий'!D316-1</f>
        <v>5.2481481481481351E-2</v>
      </c>
      <c r="D316" s="53">
        <f>C316*'Расчет субсидий'!E316</f>
        <v>0.26240740740740676</v>
      </c>
      <c r="E316" s="54">
        <f t="shared" si="22"/>
        <v>4.2531180130602038E-2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3">
        <f>'Расчет субсидий'!P316-1</f>
        <v>-7.7622464126669954E-2</v>
      </c>
      <c r="M316" s="53">
        <f>L316*'Расчет субсидий'!Q316</f>
        <v>-1.5524492825333991</v>
      </c>
      <c r="N316" s="54">
        <f t="shared" si="23"/>
        <v>-0.25162208922151102</v>
      </c>
      <c r="O316" s="27" t="s">
        <v>365</v>
      </c>
      <c r="P316" s="27" t="s">
        <v>365</v>
      </c>
      <c r="Q316" s="27" t="s">
        <v>365</v>
      </c>
      <c r="R316" s="53">
        <f t="shared" si="24"/>
        <v>-1.2900418751259923</v>
      </c>
    </row>
    <row r="317" spans="1:18" ht="15" customHeight="1">
      <c r="A317" s="33" t="s">
        <v>298</v>
      </c>
      <c r="B317" s="51">
        <f>'Расчет субсидий'!Z317</f>
        <v>-0.96363636363636296</v>
      </c>
      <c r="C317" s="53">
        <f>'Расчет субсидий'!D317-1</f>
        <v>-0.10040998217468811</v>
      </c>
      <c r="D317" s="53">
        <f>C317*'Расчет субсидий'!E317</f>
        <v>-0.50204991087344053</v>
      </c>
      <c r="E317" s="54">
        <f t="shared" si="22"/>
        <v>-0.10558349749129724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3">
        <f>'Расчет субсидий'!P317-1</f>
        <v>-0.20400222345747643</v>
      </c>
      <c r="M317" s="53">
        <f>L317*'Расчет субсидий'!Q317</f>
        <v>-4.080044469149529</v>
      </c>
      <c r="N317" s="54">
        <f t="shared" si="23"/>
        <v>-0.85805286614506571</v>
      </c>
      <c r="O317" s="27" t="s">
        <v>365</v>
      </c>
      <c r="P317" s="27" t="s">
        <v>365</v>
      </c>
      <c r="Q317" s="27" t="s">
        <v>365</v>
      </c>
      <c r="R317" s="53">
        <f t="shared" si="24"/>
        <v>-4.5820943800229692</v>
      </c>
    </row>
    <row r="318" spans="1:18" ht="15" customHeight="1">
      <c r="A318" s="33" t="s">
        <v>299</v>
      </c>
      <c r="B318" s="51">
        <f>'Расчет субсидий'!Z318</f>
        <v>8.0636363636363697</v>
      </c>
      <c r="C318" s="53">
        <f>'Расчет субсидий'!D318-1</f>
        <v>-0.21584158415841592</v>
      </c>
      <c r="D318" s="53">
        <f>C318*'Расчет субсидий'!E318</f>
        <v>-1.0792079207920797</v>
      </c>
      <c r="E318" s="54">
        <f t="shared" si="22"/>
        <v>-2.2398013889737176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3">
        <f>'Расчет субсидий'!P318-1</f>
        <v>0.24822628668651636</v>
      </c>
      <c r="M318" s="53">
        <f>L318*'Расчет субсидий'!Q318</f>
        <v>4.9645257337303272</v>
      </c>
      <c r="N318" s="54">
        <f t="shared" si="23"/>
        <v>10.303437752610087</v>
      </c>
      <c r="O318" s="27" t="s">
        <v>365</v>
      </c>
      <c r="P318" s="27" t="s">
        <v>365</v>
      </c>
      <c r="Q318" s="27" t="s">
        <v>365</v>
      </c>
      <c r="R318" s="53">
        <f t="shared" si="24"/>
        <v>3.8853178129382475</v>
      </c>
    </row>
    <row r="319" spans="1:18" ht="15" customHeight="1">
      <c r="A319" s="33" t="s">
        <v>300</v>
      </c>
      <c r="B319" s="51">
        <f>'Расчет субсидий'!Z319</f>
        <v>18.090909090909093</v>
      </c>
      <c r="C319" s="53">
        <f>'Расчет субсидий'!D319-1</f>
        <v>9.8333333333333384E-2</v>
      </c>
      <c r="D319" s="53">
        <f>C319*'Расчет субсидий'!E319</f>
        <v>0.49166666666666692</v>
      </c>
      <c r="E319" s="54">
        <f t="shared" si="22"/>
        <v>1.6510253075637011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3">
        <f>'Расчет субсидий'!P319-1</f>
        <v>0.24478555304740413</v>
      </c>
      <c r="M319" s="53">
        <f>L319*'Расчет субсидий'!Q319</f>
        <v>4.8957110609480825</v>
      </c>
      <c r="N319" s="54">
        <f t="shared" si="23"/>
        <v>16.43988378334539</v>
      </c>
      <c r="O319" s="27" t="s">
        <v>365</v>
      </c>
      <c r="P319" s="27" t="s">
        <v>365</v>
      </c>
      <c r="Q319" s="27" t="s">
        <v>365</v>
      </c>
      <c r="R319" s="53">
        <f t="shared" si="24"/>
        <v>5.3873777276147496</v>
      </c>
    </row>
    <row r="320" spans="1:18" ht="15" customHeight="1">
      <c r="A320" s="33" t="s">
        <v>301</v>
      </c>
      <c r="B320" s="51">
        <f>'Расчет субсидий'!Z320</f>
        <v>13.518181818181823</v>
      </c>
      <c r="C320" s="53">
        <f>'Расчет субсидий'!D320-1</f>
        <v>-1</v>
      </c>
      <c r="D320" s="53">
        <f>C320*'Расчет субсидий'!E320</f>
        <v>0</v>
      </c>
      <c r="E320" s="54">
        <f t="shared" si="22"/>
        <v>0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3">
        <f>'Расчет субсидий'!P320-1</f>
        <v>0.23587786259541987</v>
      </c>
      <c r="M320" s="53">
        <f>L320*'Расчет субсидий'!Q320</f>
        <v>4.7175572519083975</v>
      </c>
      <c r="N320" s="54">
        <f t="shared" si="23"/>
        <v>13.518181818181823</v>
      </c>
      <c r="O320" s="27" t="s">
        <v>365</v>
      </c>
      <c r="P320" s="27" t="s">
        <v>365</v>
      </c>
      <c r="Q320" s="27" t="s">
        <v>365</v>
      </c>
      <c r="R320" s="53">
        <f t="shared" si="24"/>
        <v>4.7175572519083975</v>
      </c>
    </row>
    <row r="321" spans="1:18" ht="15" customHeight="1">
      <c r="A321" s="33" t="s">
        <v>302</v>
      </c>
      <c r="B321" s="51">
        <f>'Расчет субсидий'!Z321</f>
        <v>4.336363636363636</v>
      </c>
      <c r="C321" s="53">
        <f>'Расчет субсидий'!D321-1</f>
        <v>-0.13685714285714279</v>
      </c>
      <c r="D321" s="53">
        <f>C321*'Расчет субсидий'!E321</f>
        <v>-0.68428571428571394</v>
      </c>
      <c r="E321" s="54">
        <f t="shared" si="22"/>
        <v>-1.0871490038540739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3">
        <f>'Расчет субсидий'!P321-1</f>
        <v>0.1706864564007422</v>
      </c>
      <c r="M321" s="53">
        <f>L321*'Расчет субсидий'!Q321</f>
        <v>3.4137291280148441</v>
      </c>
      <c r="N321" s="54">
        <f t="shared" si="23"/>
        <v>5.4235126402177105</v>
      </c>
      <c r="O321" s="27" t="s">
        <v>365</v>
      </c>
      <c r="P321" s="27" t="s">
        <v>365</v>
      </c>
      <c r="Q321" s="27" t="s">
        <v>365</v>
      </c>
      <c r="R321" s="53">
        <f t="shared" si="24"/>
        <v>2.7294434137291299</v>
      </c>
    </row>
    <row r="322" spans="1:18" ht="15" customHeight="1">
      <c r="A322" s="33" t="s">
        <v>303</v>
      </c>
      <c r="B322" s="51">
        <f>'Расчет субсидий'!Z322</f>
        <v>12.354545454545459</v>
      </c>
      <c r="C322" s="53">
        <f>'Расчет субсидий'!D322-1</f>
        <v>0.11640432098765441</v>
      </c>
      <c r="D322" s="53">
        <f>C322*'Расчет субсидий'!E322</f>
        <v>0.58202160493827204</v>
      </c>
      <c r="E322" s="54">
        <f t="shared" si="22"/>
        <v>1.5550970997468345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3">
        <f>'Расчет субсидий'!P322-1</f>
        <v>0.20209388419961494</v>
      </c>
      <c r="M322" s="53">
        <f>L322*'Расчет субсидий'!Q322</f>
        <v>4.0418776839922987</v>
      </c>
      <c r="N322" s="54">
        <f t="shared" si="23"/>
        <v>10.799448354798624</v>
      </c>
      <c r="O322" s="27" t="s">
        <v>365</v>
      </c>
      <c r="P322" s="27" t="s">
        <v>365</v>
      </c>
      <c r="Q322" s="27" t="s">
        <v>365</v>
      </c>
      <c r="R322" s="53">
        <f t="shared" si="24"/>
        <v>4.6238992889305708</v>
      </c>
    </row>
    <row r="323" spans="1:18" ht="15" customHeight="1">
      <c r="A323" s="33" t="s">
        <v>304</v>
      </c>
      <c r="B323" s="51">
        <f>'Расчет субсидий'!Z323</f>
        <v>-26.981818181818181</v>
      </c>
      <c r="C323" s="53">
        <f>'Расчет субсидий'!D323-1</f>
        <v>0.26703092783505156</v>
      </c>
      <c r="D323" s="53">
        <f>C323*'Расчет субсидий'!E323</f>
        <v>1.3351546391752578</v>
      </c>
      <c r="E323" s="54">
        <f t="shared" si="22"/>
        <v>2.2516092495247872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3">
        <f>'Расчет субсидий'!P323-1</f>
        <v>-0.86673889490790901</v>
      </c>
      <c r="M323" s="53">
        <f>L323*'Расчет субсидий'!Q323</f>
        <v>-17.33477789815818</v>
      </c>
      <c r="N323" s="54">
        <f t="shared" si="23"/>
        <v>-29.233427431342967</v>
      </c>
      <c r="O323" s="27" t="s">
        <v>365</v>
      </c>
      <c r="P323" s="27" t="s">
        <v>365</v>
      </c>
      <c r="Q323" s="27" t="s">
        <v>365</v>
      </c>
      <c r="R323" s="53">
        <f t="shared" si="24"/>
        <v>-15.999623258982922</v>
      </c>
    </row>
    <row r="324" spans="1:18" ht="15" customHeight="1">
      <c r="A324" s="33" t="s">
        <v>305</v>
      </c>
      <c r="B324" s="51">
        <f>'Расчет субсидий'!Z324</f>
        <v>-12.063636363636363</v>
      </c>
      <c r="C324" s="53">
        <f>'Расчет субсидий'!D324-1</f>
        <v>-1</v>
      </c>
      <c r="D324" s="53">
        <f>C324*'Расчет субсидий'!E324</f>
        <v>0</v>
      </c>
      <c r="E324" s="54">
        <f t="shared" si="22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3">
        <f>'Расчет субсидий'!P324-1</f>
        <v>-0.1382015691007844</v>
      </c>
      <c r="M324" s="53">
        <f>L324*'Расчет субсидий'!Q324</f>
        <v>-2.7640313820156881</v>
      </c>
      <c r="N324" s="54">
        <f t="shared" si="23"/>
        <v>-12.063636363636363</v>
      </c>
      <c r="O324" s="27" t="s">
        <v>365</v>
      </c>
      <c r="P324" s="27" t="s">
        <v>365</v>
      </c>
      <c r="Q324" s="27" t="s">
        <v>365</v>
      </c>
      <c r="R324" s="53">
        <f t="shared" si="24"/>
        <v>-2.7640313820156881</v>
      </c>
    </row>
    <row r="325" spans="1:18" ht="15" customHeight="1">
      <c r="A325" s="33" t="s">
        <v>306</v>
      </c>
      <c r="B325" s="51">
        <f>'Расчет субсидий'!Z325</f>
        <v>-13.763636363636364</v>
      </c>
      <c r="C325" s="53">
        <f>'Расчет субсидий'!D325-1</f>
        <v>-1</v>
      </c>
      <c r="D325" s="53">
        <f>C325*'Расчет субсидий'!E325</f>
        <v>0</v>
      </c>
      <c r="E325" s="54">
        <f t="shared" si="22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3">
        <f>'Расчет субсидий'!P325-1</f>
        <v>-0.52165354330708658</v>
      </c>
      <c r="M325" s="53">
        <f>L325*'Расчет субсидий'!Q325</f>
        <v>-10.433070866141732</v>
      </c>
      <c r="N325" s="54">
        <f t="shared" si="23"/>
        <v>-13.763636363636364</v>
      </c>
      <c r="O325" s="27" t="s">
        <v>365</v>
      </c>
      <c r="P325" s="27" t="s">
        <v>365</v>
      </c>
      <c r="Q325" s="27" t="s">
        <v>365</v>
      </c>
      <c r="R325" s="53">
        <f t="shared" si="24"/>
        <v>-10.433070866141732</v>
      </c>
    </row>
    <row r="326" spans="1:18" ht="15" customHeight="1">
      <c r="A326" s="33" t="s">
        <v>307</v>
      </c>
      <c r="B326" s="51">
        <f>'Расчет субсидий'!Z326</f>
        <v>-31.090909090909093</v>
      </c>
      <c r="C326" s="53">
        <f>'Расчет субсидий'!D326-1</f>
        <v>9.1666666666667673E-3</v>
      </c>
      <c r="D326" s="53">
        <f>C326*'Расчет субсидий'!E326</f>
        <v>4.5833333333333837E-2</v>
      </c>
      <c r="E326" s="54">
        <f t="shared" si="22"/>
        <v>0.15054759926788344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3">
        <f>'Расчет субсидий'!P326-1</f>
        <v>-0.47556390977443619</v>
      </c>
      <c r="M326" s="53">
        <f>L326*'Расчет субсидий'!Q326</f>
        <v>-9.5112781954887247</v>
      </c>
      <c r="N326" s="54">
        <f t="shared" si="23"/>
        <v>-31.241456690176978</v>
      </c>
      <c r="O326" s="27" t="s">
        <v>365</v>
      </c>
      <c r="P326" s="27" t="s">
        <v>365</v>
      </c>
      <c r="Q326" s="27" t="s">
        <v>365</v>
      </c>
      <c r="R326" s="53">
        <f t="shared" si="24"/>
        <v>-9.4654448621553904</v>
      </c>
    </row>
    <row r="327" spans="1:18" ht="15" customHeight="1">
      <c r="A327" s="33" t="s">
        <v>308</v>
      </c>
      <c r="B327" s="51">
        <f>'Расчет субсидий'!Z327</f>
        <v>22.518181818181802</v>
      </c>
      <c r="C327" s="53">
        <f>'Расчет субсидий'!D327-1</f>
        <v>0.21210769230769233</v>
      </c>
      <c r="D327" s="53">
        <f>C327*'Расчет субсидий'!E327</f>
        <v>1.0605384615384617</v>
      </c>
      <c r="E327" s="54">
        <f t="shared" si="22"/>
        <v>4.6256578109719566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3">
        <f>'Расчет субсидий'!P327-1</f>
        <v>0.20511363636363633</v>
      </c>
      <c r="M327" s="53">
        <f>L327*'Расчет субсидий'!Q327</f>
        <v>4.1022727272727266</v>
      </c>
      <c r="N327" s="54">
        <f t="shared" si="23"/>
        <v>17.892524007209843</v>
      </c>
      <c r="O327" s="27" t="s">
        <v>365</v>
      </c>
      <c r="P327" s="27" t="s">
        <v>365</v>
      </c>
      <c r="Q327" s="27" t="s">
        <v>365</v>
      </c>
      <c r="R327" s="53">
        <f t="shared" si="24"/>
        <v>5.1628111888111885</v>
      </c>
    </row>
    <row r="328" spans="1:18" ht="15" customHeight="1">
      <c r="A328" s="33" t="s">
        <v>309</v>
      </c>
      <c r="B328" s="51">
        <f>'Расчет субсидий'!Z328</f>
        <v>0</v>
      </c>
      <c r="C328" s="53">
        <f>'Расчет субсидий'!D328-1</f>
        <v>-1</v>
      </c>
      <c r="D328" s="53">
        <f>C328*'Расчет субсидий'!E328</f>
        <v>0</v>
      </c>
      <c r="E328" s="54"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3">
        <f>'Расчет субсидий'!P328-1</f>
        <v>0</v>
      </c>
      <c r="M328" s="53">
        <f>L328*'Расчет субсидий'!Q328</f>
        <v>0</v>
      </c>
      <c r="N328" s="54">
        <v>0</v>
      </c>
      <c r="O328" s="27" t="s">
        <v>365</v>
      </c>
      <c r="P328" s="27" t="s">
        <v>365</v>
      </c>
      <c r="Q328" s="27" t="s">
        <v>365</v>
      </c>
      <c r="R328" s="53">
        <f t="shared" si="24"/>
        <v>0</v>
      </c>
    </row>
    <row r="329" spans="1:18" ht="15" customHeight="1">
      <c r="A329" s="33" t="s">
        <v>310</v>
      </c>
      <c r="B329" s="51">
        <f>'Расчет субсидий'!Z329</f>
        <v>22.554545454545448</v>
      </c>
      <c r="C329" s="53">
        <f>'Расчет субсидий'!D329-1</f>
        <v>0.29075000000000006</v>
      </c>
      <c r="D329" s="53">
        <f>C329*'Расчет субсидий'!E329</f>
        <v>1.4537500000000003</v>
      </c>
      <c r="E329" s="54">
        <f t="shared" si="22"/>
        <v>6.4775251443512323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3">
        <f>'Расчет субсидий'!P329-1</f>
        <v>0.18040816326530607</v>
      </c>
      <c r="M329" s="53">
        <f>L329*'Расчет субсидий'!Q329</f>
        <v>3.6081632653061213</v>
      </c>
      <c r="N329" s="54">
        <f t="shared" si="23"/>
        <v>16.077020310194214</v>
      </c>
      <c r="O329" s="27" t="s">
        <v>365</v>
      </c>
      <c r="P329" s="27" t="s">
        <v>365</v>
      </c>
      <c r="Q329" s="27" t="s">
        <v>365</v>
      </c>
      <c r="R329" s="53">
        <f t="shared" si="24"/>
        <v>5.0619132653061216</v>
      </c>
    </row>
    <row r="330" spans="1:18" ht="15" customHeight="1">
      <c r="A330" s="33" t="s">
        <v>311</v>
      </c>
      <c r="B330" s="51">
        <f>'Расчет субсидий'!Z330</f>
        <v>10.536363636363632</v>
      </c>
      <c r="C330" s="53">
        <f>'Расчет субсидий'!D330-1</f>
        <v>-1</v>
      </c>
      <c r="D330" s="53">
        <f>C330*'Расчет субсидий'!E330</f>
        <v>0</v>
      </c>
      <c r="E330" s="54">
        <f t="shared" si="22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3">
        <f>'Расчет субсидий'!P330-1</f>
        <v>0.24273584905660384</v>
      </c>
      <c r="M330" s="53">
        <f>L330*'Расчет субсидий'!Q330</f>
        <v>4.8547169811320767</v>
      </c>
      <c r="N330" s="54">
        <f t="shared" si="23"/>
        <v>10.536363636363632</v>
      </c>
      <c r="O330" s="27" t="s">
        <v>365</v>
      </c>
      <c r="P330" s="27" t="s">
        <v>365</v>
      </c>
      <c r="Q330" s="27" t="s">
        <v>365</v>
      </c>
      <c r="R330" s="53">
        <f t="shared" si="24"/>
        <v>4.8547169811320767</v>
      </c>
    </row>
    <row r="331" spans="1:18" ht="15" customHeight="1">
      <c r="A331" s="32" t="s">
        <v>312</v>
      </c>
      <c r="B331" s="55"/>
      <c r="C331" s="56"/>
      <c r="D331" s="56"/>
      <c r="E331" s="57"/>
      <c r="F331" s="56"/>
      <c r="G331" s="56"/>
      <c r="H331" s="57"/>
      <c r="I331" s="57"/>
      <c r="J331" s="57"/>
      <c r="K331" s="57"/>
      <c r="L331" s="56"/>
      <c r="M331" s="56"/>
      <c r="N331" s="57"/>
      <c r="O331" s="56"/>
      <c r="P331" s="56"/>
      <c r="Q331" s="57"/>
      <c r="R331" s="57"/>
    </row>
    <row r="332" spans="1:18" ht="15" customHeight="1">
      <c r="A332" s="33" t="s">
        <v>313</v>
      </c>
      <c r="B332" s="51">
        <f>'Расчет субсидий'!Z332</f>
        <v>-100.7</v>
      </c>
      <c r="C332" s="53">
        <f>'Расчет субсидий'!D332-1</f>
        <v>8.9565217391304408E-2</v>
      </c>
      <c r="D332" s="53">
        <f>C332*'Расчет субсидий'!E332</f>
        <v>0.44782608695652204</v>
      </c>
      <c r="E332" s="54">
        <f t="shared" si="22"/>
        <v>2.8670546928880456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3">
        <f>'Расчет субсидий'!P332-1</f>
        <v>-0.80884450784593431</v>
      </c>
      <c r="M332" s="53">
        <f>L332*'Расчет субсидий'!Q332</f>
        <v>-16.176890156918688</v>
      </c>
      <c r="N332" s="54">
        <f t="shared" si="23"/>
        <v>-103.56705469288805</v>
      </c>
      <c r="O332" s="27" t="s">
        <v>365</v>
      </c>
      <c r="P332" s="27" t="s">
        <v>365</v>
      </c>
      <c r="Q332" s="27" t="s">
        <v>365</v>
      </c>
      <c r="R332" s="53">
        <f t="shared" si="24"/>
        <v>-15.729064069962167</v>
      </c>
    </row>
    <row r="333" spans="1:18" ht="15" customHeight="1">
      <c r="A333" s="33" t="s">
        <v>314</v>
      </c>
      <c r="B333" s="51">
        <f>'Расчет субсидий'!Z333</f>
        <v>-59.963636363636368</v>
      </c>
      <c r="C333" s="53">
        <f>'Расчет субсидий'!D333-1</f>
        <v>0</v>
      </c>
      <c r="D333" s="53">
        <f>C333*'Расчет субсидий'!E333</f>
        <v>0</v>
      </c>
      <c r="E333" s="54">
        <f t="shared" si="22"/>
        <v>0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3">
        <f>'Расчет субсидий'!P333-1</f>
        <v>-0.50872093023255816</v>
      </c>
      <c r="M333" s="53">
        <f>L333*'Расчет субсидий'!Q333</f>
        <v>-10.174418604651162</v>
      </c>
      <c r="N333" s="54">
        <f t="shared" si="23"/>
        <v>-59.963636363636368</v>
      </c>
      <c r="O333" s="27" t="s">
        <v>365</v>
      </c>
      <c r="P333" s="27" t="s">
        <v>365</v>
      </c>
      <c r="Q333" s="27" t="s">
        <v>365</v>
      </c>
      <c r="R333" s="53">
        <f t="shared" si="24"/>
        <v>-10.174418604651162</v>
      </c>
    </row>
    <row r="334" spans="1:18" ht="15" customHeight="1">
      <c r="A334" s="33" t="s">
        <v>267</v>
      </c>
      <c r="B334" s="51">
        <f>'Расчет субсидий'!Z334</f>
        <v>31.218181818181819</v>
      </c>
      <c r="C334" s="53">
        <f>'Расчет субсидий'!D334-1</f>
        <v>8.793103448275863E-2</v>
      </c>
      <c r="D334" s="53">
        <f>C334*'Расчет субсидий'!E334</f>
        <v>0.43965517241379315</v>
      </c>
      <c r="E334" s="54">
        <f t="shared" si="22"/>
        <v>2.1313618108798833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3">
        <f>'Расчет субсидий'!P334-1</f>
        <v>0.30000000000000004</v>
      </c>
      <c r="M334" s="53">
        <f>L334*'Расчет субсидий'!Q334</f>
        <v>6.0000000000000009</v>
      </c>
      <c r="N334" s="54">
        <f t="shared" si="23"/>
        <v>29.086820007301938</v>
      </c>
      <c r="O334" s="27" t="s">
        <v>365</v>
      </c>
      <c r="P334" s="27" t="s">
        <v>365</v>
      </c>
      <c r="Q334" s="27" t="s">
        <v>365</v>
      </c>
      <c r="R334" s="53">
        <f t="shared" si="24"/>
        <v>6.4396551724137936</v>
      </c>
    </row>
    <row r="335" spans="1:18" ht="15" customHeight="1">
      <c r="A335" s="33" t="s">
        <v>315</v>
      </c>
      <c r="B335" s="51">
        <f>'Расчет субсидий'!Z335</f>
        <v>7.863636363636374</v>
      </c>
      <c r="C335" s="53">
        <f>'Расчет субсидий'!D335-1</f>
        <v>1.9108280254777066E-2</v>
      </c>
      <c r="D335" s="53">
        <f>C335*'Расчет субсидий'!E335</f>
        <v>9.5541401273885329E-2</v>
      </c>
      <c r="E335" s="54">
        <f t="shared" si="22"/>
        <v>0.77677154225826861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3">
        <f>'Расчет субсидий'!P335-1</f>
        <v>4.3583535108958849E-2</v>
      </c>
      <c r="M335" s="53">
        <f>L335*'Расчет субсидий'!Q335</f>
        <v>0.87167070217917697</v>
      </c>
      <c r="N335" s="54">
        <f t="shared" si="23"/>
        <v>7.0868648213781054</v>
      </c>
      <c r="O335" s="27" t="s">
        <v>365</v>
      </c>
      <c r="P335" s="27" t="s">
        <v>365</v>
      </c>
      <c r="Q335" s="27" t="s">
        <v>365</v>
      </c>
      <c r="R335" s="53">
        <f t="shared" si="24"/>
        <v>0.9672121034530623</v>
      </c>
    </row>
    <row r="336" spans="1:18" ht="15" customHeight="1">
      <c r="A336" s="33" t="s">
        <v>316</v>
      </c>
      <c r="B336" s="51">
        <f>'Расчет субсидий'!Z336</f>
        <v>-54.927272727272708</v>
      </c>
      <c r="C336" s="53">
        <f>'Расчет субсидий'!D336-1</f>
        <v>-1</v>
      </c>
      <c r="D336" s="53">
        <f>C336*'Расчет субсидий'!E336</f>
        <v>0</v>
      </c>
      <c r="E336" s="54">
        <f t="shared" si="22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3">
        <f>'Расчет субсидий'!P336-1</f>
        <v>-0.2421937550040032</v>
      </c>
      <c r="M336" s="53">
        <f>L336*'Расчет субсидий'!Q336</f>
        <v>-4.8438751000800639</v>
      </c>
      <c r="N336" s="54">
        <f t="shared" si="23"/>
        <v>-54.927272727272708</v>
      </c>
      <c r="O336" s="27" t="s">
        <v>365</v>
      </c>
      <c r="P336" s="27" t="s">
        <v>365</v>
      </c>
      <c r="Q336" s="27" t="s">
        <v>365</v>
      </c>
      <c r="R336" s="53">
        <f t="shared" si="24"/>
        <v>-4.8438751000800639</v>
      </c>
    </row>
    <row r="337" spans="1:18" ht="15" customHeight="1">
      <c r="A337" s="33" t="s">
        <v>317</v>
      </c>
      <c r="B337" s="51">
        <f>'Расчет субсидий'!Z337</f>
        <v>1.2545454545454788</v>
      </c>
      <c r="C337" s="53">
        <f>'Расчет субсидий'!D337-1</f>
        <v>2.3529411764705799E-2</v>
      </c>
      <c r="D337" s="53">
        <f>C337*'Расчет субсидий'!E337</f>
        <v>0.11764705882352899</v>
      </c>
      <c r="E337" s="54">
        <f t="shared" si="22"/>
        <v>0.80743281875358786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3">
        <f>'Расчет субсидий'!P337-1</f>
        <v>3.2573289902280145E-3</v>
      </c>
      <c r="M337" s="53">
        <f>L337*'Расчет субсидий'!Q337</f>
        <v>6.514657980456029E-2</v>
      </c>
      <c r="N337" s="54">
        <f t="shared" si="23"/>
        <v>0.44711263579189087</v>
      </c>
      <c r="O337" s="27" t="s">
        <v>365</v>
      </c>
      <c r="P337" s="27" t="s">
        <v>365</v>
      </c>
      <c r="Q337" s="27" t="s">
        <v>365</v>
      </c>
      <c r="R337" s="53">
        <f t="shared" si="24"/>
        <v>0.18279363862808928</v>
      </c>
    </row>
    <row r="338" spans="1:18" ht="15" customHeight="1">
      <c r="A338" s="33" t="s">
        <v>318</v>
      </c>
      <c r="B338" s="51">
        <f>'Расчет субсидий'!Z338</f>
        <v>27.345454545454544</v>
      </c>
      <c r="C338" s="53">
        <f>'Расчет субсидий'!D338-1</f>
        <v>0.18095238095238098</v>
      </c>
      <c r="D338" s="53">
        <f>C338*'Расчет субсидий'!E338</f>
        <v>0.90476190476190488</v>
      </c>
      <c r="E338" s="54">
        <f t="shared" si="22"/>
        <v>4.9017369767560854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3">
        <f>'Расчет субсидий'!P338-1</f>
        <v>0.20713290771909465</v>
      </c>
      <c r="M338" s="53">
        <f>L338*'Расчет субсидий'!Q338</f>
        <v>4.142658154381893</v>
      </c>
      <c r="N338" s="54">
        <f t="shared" si="23"/>
        <v>22.443717568698457</v>
      </c>
      <c r="O338" s="27" t="s">
        <v>365</v>
      </c>
      <c r="P338" s="27" t="s">
        <v>365</v>
      </c>
      <c r="Q338" s="27" t="s">
        <v>365</v>
      </c>
      <c r="R338" s="53">
        <f t="shared" si="24"/>
        <v>5.0474200591437981</v>
      </c>
    </row>
    <row r="339" spans="1:18" ht="15" customHeight="1">
      <c r="A339" s="33" t="s">
        <v>319</v>
      </c>
      <c r="B339" s="51">
        <f>'Расчет субсидий'!Z339</f>
        <v>-20.509090909090901</v>
      </c>
      <c r="C339" s="53">
        <f>'Расчет субсидий'!D339-1</f>
        <v>8.6956521739129933E-3</v>
      </c>
      <c r="D339" s="53">
        <f>C339*'Расчет субсидий'!E339</f>
        <v>4.3478260869564966E-2</v>
      </c>
      <c r="E339" s="54">
        <f t="shared" si="22"/>
        <v>0.21340474200332413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3">
        <f>'Расчет субсидий'!P339-1</f>
        <v>-0.21109607577807854</v>
      </c>
      <c r="M339" s="53">
        <f>L339*'Расчет субсидий'!Q339</f>
        <v>-4.2219215155615704</v>
      </c>
      <c r="N339" s="54">
        <f t="shared" si="23"/>
        <v>-20.722495651094221</v>
      </c>
      <c r="O339" s="27" t="s">
        <v>365</v>
      </c>
      <c r="P339" s="27" t="s">
        <v>365</v>
      </c>
      <c r="Q339" s="27" t="s">
        <v>365</v>
      </c>
      <c r="R339" s="53">
        <f t="shared" si="24"/>
        <v>-4.1784432546920058</v>
      </c>
    </row>
    <row r="340" spans="1:18" ht="15" customHeight="1">
      <c r="A340" s="33" t="s">
        <v>320</v>
      </c>
      <c r="B340" s="51">
        <f>'Расчет субсидий'!Z340</f>
        <v>30.536363636363646</v>
      </c>
      <c r="C340" s="53">
        <f>'Расчет субсидий'!D340-1</f>
        <v>0.1020833333333333</v>
      </c>
      <c r="D340" s="53">
        <f>C340*'Расчет субсидий'!E340</f>
        <v>0.51041666666666652</v>
      </c>
      <c r="E340" s="54">
        <f t="shared" si="22"/>
        <v>2.3940509090909088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3">
        <f>'Расчет субсидий'!P340-1</f>
        <v>0.30000000000000004</v>
      </c>
      <c r="M340" s="53">
        <f>L340*'Расчет субсидий'!Q340</f>
        <v>6.0000000000000009</v>
      </c>
      <c r="N340" s="54">
        <f t="shared" si="23"/>
        <v>28.142312727272735</v>
      </c>
      <c r="O340" s="27" t="s">
        <v>365</v>
      </c>
      <c r="P340" s="27" t="s">
        <v>365</v>
      </c>
      <c r="Q340" s="27" t="s">
        <v>365</v>
      </c>
      <c r="R340" s="53">
        <f t="shared" si="24"/>
        <v>6.5104166666666679</v>
      </c>
    </row>
    <row r="341" spans="1:18" ht="15" customHeight="1">
      <c r="A341" s="33" t="s">
        <v>321</v>
      </c>
      <c r="B341" s="51">
        <f>'Расчет субсидий'!Z341</f>
        <v>-11.400000000000006</v>
      </c>
      <c r="C341" s="53">
        <f>'Расчет субсидий'!D341-1</f>
        <v>1.7307692307692246E-2</v>
      </c>
      <c r="D341" s="53">
        <f>C341*'Расчет субсидий'!E341</f>
        <v>8.6538461538461231E-2</v>
      </c>
      <c r="E341" s="54">
        <f t="shared" si="22"/>
        <v>0.57257507307998812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3">
        <f>'Расчет субсидий'!P341-1</f>
        <v>-9.0476190476190377E-2</v>
      </c>
      <c r="M341" s="53">
        <f>L341*'Расчет субсидий'!Q341</f>
        <v>-1.8095238095238075</v>
      </c>
      <c r="N341" s="54">
        <f t="shared" si="23"/>
        <v>-11.972575073079993</v>
      </c>
      <c r="O341" s="27" t="s">
        <v>365</v>
      </c>
      <c r="P341" s="27" t="s">
        <v>365</v>
      </c>
      <c r="Q341" s="27" t="s">
        <v>365</v>
      </c>
      <c r="R341" s="53">
        <f t="shared" si="24"/>
        <v>-1.7229853479853463</v>
      </c>
    </row>
    <row r="342" spans="1:18" ht="15" customHeight="1">
      <c r="A342" s="33" t="s">
        <v>322</v>
      </c>
      <c r="B342" s="51">
        <f>'Расчет субсидий'!Z342</f>
        <v>33.645454545454584</v>
      </c>
      <c r="C342" s="53">
        <f>'Расчет субсидий'!D342-1</f>
        <v>0.20018862958413752</v>
      </c>
      <c r="D342" s="53">
        <f>C342*'Расчет субсидий'!E342</f>
        <v>1.0009431479206876</v>
      </c>
      <c r="E342" s="54">
        <f t="shared" si="22"/>
        <v>13.532586456525388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3">
        <f>'Расчет субсидий'!P342-1</f>
        <v>7.4382815004809366E-2</v>
      </c>
      <c r="M342" s="53">
        <f>L342*'Расчет субсидий'!Q342</f>
        <v>1.4876563000961873</v>
      </c>
      <c r="N342" s="54">
        <f t="shared" si="23"/>
        <v>20.112868088929194</v>
      </c>
      <c r="O342" s="27" t="s">
        <v>365</v>
      </c>
      <c r="P342" s="27" t="s">
        <v>365</v>
      </c>
      <c r="Q342" s="27" t="s">
        <v>365</v>
      </c>
      <c r="R342" s="53">
        <f t="shared" si="24"/>
        <v>2.4885994480168749</v>
      </c>
    </row>
    <row r="343" spans="1:18" ht="15" customHeight="1">
      <c r="A343" s="32" t="s">
        <v>323</v>
      </c>
      <c r="B343" s="55"/>
      <c r="C343" s="56"/>
      <c r="D343" s="56"/>
      <c r="E343" s="57"/>
      <c r="F343" s="56"/>
      <c r="G343" s="56"/>
      <c r="H343" s="57"/>
      <c r="I343" s="57"/>
      <c r="J343" s="57"/>
      <c r="K343" s="57"/>
      <c r="L343" s="56"/>
      <c r="M343" s="56"/>
      <c r="N343" s="57"/>
      <c r="O343" s="56"/>
      <c r="P343" s="56"/>
      <c r="Q343" s="57"/>
      <c r="R343" s="57"/>
    </row>
    <row r="344" spans="1:18" ht="15" customHeight="1">
      <c r="A344" s="33" t="s">
        <v>324</v>
      </c>
      <c r="B344" s="51">
        <f>'Расчет субсидий'!Z344</f>
        <v>-29.009090909090901</v>
      </c>
      <c r="C344" s="53">
        <f>'Расчет субсидий'!D344-1</f>
        <v>-8.1081081081080253E-3</v>
      </c>
      <c r="D344" s="53">
        <f>C344*'Расчет субсидий'!E344</f>
        <v>-4.0540540540540126E-2</v>
      </c>
      <c r="E344" s="54">
        <f t="shared" si="22"/>
        <v>-0.18794280690647311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3">
        <f>'Расчет субсидий'!P344-1</f>
        <v>-0.31084587441619083</v>
      </c>
      <c r="M344" s="53">
        <f>L344*'Расчет субсидий'!Q344</f>
        <v>-6.2169174883238165</v>
      </c>
      <c r="N344" s="54">
        <f t="shared" si="23"/>
        <v>-28.821148102184424</v>
      </c>
      <c r="O344" s="27" t="s">
        <v>365</v>
      </c>
      <c r="P344" s="27" t="s">
        <v>365</v>
      </c>
      <c r="Q344" s="27" t="s">
        <v>365</v>
      </c>
      <c r="R344" s="53">
        <f t="shared" si="24"/>
        <v>-6.2574580288643569</v>
      </c>
    </row>
    <row r="345" spans="1:18" ht="15" customHeight="1">
      <c r="A345" s="33" t="s">
        <v>325</v>
      </c>
      <c r="B345" s="51">
        <f>'Расчет субсидий'!Z345</f>
        <v>8.8363636363636431</v>
      </c>
      <c r="C345" s="53">
        <f>'Расчет субсидий'!D345-1</f>
        <v>6.9767441860465018E-2</v>
      </c>
      <c r="D345" s="53">
        <f>C345*'Расчет субсидий'!E345</f>
        <v>0.34883720930232509</v>
      </c>
      <c r="E345" s="54">
        <f t="shared" si="22"/>
        <v>1.3254545454545452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3">
        <f>'Расчет субсидий'!P345-1</f>
        <v>9.8837209302325535E-2</v>
      </c>
      <c r="M345" s="53">
        <f>L345*'Расчет субсидий'!Q345</f>
        <v>1.9767441860465107</v>
      </c>
      <c r="N345" s="54">
        <f t="shared" si="23"/>
        <v>7.510909090909097</v>
      </c>
      <c r="O345" s="27" t="s">
        <v>365</v>
      </c>
      <c r="P345" s="27" t="s">
        <v>365</v>
      </c>
      <c r="Q345" s="27" t="s">
        <v>365</v>
      </c>
      <c r="R345" s="53">
        <f t="shared" si="24"/>
        <v>2.325581395348836</v>
      </c>
    </row>
    <row r="346" spans="1:18" ht="15" customHeight="1">
      <c r="A346" s="33" t="s">
        <v>326</v>
      </c>
      <c r="B346" s="51">
        <f>'Расчет субсидий'!Z346</f>
        <v>10.800000000000011</v>
      </c>
      <c r="C346" s="53">
        <f>'Расчет субсидий'!D346-1</f>
        <v>1.7857142857142794E-3</v>
      </c>
      <c r="D346" s="53">
        <f>C346*'Расчет субсидий'!E346</f>
        <v>8.9285714285713969E-3</v>
      </c>
      <c r="E346" s="54">
        <f t="shared" si="22"/>
        <v>4.5875728538970567E-2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3">
        <f>'Расчет субсидий'!P346-1</f>
        <v>0.10465116279069764</v>
      </c>
      <c r="M346" s="53">
        <f>L346*'Расчет субсидий'!Q346</f>
        <v>2.0930232558139528</v>
      </c>
      <c r="N346" s="54">
        <f t="shared" si="23"/>
        <v>10.754124271461041</v>
      </c>
      <c r="O346" s="27" t="s">
        <v>365</v>
      </c>
      <c r="P346" s="27" t="s">
        <v>365</v>
      </c>
      <c r="Q346" s="27" t="s">
        <v>365</v>
      </c>
      <c r="R346" s="53">
        <f t="shared" si="24"/>
        <v>2.1019518272425239</v>
      </c>
    </row>
    <row r="347" spans="1:18" ht="15" customHeight="1">
      <c r="A347" s="33" t="s">
        <v>327</v>
      </c>
      <c r="B347" s="51">
        <f>'Расчет субсидий'!Z347</f>
        <v>-68.054545454545462</v>
      </c>
      <c r="C347" s="53">
        <f>'Расчет субсидий'!D347-1</f>
        <v>-9.0909090909090939E-2</v>
      </c>
      <c r="D347" s="53">
        <f>C347*'Расчет субсидий'!E347</f>
        <v>-0.4545454545454547</v>
      </c>
      <c r="E347" s="54">
        <f t="shared" si="22"/>
        <v>-2.1351991728733508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3">
        <f>'Расчет субсидий'!P347-1</f>
        <v>-0.70165208940719148</v>
      </c>
      <c r="M347" s="53">
        <f>L347*'Расчет субсидий'!Q347</f>
        <v>-14.03304178814383</v>
      </c>
      <c r="N347" s="54">
        <f t="shared" si="23"/>
        <v>-65.919346281672119</v>
      </c>
      <c r="O347" s="27" t="s">
        <v>365</v>
      </c>
      <c r="P347" s="27" t="s">
        <v>365</v>
      </c>
      <c r="Q347" s="27" t="s">
        <v>365</v>
      </c>
      <c r="R347" s="53">
        <f t="shared" si="24"/>
        <v>-14.487587242689285</v>
      </c>
    </row>
    <row r="348" spans="1:18" ht="15" customHeight="1">
      <c r="A348" s="33" t="s">
        <v>328</v>
      </c>
      <c r="B348" s="51">
        <f>'Расчет субсидий'!Z348</f>
        <v>-3.0818181818181785</v>
      </c>
      <c r="C348" s="53">
        <f>'Расчет субсидий'!D348-1</f>
        <v>2.0000000000000018E-3</v>
      </c>
      <c r="D348" s="53">
        <f>C348*'Расчет субсидий'!E348</f>
        <v>1.0000000000000009E-2</v>
      </c>
      <c r="E348" s="54">
        <f t="shared" si="22"/>
        <v>1.9920052214118553E-2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3">
        <f>'Расчет субсидий'!P348-1</f>
        <v>-7.7854671280276788E-2</v>
      </c>
      <c r="M348" s="53">
        <f>L348*'Расчет субсидий'!Q348</f>
        <v>-1.5570934256055358</v>
      </c>
      <c r="N348" s="54">
        <f t="shared" si="23"/>
        <v>-3.1017382340322968</v>
      </c>
      <c r="O348" s="27" t="s">
        <v>365</v>
      </c>
      <c r="P348" s="27" t="s">
        <v>365</v>
      </c>
      <c r="Q348" s="27" t="s">
        <v>365</v>
      </c>
      <c r="R348" s="53">
        <f t="shared" si="24"/>
        <v>-1.5470934256055358</v>
      </c>
    </row>
    <row r="349" spans="1:18" ht="15" customHeight="1">
      <c r="A349" s="33" t="s">
        <v>329</v>
      </c>
      <c r="B349" s="51">
        <f>'Расчет субсидий'!Z349</f>
        <v>-22.390909090909091</v>
      </c>
      <c r="C349" s="53">
        <f>'Расчет субсидий'!D349-1</f>
        <v>0</v>
      </c>
      <c r="D349" s="53">
        <f>C349*'Расчет субсидий'!E349</f>
        <v>0</v>
      </c>
      <c r="E349" s="54">
        <f t="shared" si="22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3">
        <f>'Расчет субсидий'!P349-1</f>
        <v>-0.26349545697487964</v>
      </c>
      <c r="M349" s="53">
        <f>L349*'Расчет субсидий'!Q349</f>
        <v>-5.2699091394975923</v>
      </c>
      <c r="N349" s="54">
        <f t="shared" si="23"/>
        <v>-22.390909090909091</v>
      </c>
      <c r="O349" s="27" t="s">
        <v>365</v>
      </c>
      <c r="P349" s="27" t="s">
        <v>365</v>
      </c>
      <c r="Q349" s="27" t="s">
        <v>365</v>
      </c>
      <c r="R349" s="53">
        <f t="shared" si="24"/>
        <v>-5.2699091394975923</v>
      </c>
    </row>
    <row r="350" spans="1:18" ht="15" customHeight="1">
      <c r="A350" s="33" t="s">
        <v>330</v>
      </c>
      <c r="B350" s="51">
        <f>'Расчет субсидий'!Z350</f>
        <v>-35.563636363636363</v>
      </c>
      <c r="C350" s="53">
        <f>'Расчет субсидий'!D350-1</f>
        <v>-1</v>
      </c>
      <c r="D350" s="53">
        <f>C350*'Расчет субсидий'!E350</f>
        <v>0</v>
      </c>
      <c r="E350" s="54">
        <f t="shared" si="22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3">
        <f>'Расчет субсидий'!P350-1</f>
        <v>-0.30319888734353273</v>
      </c>
      <c r="M350" s="53">
        <f>L350*'Расчет субсидий'!Q350</f>
        <v>-6.0639777468706546</v>
      </c>
      <c r="N350" s="54">
        <f t="shared" si="23"/>
        <v>-35.563636363636363</v>
      </c>
      <c r="O350" s="27" t="s">
        <v>365</v>
      </c>
      <c r="P350" s="27" t="s">
        <v>365</v>
      </c>
      <c r="Q350" s="27" t="s">
        <v>365</v>
      </c>
      <c r="R350" s="53">
        <f t="shared" si="24"/>
        <v>-6.0639777468706546</v>
      </c>
    </row>
    <row r="351" spans="1:18" ht="15" customHeight="1">
      <c r="A351" s="33" t="s">
        <v>331</v>
      </c>
      <c r="B351" s="51">
        <f>'Расчет субсидий'!Z351</f>
        <v>-19.399999999999999</v>
      </c>
      <c r="C351" s="53">
        <f>'Расчет субсидий'!D351-1</f>
        <v>3.125E-2</v>
      </c>
      <c r="D351" s="53">
        <f>C351*'Расчет субсидий'!E351</f>
        <v>0.15625</v>
      </c>
      <c r="E351" s="54">
        <f t="shared" si="22"/>
        <v>0.38205345950099068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3">
        <f>'Расчет субсидий'!P351-1</f>
        <v>-0.40451745379876802</v>
      </c>
      <c r="M351" s="53">
        <f>L351*'Расчет субсидий'!Q351</f>
        <v>-8.0903490759753609</v>
      </c>
      <c r="N351" s="54">
        <f t="shared" si="23"/>
        <v>-19.782053459500986</v>
      </c>
      <c r="O351" s="27" t="s">
        <v>365</v>
      </c>
      <c r="P351" s="27" t="s">
        <v>365</v>
      </c>
      <c r="Q351" s="27" t="s">
        <v>365</v>
      </c>
      <c r="R351" s="53">
        <f t="shared" si="24"/>
        <v>-7.9340990759753609</v>
      </c>
    </row>
    <row r="352" spans="1:18" ht="15" customHeight="1">
      <c r="A352" s="33" t="s">
        <v>332</v>
      </c>
      <c r="B352" s="51">
        <f>'Расчет субсидий'!Z352</f>
        <v>-12.118181818181824</v>
      </c>
      <c r="C352" s="53">
        <f>'Расчет субсидий'!D352-1</f>
        <v>0.1127876828526615</v>
      </c>
      <c r="D352" s="53">
        <f>C352*'Расчет субсидий'!E352</f>
        <v>0.56393841426330749</v>
      </c>
      <c r="E352" s="54">
        <f t="shared" si="22"/>
        <v>3.9295562731339766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3">
        <f>'Расчет субсидий'!P352-1</f>
        <v>-0.11515213605163399</v>
      </c>
      <c r="M352" s="53">
        <f>L352*'Расчет субсидий'!Q352</f>
        <v>-2.3030427210326798</v>
      </c>
      <c r="N352" s="54">
        <f t="shared" si="23"/>
        <v>-16.0477380913158</v>
      </c>
      <c r="O352" s="27" t="s">
        <v>365</v>
      </c>
      <c r="P352" s="27" t="s">
        <v>365</v>
      </c>
      <c r="Q352" s="27" t="s">
        <v>365</v>
      </c>
      <c r="R352" s="53">
        <f t="shared" si="24"/>
        <v>-1.7391043067693723</v>
      </c>
    </row>
    <row r="353" spans="1:18" ht="15" customHeight="1">
      <c r="A353" s="33" t="s">
        <v>333</v>
      </c>
      <c r="B353" s="51">
        <f>'Расчет субсидий'!Z353</f>
        <v>-31.772727272727273</v>
      </c>
      <c r="C353" s="53">
        <f>'Расчет субсидий'!D353-1</f>
        <v>-0.22285714285714286</v>
      </c>
      <c r="D353" s="53">
        <f>C353*'Расчет субсидий'!E353</f>
        <v>-1.1142857142857143</v>
      </c>
      <c r="E353" s="54">
        <f t="shared" si="22"/>
        <v>-2.5564564101393037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3">
        <f>'Расчет субсидий'!P353-1</f>
        <v>-0.63672654690618757</v>
      </c>
      <c r="M353" s="53">
        <f>L353*'Расчет субсидий'!Q353</f>
        <v>-12.734530938123751</v>
      </c>
      <c r="N353" s="54">
        <f t="shared" si="23"/>
        <v>-29.216270862587969</v>
      </c>
      <c r="O353" s="27" t="s">
        <v>365</v>
      </c>
      <c r="P353" s="27" t="s">
        <v>365</v>
      </c>
      <c r="Q353" s="27" t="s">
        <v>365</v>
      </c>
      <c r="R353" s="53">
        <f t="shared" si="24"/>
        <v>-13.848816652409464</v>
      </c>
    </row>
    <row r="354" spans="1:18" ht="15" customHeight="1">
      <c r="A354" s="33" t="s">
        <v>334</v>
      </c>
      <c r="B354" s="51">
        <f>'Расчет субсидий'!Z354</f>
        <v>20.563636363636348</v>
      </c>
      <c r="C354" s="53">
        <f>'Расчет субсидий'!D354-1</f>
        <v>-0.2142857142857143</v>
      </c>
      <c r="D354" s="53">
        <f>C354*'Расчет субсидий'!E354</f>
        <v>-1.0714285714285716</v>
      </c>
      <c r="E354" s="54">
        <f t="shared" si="22"/>
        <v>-5.1362122596392128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3">
        <f>'Расчет субсидий'!P354-1</f>
        <v>0.26805309734513272</v>
      </c>
      <c r="M354" s="53">
        <f>L354*'Расчет субсидий'!Q354</f>
        <v>5.3610619469026544</v>
      </c>
      <c r="N354" s="54">
        <f t="shared" si="23"/>
        <v>25.699848623275564</v>
      </c>
      <c r="O354" s="27" t="s">
        <v>365</v>
      </c>
      <c r="P354" s="27" t="s">
        <v>365</v>
      </c>
      <c r="Q354" s="27" t="s">
        <v>365</v>
      </c>
      <c r="R354" s="53">
        <f t="shared" si="24"/>
        <v>4.2896333754740823</v>
      </c>
    </row>
    <row r="355" spans="1:18" ht="15" customHeight="1">
      <c r="A355" s="32" t="s">
        <v>335</v>
      </c>
      <c r="B355" s="55"/>
      <c r="C355" s="56"/>
      <c r="D355" s="56"/>
      <c r="E355" s="57"/>
      <c r="F355" s="56"/>
      <c r="G355" s="56"/>
      <c r="H355" s="57"/>
      <c r="I355" s="57"/>
      <c r="J355" s="57"/>
      <c r="K355" s="57"/>
      <c r="L355" s="56"/>
      <c r="M355" s="56"/>
      <c r="N355" s="57"/>
      <c r="O355" s="56"/>
      <c r="P355" s="56"/>
      <c r="Q355" s="57"/>
      <c r="R355" s="57"/>
    </row>
    <row r="356" spans="1:18" ht="15" customHeight="1">
      <c r="A356" s="33" t="s">
        <v>336</v>
      </c>
      <c r="B356" s="51">
        <f>'Расчет субсидий'!Z356</f>
        <v>-30.327272727272735</v>
      </c>
      <c r="C356" s="53">
        <f>'Расчет субсидий'!D356-1</f>
        <v>7.1428571428571175E-3</v>
      </c>
      <c r="D356" s="53">
        <f>C356*'Расчет субсидий'!E356</f>
        <v>3.5714285714285587E-2</v>
      </c>
      <c r="E356" s="54">
        <f t="shared" si="22"/>
        <v>0.1066983915371115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3">
        <f>'Расчет субсидий'!P356-1</f>
        <v>-0.50934579439252325</v>
      </c>
      <c r="M356" s="53">
        <f>L356*'Расчет субсидий'!Q356</f>
        <v>-10.186915887850464</v>
      </c>
      <c r="N356" s="54">
        <f t="shared" si="23"/>
        <v>-30.433971118809843</v>
      </c>
      <c r="O356" s="27" t="s">
        <v>365</v>
      </c>
      <c r="P356" s="27" t="s">
        <v>365</v>
      </c>
      <c r="Q356" s="27" t="s">
        <v>365</v>
      </c>
      <c r="R356" s="53">
        <f t="shared" si="24"/>
        <v>-10.15120160213618</v>
      </c>
    </row>
    <row r="357" spans="1:18" ht="15" customHeight="1">
      <c r="A357" s="33" t="s">
        <v>51</v>
      </c>
      <c r="B357" s="51">
        <f>'Расчет субсидий'!Z357</f>
        <v>-85.390909090909076</v>
      </c>
      <c r="C357" s="53">
        <f>'Расчет субсидий'!D357-1</f>
        <v>3.8461538461538547E-2</v>
      </c>
      <c r="D357" s="53">
        <f>C357*'Расчет субсидий'!E357</f>
        <v>0.19230769230769273</v>
      </c>
      <c r="E357" s="54">
        <f t="shared" si="22"/>
        <v>2.0462607341259584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3">
        <f>'Расчет субсидий'!P357-1</f>
        <v>-0.41086749285033375</v>
      </c>
      <c r="M357" s="53">
        <f>L357*'Расчет субсидий'!Q357</f>
        <v>-8.2173498570066741</v>
      </c>
      <c r="N357" s="54">
        <f t="shared" si="23"/>
        <v>-87.437169825035042</v>
      </c>
      <c r="O357" s="27" t="s">
        <v>365</v>
      </c>
      <c r="P357" s="27" t="s">
        <v>365</v>
      </c>
      <c r="Q357" s="27" t="s">
        <v>365</v>
      </c>
      <c r="R357" s="53">
        <f t="shared" si="24"/>
        <v>-8.0250421646989807</v>
      </c>
    </row>
    <row r="358" spans="1:18" ht="15" customHeight="1">
      <c r="A358" s="33" t="s">
        <v>337</v>
      </c>
      <c r="B358" s="51">
        <f>'Расчет субсидий'!Z358</f>
        <v>9.7636363636363654</v>
      </c>
      <c r="C358" s="53">
        <f>'Расчет субсидий'!D358-1</f>
        <v>1.136363636363491E-3</v>
      </c>
      <c r="D358" s="53">
        <f>C358*'Расчет субсидий'!E358</f>
        <v>5.6818181818174551E-3</v>
      </c>
      <c r="E358" s="54">
        <f t="shared" si="22"/>
        <v>1.9169272204946818E-2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3">
        <f>'Расчет субсидий'!P358-1</f>
        <v>0.1444141689373295</v>
      </c>
      <c r="M358" s="53">
        <f>L358*'Расчет субсидий'!Q358</f>
        <v>2.88828337874659</v>
      </c>
      <c r="N358" s="54">
        <f t="shared" si="23"/>
        <v>9.7444670914314191</v>
      </c>
      <c r="O358" s="27" t="s">
        <v>365</v>
      </c>
      <c r="P358" s="27" t="s">
        <v>365</v>
      </c>
      <c r="Q358" s="27" t="s">
        <v>365</v>
      </c>
      <c r="R358" s="53">
        <f t="shared" si="24"/>
        <v>2.8939651969284075</v>
      </c>
    </row>
    <row r="359" spans="1:18" ht="15" customHeight="1">
      <c r="A359" s="33" t="s">
        <v>338</v>
      </c>
      <c r="B359" s="51">
        <f>'Расчет субсидий'!Z359</f>
        <v>-3.8090909090909122</v>
      </c>
      <c r="C359" s="53">
        <f>'Расчет субсидий'!D359-1</f>
        <v>0.11428571428571432</v>
      </c>
      <c r="D359" s="53">
        <f>C359*'Расчет субсидий'!E359</f>
        <v>0.57142857142857162</v>
      </c>
      <c r="E359" s="54">
        <f t="shared" si="22"/>
        <v>3.0277389277389273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3">
        <f>'Расчет субсидий'!P359-1</f>
        <v>-6.4516129032258118E-2</v>
      </c>
      <c r="M359" s="53">
        <f>L359*'Расчет субсидий'!Q359</f>
        <v>-1.2903225806451624</v>
      </c>
      <c r="N359" s="54">
        <f t="shared" si="23"/>
        <v>-6.8368298368298399</v>
      </c>
      <c r="O359" s="27" t="s">
        <v>365</v>
      </c>
      <c r="P359" s="27" t="s">
        <v>365</v>
      </c>
      <c r="Q359" s="27" t="s">
        <v>365</v>
      </c>
      <c r="R359" s="53">
        <f t="shared" si="24"/>
        <v>-0.71889400921659075</v>
      </c>
    </row>
    <row r="360" spans="1:18" ht="15" customHeight="1">
      <c r="A360" s="33" t="s">
        <v>339</v>
      </c>
      <c r="B360" s="51">
        <f>'Расчет субсидий'!Z360</f>
        <v>-22.845454545454544</v>
      </c>
      <c r="C360" s="53">
        <f>'Расчет субсидий'!D360-1</f>
        <v>-4.8686110308980624E-2</v>
      </c>
      <c r="D360" s="53">
        <f>C360*'Расчет субсидий'!E360</f>
        <v>-0.24343055154490312</v>
      </c>
      <c r="E360" s="54">
        <f t="shared" si="22"/>
        <v>-0.58091151969325228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3">
        <f>'Расчет субсидий'!P360-1</f>
        <v>-0.46649703138252763</v>
      </c>
      <c r="M360" s="53">
        <f>L360*'Расчет субсидий'!Q360</f>
        <v>-9.3299406276505525</v>
      </c>
      <c r="N360" s="54">
        <f t="shared" si="23"/>
        <v>-22.264543025761295</v>
      </c>
      <c r="O360" s="27" t="s">
        <v>365</v>
      </c>
      <c r="P360" s="27" t="s">
        <v>365</v>
      </c>
      <c r="Q360" s="27" t="s">
        <v>365</v>
      </c>
      <c r="R360" s="53">
        <f t="shared" si="24"/>
        <v>-9.5733711791954548</v>
      </c>
    </row>
    <row r="361" spans="1:18" ht="15" customHeight="1">
      <c r="A361" s="33" t="s">
        <v>340</v>
      </c>
      <c r="B361" s="51">
        <f>'Расчет субсидий'!Z361</f>
        <v>-75.36363636363636</v>
      </c>
      <c r="C361" s="53">
        <f>'Расчет субсидий'!D361-1</f>
        <v>5.7142857142857162E-2</v>
      </c>
      <c r="D361" s="53">
        <f>C361*'Расчет субсидий'!E361</f>
        <v>0.28571428571428581</v>
      </c>
      <c r="E361" s="54">
        <f t="shared" si="22"/>
        <v>1.1121199731020202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3">
        <f>'Расчет субсидий'!P361-1</f>
        <v>-0.98236775818639799</v>
      </c>
      <c r="M361" s="53">
        <f>L361*'Расчет субсидий'!Q361</f>
        <v>-19.647355163727958</v>
      </c>
      <c r="N361" s="54">
        <f t="shared" si="23"/>
        <v>-76.475756336738371</v>
      </c>
      <c r="O361" s="27" t="s">
        <v>365</v>
      </c>
      <c r="P361" s="27" t="s">
        <v>365</v>
      </c>
      <c r="Q361" s="27" t="s">
        <v>365</v>
      </c>
      <c r="R361" s="53">
        <f t="shared" si="24"/>
        <v>-19.361640878013674</v>
      </c>
    </row>
    <row r="362" spans="1:18" ht="15" customHeight="1">
      <c r="A362" s="33" t="s">
        <v>341</v>
      </c>
      <c r="B362" s="51">
        <f>'Расчет субсидий'!Z362</f>
        <v>2.3818181818181756</v>
      </c>
      <c r="C362" s="53">
        <f>'Расчет субсидий'!D362-1</f>
        <v>7.4074074074074181E-2</v>
      </c>
      <c r="D362" s="53">
        <f>C362*'Расчет субсидий'!E362</f>
        <v>0.3703703703703709</v>
      </c>
      <c r="E362" s="54">
        <f t="shared" si="22"/>
        <v>1.851160391954598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3">
        <f>'Расчет субсидий'!P362-1</f>
        <v>5.3085600530857757E-3</v>
      </c>
      <c r="M362" s="53">
        <f>L362*'Расчет субсидий'!Q362</f>
        <v>0.10617120106171551</v>
      </c>
      <c r="N362" s="54">
        <f t="shared" si="23"/>
        <v>0.53065778986357759</v>
      </c>
      <c r="O362" s="27" t="s">
        <v>365</v>
      </c>
      <c r="P362" s="27" t="s">
        <v>365</v>
      </c>
      <c r="Q362" s="27" t="s">
        <v>365</v>
      </c>
      <c r="R362" s="53">
        <f t="shared" si="24"/>
        <v>0.47654157143208642</v>
      </c>
    </row>
    <row r="363" spans="1:18" ht="15" customHeight="1">
      <c r="A363" s="33" t="s">
        <v>342</v>
      </c>
      <c r="B363" s="51">
        <f>'Расчет субсидий'!Z363</f>
        <v>28.599999999999994</v>
      </c>
      <c r="C363" s="53">
        <f>'Расчет субсидий'!D363-1</f>
        <v>2.1276595744681437E-3</v>
      </c>
      <c r="D363" s="53">
        <f>C363*'Расчет субсидий'!E363</f>
        <v>1.0638297872340718E-2</v>
      </c>
      <c r="E363" s="54">
        <f t="shared" si="22"/>
        <v>5.061946902655004E-2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3">
        <f>'Расчет субсидий'!P363-1</f>
        <v>0.30000000000000004</v>
      </c>
      <c r="M363" s="53">
        <f>L363*'Расчет субсидий'!Q363</f>
        <v>6.0000000000000009</v>
      </c>
      <c r="N363" s="54">
        <f t="shared" si="23"/>
        <v>28.549380530973444</v>
      </c>
      <c r="O363" s="27" t="s">
        <v>365</v>
      </c>
      <c r="P363" s="27" t="s">
        <v>365</v>
      </c>
      <c r="Q363" s="27" t="s">
        <v>365</v>
      </c>
      <c r="R363" s="53">
        <f t="shared" si="24"/>
        <v>6.0106382978723421</v>
      </c>
    </row>
    <row r="364" spans="1:18" ht="15" customHeight="1">
      <c r="A364" s="33" t="s">
        <v>343</v>
      </c>
      <c r="B364" s="51">
        <f>'Расчет субсидий'!Z364</f>
        <v>10.045454545454547</v>
      </c>
      <c r="C364" s="53">
        <f>'Расчет субсидий'!D364-1</f>
        <v>3.3333333333333437E-2</v>
      </c>
      <c r="D364" s="53">
        <f>C364*'Расчет субсидий'!E364</f>
        <v>0.16666666666666718</v>
      </c>
      <c r="E364" s="54">
        <f t="shared" si="22"/>
        <v>0.53730925224639947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3">
        <f>'Расчет субсидий'!P364-1</f>
        <v>0.14746543778801846</v>
      </c>
      <c r="M364" s="53">
        <f>L364*'Расчет субсидий'!Q364</f>
        <v>2.9493087557603692</v>
      </c>
      <c r="N364" s="54">
        <f t="shared" si="23"/>
        <v>9.5081452932081483</v>
      </c>
      <c r="O364" s="27" t="s">
        <v>365</v>
      </c>
      <c r="P364" s="27" t="s">
        <v>365</v>
      </c>
      <c r="Q364" s="27" t="s">
        <v>365</v>
      </c>
      <c r="R364" s="53">
        <f t="shared" si="24"/>
        <v>3.1159754224270362</v>
      </c>
    </row>
    <row r="365" spans="1:18" ht="15" customHeight="1">
      <c r="A365" s="33" t="s">
        <v>344</v>
      </c>
      <c r="B365" s="51">
        <f>'Расчет субсидий'!Z365</f>
        <v>-46.427272727272722</v>
      </c>
      <c r="C365" s="53">
        <f>'Расчет субсидий'!D365-1</f>
        <v>-7.1784282764484342E-2</v>
      </c>
      <c r="D365" s="53">
        <f>C365*'Расчет субсидий'!E365</f>
        <v>-0.35892141382242171</v>
      </c>
      <c r="E365" s="54">
        <f t="shared" si="22"/>
        <v>-2.2077348807768864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3">
        <f>'Расчет субсидий'!P365-1</f>
        <v>-0.35944848225737502</v>
      </c>
      <c r="M365" s="53">
        <f>L365*'Расчет субсидий'!Q365</f>
        <v>-7.1889696451475</v>
      </c>
      <c r="N365" s="54">
        <f t="shared" si="23"/>
        <v>-44.219537846495832</v>
      </c>
      <c r="O365" s="27" t="s">
        <v>365</v>
      </c>
      <c r="P365" s="27" t="s">
        <v>365</v>
      </c>
      <c r="Q365" s="27" t="s">
        <v>365</v>
      </c>
      <c r="R365" s="53">
        <f t="shared" si="24"/>
        <v>-7.5478910589699222</v>
      </c>
    </row>
    <row r="366" spans="1:18" ht="15" customHeight="1">
      <c r="A366" s="32" t="s">
        <v>345</v>
      </c>
      <c r="B366" s="55"/>
      <c r="C366" s="56"/>
      <c r="D366" s="56"/>
      <c r="E366" s="57"/>
      <c r="F366" s="56"/>
      <c r="G366" s="56"/>
      <c r="H366" s="57"/>
      <c r="I366" s="57"/>
      <c r="J366" s="57"/>
      <c r="K366" s="57"/>
      <c r="L366" s="56"/>
      <c r="M366" s="56"/>
      <c r="N366" s="57"/>
      <c r="O366" s="56"/>
      <c r="P366" s="56"/>
      <c r="Q366" s="57"/>
      <c r="R366" s="57"/>
    </row>
    <row r="367" spans="1:18" ht="15" customHeight="1">
      <c r="A367" s="33" t="s">
        <v>346</v>
      </c>
      <c r="B367" s="51">
        <f>'Расчет субсидий'!Z367</f>
        <v>30.463636363636368</v>
      </c>
      <c r="C367" s="53">
        <f>'Расчет субсидий'!D367-1</f>
        <v>4.0685224839400513E-2</v>
      </c>
      <c r="D367" s="53">
        <f>C367*'Расчет субсидий'!E367</f>
        <v>0.20342612419700257</v>
      </c>
      <c r="E367" s="54">
        <f t="shared" si="22"/>
        <v>1.4150157822361749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3">
        <f>'Расчет субсидий'!P367-1</f>
        <v>0.20880503144654083</v>
      </c>
      <c r="M367" s="53">
        <f>L367*'Расчет субсидий'!Q367</f>
        <v>4.1761006289308167</v>
      </c>
      <c r="N367" s="54">
        <f t="shared" si="23"/>
        <v>29.048620581400197</v>
      </c>
      <c r="O367" s="27" t="s">
        <v>365</v>
      </c>
      <c r="P367" s="27" t="s">
        <v>365</v>
      </c>
      <c r="Q367" s="27" t="s">
        <v>365</v>
      </c>
      <c r="R367" s="53">
        <f t="shared" si="24"/>
        <v>4.379526753127819</v>
      </c>
    </row>
    <row r="368" spans="1:18" ht="15" customHeight="1">
      <c r="A368" s="33" t="s">
        <v>347</v>
      </c>
      <c r="B368" s="51">
        <f>'Расчет субсидий'!Z368</f>
        <v>12.77272727272728</v>
      </c>
      <c r="C368" s="53">
        <f>'Расчет субсидий'!D368-1</f>
        <v>-1</v>
      </c>
      <c r="D368" s="53">
        <f>C368*'Расчет субсидий'!E368</f>
        <v>0</v>
      </c>
      <c r="E368" s="54">
        <f t="shared" si="22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3">
        <f>'Расчет субсидий'!P368-1</f>
        <v>9.1331269349845368E-2</v>
      </c>
      <c r="M368" s="53">
        <f>L368*'Расчет субсидий'!Q368</f>
        <v>1.8266253869969074</v>
      </c>
      <c r="N368" s="54">
        <f t="shared" si="23"/>
        <v>12.77272727272728</v>
      </c>
      <c r="O368" s="27" t="s">
        <v>365</v>
      </c>
      <c r="P368" s="27" t="s">
        <v>365</v>
      </c>
      <c r="Q368" s="27" t="s">
        <v>365</v>
      </c>
      <c r="R368" s="53">
        <f t="shared" si="24"/>
        <v>1.8266253869969074</v>
      </c>
    </row>
    <row r="369" spans="1:19" ht="15" customHeight="1">
      <c r="A369" s="33" t="s">
        <v>348</v>
      </c>
      <c r="B369" s="51">
        <f>'Расчет субсидий'!Z369</f>
        <v>0.34545454545454546</v>
      </c>
      <c r="C369" s="53">
        <f>'Расчет субсидий'!D369-1</f>
        <v>0.17961538461538451</v>
      </c>
      <c r="D369" s="53">
        <f>C369*'Расчет субсидий'!E369</f>
        <v>0.89807692307692255</v>
      </c>
      <c r="E369" s="54">
        <f t="shared" si="22"/>
        <v>4.9256124850934328E-2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3">
        <f>'Расчет субсидий'!P369-1</f>
        <v>0.27002628302669796</v>
      </c>
      <c r="M369" s="53">
        <f>L369*'Расчет субсидий'!Q369</f>
        <v>5.4005256605339591</v>
      </c>
      <c r="N369" s="54">
        <f t="shared" si="23"/>
        <v>0.29619842060361118</v>
      </c>
      <c r="O369" s="27" t="s">
        <v>365</v>
      </c>
      <c r="P369" s="27" t="s">
        <v>365</v>
      </c>
      <c r="Q369" s="27" t="s">
        <v>365</v>
      </c>
      <c r="R369" s="53">
        <f t="shared" si="24"/>
        <v>6.2986025836108812</v>
      </c>
    </row>
    <row r="370" spans="1:19" ht="15" customHeight="1">
      <c r="A370" s="33" t="s">
        <v>349</v>
      </c>
      <c r="B370" s="51">
        <f>'Расчет субсидий'!Z370</f>
        <v>-12.609090909090909</v>
      </c>
      <c r="C370" s="53">
        <f>'Расчет субсидий'!D370-1</f>
        <v>-1</v>
      </c>
      <c r="D370" s="53">
        <f>C370*'Расчет субсидий'!E370</f>
        <v>0</v>
      </c>
      <c r="E370" s="54">
        <f t="shared" si="22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3">
        <f>'Расчет субсидий'!P370-1</f>
        <v>-0.13765182186234814</v>
      </c>
      <c r="M370" s="53">
        <f>L370*'Расчет субсидий'!Q370</f>
        <v>-2.7530364372469629</v>
      </c>
      <c r="N370" s="54">
        <f t="shared" si="23"/>
        <v>-12.609090909090909</v>
      </c>
      <c r="O370" s="27" t="s">
        <v>365</v>
      </c>
      <c r="P370" s="27" t="s">
        <v>365</v>
      </c>
      <c r="Q370" s="27" t="s">
        <v>365</v>
      </c>
      <c r="R370" s="53">
        <f t="shared" si="24"/>
        <v>-2.7530364372469629</v>
      </c>
    </row>
    <row r="371" spans="1:19" ht="15" customHeight="1">
      <c r="A371" s="33" t="s">
        <v>350</v>
      </c>
      <c r="B371" s="51">
        <f>'Расчет субсидий'!Z371</f>
        <v>-21.22727272727272</v>
      </c>
      <c r="C371" s="53">
        <f>'Расчет субсидий'!D371-1</f>
        <v>0.10155405405405404</v>
      </c>
      <c r="D371" s="53">
        <f>C371*'Расчет субсидий'!E371</f>
        <v>0.50777027027027022</v>
      </c>
      <c r="E371" s="54">
        <f t="shared" si="22"/>
        <v>4.8520440655236428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3">
        <f>'Расчет субсидий'!P371-1</f>
        <v>-0.13646106215765652</v>
      </c>
      <c r="M371" s="53">
        <f>L371*'Расчет субсидий'!Q371</f>
        <v>-2.7292212431531304</v>
      </c>
      <c r="N371" s="54">
        <f t="shared" si="23"/>
        <v>-26.079316792796359</v>
      </c>
      <c r="O371" s="27" t="s">
        <v>365</v>
      </c>
      <c r="P371" s="27" t="s">
        <v>365</v>
      </c>
      <c r="Q371" s="27" t="s">
        <v>365</v>
      </c>
      <c r="R371" s="53">
        <f t="shared" si="24"/>
        <v>-2.2214509728828604</v>
      </c>
    </row>
    <row r="372" spans="1:19" ht="15" customHeight="1">
      <c r="A372" s="33" t="s">
        <v>351</v>
      </c>
      <c r="B372" s="51">
        <f>'Расчет субсидий'!Z372</f>
        <v>30.309090909090884</v>
      </c>
      <c r="C372" s="53">
        <f>'Расчет субсидий'!D372-1</f>
        <v>-0.20499999999999996</v>
      </c>
      <c r="D372" s="53">
        <f>C372*'Расчет субсидий'!E372</f>
        <v>-1.0249999999999999</v>
      </c>
      <c r="E372" s="54">
        <f t="shared" si="22"/>
        <v>-9.7323331880235564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3">
        <f>'Расчет субсидий'!P372-1</f>
        <v>0.21085621970920831</v>
      </c>
      <c r="M372" s="53">
        <f>L372*'Расчет субсидий'!Q372</f>
        <v>4.2171243941841663</v>
      </c>
      <c r="N372" s="54">
        <f t="shared" si="23"/>
        <v>40.041424097114437</v>
      </c>
      <c r="O372" s="27" t="s">
        <v>365</v>
      </c>
      <c r="P372" s="27" t="s">
        <v>365</v>
      </c>
      <c r="Q372" s="27" t="s">
        <v>365</v>
      </c>
      <c r="R372" s="53">
        <f t="shared" si="24"/>
        <v>3.1921243941841664</v>
      </c>
    </row>
    <row r="373" spans="1:19" ht="15" customHeight="1">
      <c r="A373" s="33" t="s">
        <v>352</v>
      </c>
      <c r="B373" s="51">
        <f>'Расчет субсидий'!Z373</f>
        <v>-22.327272727272728</v>
      </c>
      <c r="C373" s="53">
        <f>'Расчет субсидий'!D373-1</f>
        <v>-1</v>
      </c>
      <c r="D373" s="53">
        <f>C373*'Расчет субсидий'!E373</f>
        <v>0</v>
      </c>
      <c r="E373" s="54">
        <f t="shared" si="22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3">
        <f>'Расчет субсидий'!P373-1</f>
        <v>-0.23809523809523814</v>
      </c>
      <c r="M373" s="53">
        <f>L373*'Расчет субсидий'!Q373</f>
        <v>-4.7619047619047628</v>
      </c>
      <c r="N373" s="54">
        <f t="shared" si="23"/>
        <v>-22.327272727272728</v>
      </c>
      <c r="O373" s="27" t="s">
        <v>365</v>
      </c>
      <c r="P373" s="27" t="s">
        <v>365</v>
      </c>
      <c r="Q373" s="27" t="s">
        <v>365</v>
      </c>
      <c r="R373" s="53">
        <f t="shared" si="24"/>
        <v>-4.7619047619047628</v>
      </c>
    </row>
    <row r="374" spans="1:19" ht="15" customHeight="1">
      <c r="A374" s="33" t="s">
        <v>353</v>
      </c>
      <c r="B374" s="51">
        <f>'Расчет субсидий'!Z374</f>
        <v>-25.75454545454545</v>
      </c>
      <c r="C374" s="53">
        <f>'Расчет субсидий'!D374-1</f>
        <v>-1</v>
      </c>
      <c r="D374" s="53">
        <f>C374*'Расчет субсидий'!E374</f>
        <v>0</v>
      </c>
      <c r="E374" s="54">
        <f t="shared" si="22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3">
        <f>'Расчет субсидий'!P374-1</f>
        <v>-0.2120689655172413</v>
      </c>
      <c r="M374" s="53">
        <f>L374*'Расчет субсидий'!Q374</f>
        <v>-4.2413793103448256</v>
      </c>
      <c r="N374" s="54">
        <f t="shared" si="23"/>
        <v>-25.75454545454545</v>
      </c>
      <c r="O374" s="27" t="s">
        <v>365</v>
      </c>
      <c r="P374" s="27" t="s">
        <v>365</v>
      </c>
      <c r="Q374" s="27" t="s">
        <v>365</v>
      </c>
      <c r="R374" s="53">
        <f t="shared" si="24"/>
        <v>-4.2413793103448256</v>
      </c>
    </row>
    <row r="375" spans="1:19" ht="15" customHeight="1">
      <c r="A375" s="33" t="s">
        <v>354</v>
      </c>
      <c r="B375" s="51">
        <f>'Расчет субсидий'!Z375</f>
        <v>37.063636363636363</v>
      </c>
      <c r="C375" s="53">
        <f>'Расчет субсидий'!D375-1</f>
        <v>-1</v>
      </c>
      <c r="D375" s="53">
        <f>C375*'Расчет субсидий'!E375</f>
        <v>0</v>
      </c>
      <c r="E375" s="54">
        <f t="shared" si="22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3">
        <f>'Расчет субсидий'!P375-1</f>
        <v>0.20534818941504174</v>
      </c>
      <c r="M375" s="53">
        <f>L375*'Расчет субсидий'!Q375</f>
        <v>4.1069637883008348</v>
      </c>
      <c r="N375" s="54">
        <f t="shared" si="23"/>
        <v>37.063636363636363</v>
      </c>
      <c r="O375" s="27" t="s">
        <v>365</v>
      </c>
      <c r="P375" s="27" t="s">
        <v>365</v>
      </c>
      <c r="Q375" s="27" t="s">
        <v>365</v>
      </c>
      <c r="R375" s="53">
        <f t="shared" si="24"/>
        <v>4.1069637883008348</v>
      </c>
    </row>
    <row r="376" spans="1:19" ht="15" customHeight="1">
      <c r="A376" s="33" t="s">
        <v>355</v>
      </c>
      <c r="B376" s="51">
        <f>'Расчет субсидий'!Z376</f>
        <v>-21.381818181818176</v>
      </c>
      <c r="C376" s="53">
        <f>'Расчет субсидий'!D376-1</f>
        <v>-1</v>
      </c>
      <c r="D376" s="53">
        <f>C376*'Расчет субсидий'!E376</f>
        <v>0</v>
      </c>
      <c r="E376" s="54">
        <f t="shared" si="22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3">
        <f>'Расчет субсидий'!P376-1</f>
        <v>-0.13978494623655913</v>
      </c>
      <c r="M376" s="53">
        <f>L376*'Расчет субсидий'!Q376</f>
        <v>-2.7956989247311825</v>
      </c>
      <c r="N376" s="54">
        <f t="shared" si="23"/>
        <v>-21.381818181818176</v>
      </c>
      <c r="O376" s="27" t="s">
        <v>365</v>
      </c>
      <c r="P376" s="27" t="s">
        <v>365</v>
      </c>
      <c r="Q376" s="27" t="s">
        <v>365</v>
      </c>
      <c r="R376" s="53">
        <f t="shared" si="24"/>
        <v>-2.7956989247311825</v>
      </c>
    </row>
    <row r="377" spans="1:19" ht="15" customHeight="1">
      <c r="A377" s="33" t="s">
        <v>356</v>
      </c>
      <c r="B377" s="51">
        <f>'Расчет субсидий'!Z377</f>
        <v>14.327272727272728</v>
      </c>
      <c r="C377" s="53">
        <f>'Расчет субсидий'!D377-1</f>
        <v>0.1518518518518519</v>
      </c>
      <c r="D377" s="53">
        <f>C377*'Расчет субсидий'!E377</f>
        <v>0.75925925925925952</v>
      </c>
      <c r="E377" s="54">
        <f t="shared" ref="E377:E378" si="25">$B377*D377/$R377</f>
        <v>3.872515240469216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3">
        <f>'Расчет субсидий'!P377-1</f>
        <v>0.10248986682107719</v>
      </c>
      <c r="M377" s="53">
        <f>L377*'Расчет субсидий'!Q377</f>
        <v>2.0497973364215438</v>
      </c>
      <c r="N377" s="54">
        <f t="shared" ref="N377:N378" si="26">$B377*M377/$R377</f>
        <v>10.454757486803512</v>
      </c>
      <c r="O377" s="27" t="s">
        <v>365</v>
      </c>
      <c r="P377" s="27" t="s">
        <v>365</v>
      </c>
      <c r="Q377" s="27" t="s">
        <v>365</v>
      </c>
      <c r="R377" s="53">
        <f t="shared" si="24"/>
        <v>2.8090565956808033</v>
      </c>
    </row>
    <row r="378" spans="1:19" ht="15" customHeight="1">
      <c r="A378" s="33" t="s">
        <v>357</v>
      </c>
      <c r="B378" s="51">
        <f>'Расчет субсидий'!Z378</f>
        <v>14.018181818181816</v>
      </c>
      <c r="C378" s="53">
        <f>'Расчет субсидий'!D378-1</f>
        <v>0.1719605077574049</v>
      </c>
      <c r="D378" s="53">
        <f>C378*'Расчет субсидий'!E378</f>
        <v>0.85980253878702451</v>
      </c>
      <c r="E378" s="54">
        <f t="shared" si="25"/>
        <v>3.2422679218659045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3">
        <f>'Расчет субсидий'!P378-1</f>
        <v>0.14288082214487008</v>
      </c>
      <c r="M378" s="53">
        <f>L378*'Расчет субсидий'!Q378</f>
        <v>2.8576164428974016</v>
      </c>
      <c r="N378" s="54">
        <f t="shared" si="26"/>
        <v>10.775913896315911</v>
      </c>
      <c r="O378" s="27" t="s">
        <v>365</v>
      </c>
      <c r="P378" s="27" t="s">
        <v>365</v>
      </c>
      <c r="Q378" s="27" t="s">
        <v>365</v>
      </c>
      <c r="R378" s="53">
        <f t="shared" ref="R378" si="27">D378+M378</f>
        <v>3.7174189816844261</v>
      </c>
    </row>
    <row r="379" spans="1:19" s="49" customFormat="1" ht="15" customHeight="1">
      <c r="A379" s="48" t="s">
        <v>367</v>
      </c>
      <c r="B379" s="52">
        <f>SUM(B6:B378)-B6-B17-B27-B55</f>
        <v>-4538.1727272727239</v>
      </c>
      <c r="C379" s="52"/>
      <c r="D379" s="52"/>
      <c r="E379" s="52">
        <f>E6+E27+E55</f>
        <v>-35.869471162166505</v>
      </c>
      <c r="F379" s="52"/>
      <c r="G379" s="52"/>
      <c r="H379" s="52">
        <f>H6+H27</f>
        <v>0</v>
      </c>
      <c r="I379" s="52"/>
      <c r="J379" s="52"/>
      <c r="K379" s="52">
        <f>K6+K27</f>
        <v>4978.1091796193159</v>
      </c>
      <c r="L379" s="52"/>
      <c r="M379" s="52"/>
      <c r="N379" s="52">
        <f>N6+N27+N55</f>
        <v>-10243.894253911694</v>
      </c>
      <c r="O379" s="52"/>
      <c r="P379" s="52"/>
      <c r="Q379" s="52">
        <f>Q17</f>
        <v>763.43636363636358</v>
      </c>
      <c r="R379" s="52"/>
      <c r="S379" s="23"/>
    </row>
  </sheetData>
  <mergeCells count="9">
    <mergeCell ref="A1:R1"/>
    <mergeCell ref="A3:A4"/>
    <mergeCell ref="B3:B4"/>
    <mergeCell ref="R3:R4"/>
    <mergeCell ref="C3:E3"/>
    <mergeCell ref="L3:N3"/>
    <mergeCell ref="I3:K3"/>
    <mergeCell ref="F3:H3"/>
    <mergeCell ref="O3:Q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8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2017-03-20T19:20:57Z</cp:lastPrinted>
  <dcterms:created xsi:type="dcterms:W3CDTF">2010-02-05T14:48:49Z</dcterms:created>
  <dcterms:modified xsi:type="dcterms:W3CDTF">2017-05-29T09:47:22Z</dcterms:modified>
</cp:coreProperties>
</file>