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ЭтаКнига" defaultThemeVersion="124226"/>
  <bookViews>
    <workbookView xWindow="-30" yWindow="315" windowWidth="13020" windowHeight="8280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субсидий'!$A$1:$U$353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субсидий'!$A$1:$AH$380</definedName>
  </definedNames>
  <calcPr calcId="125725"/>
</workbook>
</file>

<file path=xl/calcChain.xml><?xml version="1.0" encoding="utf-8"?>
<calcChain xmlns="http://schemas.openxmlformats.org/spreadsheetml/2006/main">
  <c r="U8" i="8"/>
  <c r="U9"/>
  <c r="H9" s="1"/>
  <c r="U10"/>
  <c r="U11"/>
  <c r="U12"/>
  <c r="U13"/>
  <c r="H13" s="1"/>
  <c r="U14"/>
  <c r="U15"/>
  <c r="U16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28"/>
  <c r="H8"/>
  <c r="H10"/>
  <c r="H12"/>
  <c r="H14"/>
  <c r="H16"/>
  <c r="U7"/>
  <c r="H7" s="1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15"/>
  <c r="H11"/>
  <c r="E7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8"/>
  <c r="G9"/>
  <c r="G10"/>
  <c r="G11"/>
  <c r="G12"/>
  <c r="G13"/>
  <c r="G14"/>
  <c r="G15"/>
  <c r="G16"/>
  <c r="G7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28"/>
  <c r="F8"/>
  <c r="F9"/>
  <c r="F10"/>
  <c r="F11"/>
  <c r="F12"/>
  <c r="F13"/>
  <c r="F14"/>
  <c r="F15"/>
  <c r="F16"/>
  <c r="F7"/>
  <c r="AH58" i="7"/>
  <c r="AH55" s="1"/>
  <c r="AH59"/>
  <c r="AH60"/>
  <c r="AH61"/>
  <c r="AH63"/>
  <c r="AH64"/>
  <c r="AH65"/>
  <c r="AH66"/>
  <c r="AH67"/>
  <c r="AH68"/>
  <c r="AH69"/>
  <c r="AH70"/>
  <c r="AH71"/>
  <c r="AH72"/>
  <c r="AH73"/>
  <c r="AH74"/>
  <c r="AH76"/>
  <c r="AH77"/>
  <c r="AH78"/>
  <c r="AH79"/>
  <c r="AH80"/>
  <c r="AH82"/>
  <c r="AH83"/>
  <c r="AH84"/>
  <c r="AH85"/>
  <c r="AH86"/>
  <c r="AH87"/>
  <c r="AH88"/>
  <c r="AH89"/>
  <c r="AH91"/>
  <c r="AH92"/>
  <c r="AH93"/>
  <c r="AH94"/>
  <c r="AH95"/>
  <c r="AH96"/>
  <c r="AH97"/>
  <c r="AH98"/>
  <c r="AH99"/>
  <c r="AH101"/>
  <c r="AH102"/>
  <c r="AH103"/>
  <c r="AH104"/>
  <c r="AH105"/>
  <c r="AH106"/>
  <c r="AH107"/>
  <c r="AH108"/>
  <c r="AH109"/>
  <c r="AH110"/>
  <c r="AH111"/>
  <c r="AH112"/>
  <c r="AH113"/>
  <c r="AH115"/>
  <c r="AH116"/>
  <c r="AH117"/>
  <c r="AH118"/>
  <c r="AH119"/>
  <c r="AH120"/>
  <c r="AH121"/>
  <c r="AH122"/>
  <c r="AH123"/>
  <c r="AH124"/>
  <c r="AH125"/>
  <c r="AH126"/>
  <c r="AH127"/>
  <c r="AH128"/>
  <c r="AH129"/>
  <c r="AH131"/>
  <c r="AH132"/>
  <c r="AH133"/>
  <c r="AH134"/>
  <c r="AH135"/>
  <c r="AH136"/>
  <c r="AH137"/>
  <c r="AH139"/>
  <c r="AH140"/>
  <c r="AH141"/>
  <c r="AH142"/>
  <c r="AH143"/>
  <c r="AH144"/>
  <c r="AH145"/>
  <c r="AH146"/>
  <c r="AH148"/>
  <c r="AH149"/>
  <c r="AH150"/>
  <c r="AH151"/>
  <c r="AH152"/>
  <c r="AH153"/>
  <c r="AH155"/>
  <c r="AH156"/>
  <c r="AH157"/>
  <c r="AH158"/>
  <c r="AH159"/>
  <c r="AH160"/>
  <c r="AH161"/>
  <c r="AH162"/>
  <c r="AH163"/>
  <c r="AH164"/>
  <c r="AH165"/>
  <c r="AH166"/>
  <c r="AH168"/>
  <c r="AH169"/>
  <c r="AH170"/>
  <c r="AH171"/>
  <c r="AH172"/>
  <c r="AH173"/>
  <c r="AH174"/>
  <c r="AH175"/>
  <c r="AH176"/>
  <c r="AH177"/>
  <c r="AH178"/>
  <c r="AH179"/>
  <c r="AH180"/>
  <c r="AH182"/>
  <c r="AH183"/>
  <c r="AH184"/>
  <c r="AH185"/>
  <c r="AH186"/>
  <c r="AH187"/>
  <c r="AH189"/>
  <c r="AH190"/>
  <c r="AH191"/>
  <c r="AH192"/>
  <c r="AH193"/>
  <c r="AH194"/>
  <c r="AH195"/>
  <c r="AH196"/>
  <c r="AH197"/>
  <c r="AH198"/>
  <c r="AH199"/>
  <c r="AH200"/>
  <c r="AH201"/>
  <c r="AH203"/>
  <c r="AH204"/>
  <c r="AH205"/>
  <c r="AH206"/>
  <c r="AH207"/>
  <c r="AH208"/>
  <c r="AH209"/>
  <c r="AH210"/>
  <c r="AH211"/>
  <c r="AH212"/>
  <c r="AH213"/>
  <c r="AH214"/>
  <c r="AH216"/>
  <c r="AH217"/>
  <c r="AH218"/>
  <c r="AH219"/>
  <c r="AH220"/>
  <c r="AH221"/>
  <c r="AH222"/>
  <c r="AH223"/>
  <c r="AH224"/>
  <c r="AH225"/>
  <c r="AH226"/>
  <c r="AH227"/>
  <c r="AH228"/>
  <c r="AH230"/>
  <c r="AH231"/>
  <c r="AH232"/>
  <c r="AH233"/>
  <c r="AH234"/>
  <c r="AH235"/>
  <c r="AH236"/>
  <c r="AH237"/>
  <c r="AH238"/>
  <c r="AH240"/>
  <c r="AH241"/>
  <c r="AH242"/>
  <c r="AH243"/>
  <c r="AH244"/>
  <c r="AH245"/>
  <c r="AH246"/>
  <c r="AH247"/>
  <c r="AH249"/>
  <c r="AH250"/>
  <c r="AH251"/>
  <c r="AH252"/>
  <c r="AH253"/>
  <c r="AH254"/>
  <c r="AH255"/>
  <c r="AH256"/>
  <c r="AH257"/>
  <c r="AH258"/>
  <c r="AH259"/>
  <c r="AH260"/>
  <c r="AH261"/>
  <c r="AH262"/>
  <c r="AH263"/>
  <c r="AH265"/>
  <c r="AH266"/>
  <c r="AH267"/>
  <c r="AH268"/>
  <c r="AH269"/>
  <c r="AH270"/>
  <c r="AH271"/>
  <c r="AH273"/>
  <c r="AH274"/>
  <c r="AH275"/>
  <c r="AH276"/>
  <c r="AH277"/>
  <c r="AH278"/>
  <c r="AH279"/>
  <c r="AH280"/>
  <c r="AH281"/>
  <c r="AH282"/>
  <c r="AH283"/>
  <c r="AH284"/>
  <c r="AH285"/>
  <c r="AH286"/>
  <c r="AH287"/>
  <c r="AH288"/>
  <c r="AH289"/>
  <c r="AH291"/>
  <c r="AH292"/>
  <c r="AH293"/>
  <c r="AH294"/>
  <c r="AH295"/>
  <c r="AH296"/>
  <c r="AH297"/>
  <c r="AH298"/>
  <c r="AH299"/>
  <c r="AH300"/>
  <c r="AH301"/>
  <c r="AH302"/>
  <c r="AH303"/>
  <c r="AH304"/>
  <c r="AH305"/>
  <c r="AH306"/>
  <c r="AH307"/>
  <c r="AH308"/>
  <c r="AH309"/>
  <c r="AH310"/>
  <c r="AH311"/>
  <c r="AH312"/>
  <c r="AH313"/>
  <c r="AH314"/>
  <c r="AH316"/>
  <c r="AH317"/>
  <c r="AH318"/>
  <c r="AH319"/>
  <c r="AH320"/>
  <c r="AH321"/>
  <c r="AH322"/>
  <c r="AH323"/>
  <c r="AH324"/>
  <c r="AH325"/>
  <c r="AH326"/>
  <c r="AH327"/>
  <c r="AH328"/>
  <c r="AH329"/>
  <c r="AH330"/>
  <c r="AH332"/>
  <c r="AH333"/>
  <c r="AH334"/>
  <c r="AH335"/>
  <c r="AH336"/>
  <c r="AH337"/>
  <c r="AH338"/>
  <c r="AH339"/>
  <c r="AH340"/>
  <c r="AH341"/>
  <c r="AH342"/>
  <c r="AH344"/>
  <c r="AH345"/>
  <c r="AH346"/>
  <c r="AH347"/>
  <c r="AH348"/>
  <c r="AH349"/>
  <c r="AH350"/>
  <c r="AH351"/>
  <c r="AH352"/>
  <c r="AH353"/>
  <c r="AH354"/>
  <c r="AH356"/>
  <c r="AH357"/>
  <c r="AH358"/>
  <c r="AH359"/>
  <c r="AH360"/>
  <c r="AH361"/>
  <c r="AH362"/>
  <c r="AH363"/>
  <c r="AH364"/>
  <c r="AH365"/>
  <c r="AH367"/>
  <c r="AH368"/>
  <c r="AH369"/>
  <c r="AH370"/>
  <c r="AH371"/>
  <c r="AH372"/>
  <c r="AH373"/>
  <c r="AH374"/>
  <c r="AH375"/>
  <c r="AH376"/>
  <c r="AH377"/>
  <c r="AH378"/>
  <c r="AH57"/>
  <c r="AH29"/>
  <c r="AH30"/>
  <c r="AH31"/>
  <c r="AH32"/>
  <c r="AH33"/>
  <c r="AH34"/>
  <c r="AH35"/>
  <c r="AH36"/>
  <c r="AH37"/>
  <c r="AH38"/>
  <c r="AH39"/>
  <c r="AH40"/>
  <c r="AH41"/>
  <c r="AH42"/>
  <c r="AH43"/>
  <c r="AH44"/>
  <c r="AH45"/>
  <c r="AH46"/>
  <c r="AH47"/>
  <c r="AH48"/>
  <c r="AH49"/>
  <c r="AH50"/>
  <c r="AH51"/>
  <c r="AH52"/>
  <c r="AH53"/>
  <c r="AH54"/>
  <c r="AH28"/>
  <c r="AH26"/>
  <c r="AH25"/>
  <c r="AH24"/>
  <c r="AH23"/>
  <c r="AH22"/>
  <c r="AH21"/>
  <c r="AH20"/>
  <c r="AH19"/>
  <c r="AH18"/>
  <c r="AH8"/>
  <c r="AH9"/>
  <c r="AH10"/>
  <c r="AH11"/>
  <c r="AH12"/>
  <c r="AH13"/>
  <c r="AH14"/>
  <c r="AH15"/>
  <c r="AH16"/>
  <c r="AF7"/>
  <c r="AH7"/>
  <c r="X54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29"/>
  <c r="X28"/>
  <c r="X16"/>
  <c r="X8"/>
  <c r="X9"/>
  <c r="X10"/>
  <c r="X11"/>
  <c r="X12"/>
  <c r="X13"/>
  <c r="X14"/>
  <c r="X15"/>
  <c r="X7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28"/>
  <c r="H8"/>
  <c r="H9"/>
  <c r="H10"/>
  <c r="H11"/>
  <c r="H12"/>
  <c r="H13"/>
  <c r="H14"/>
  <c r="H15"/>
  <c r="H16"/>
  <c r="H7"/>
  <c r="X18"/>
  <c r="AG55"/>
  <c r="AG27"/>
  <c r="AG17"/>
  <c r="AH17"/>
  <c r="AG6"/>
  <c r="AG379" l="1"/>
  <c r="Z58"/>
  <c r="Z59"/>
  <c r="Z60"/>
  <c r="Z61"/>
  <c r="Z63"/>
  <c r="Z64"/>
  <c r="Z65"/>
  <c r="Z66"/>
  <c r="Z67"/>
  <c r="Z68"/>
  <c r="Z69"/>
  <c r="Z70"/>
  <c r="Z71"/>
  <c r="Z72"/>
  <c r="Z73"/>
  <c r="Z74"/>
  <c r="Z76"/>
  <c r="Z77"/>
  <c r="Z78"/>
  <c r="Z79"/>
  <c r="Z80"/>
  <c r="Z82"/>
  <c r="Z83"/>
  <c r="Z84"/>
  <c r="Z85"/>
  <c r="Z86"/>
  <c r="Z87"/>
  <c r="Z88"/>
  <c r="Z89"/>
  <c r="Z91"/>
  <c r="Z92"/>
  <c r="Z93"/>
  <c r="Z94"/>
  <c r="Z95"/>
  <c r="Z96"/>
  <c r="Z97"/>
  <c r="Z98"/>
  <c r="Z99"/>
  <c r="Z101"/>
  <c r="Z102"/>
  <c r="Z103"/>
  <c r="Z104"/>
  <c r="Z105"/>
  <c r="Z106"/>
  <c r="Z107"/>
  <c r="Z108"/>
  <c r="Z109"/>
  <c r="Z110"/>
  <c r="Z111"/>
  <c r="Z112"/>
  <c r="Z113"/>
  <c r="Z115"/>
  <c r="Z116"/>
  <c r="Z117"/>
  <c r="Z118"/>
  <c r="Z119"/>
  <c r="Z120"/>
  <c r="Z121"/>
  <c r="Z122"/>
  <c r="Z123"/>
  <c r="Z124"/>
  <c r="Z125"/>
  <c r="Z126"/>
  <c r="Z127"/>
  <c r="Z128"/>
  <c r="Z129"/>
  <c r="Z131"/>
  <c r="Z132"/>
  <c r="Z133"/>
  <c r="Z134"/>
  <c r="Z135"/>
  <c r="Z136"/>
  <c r="Z137"/>
  <c r="Z139"/>
  <c r="Z140"/>
  <c r="Z141"/>
  <c r="Z142"/>
  <c r="Z143"/>
  <c r="Z144"/>
  <c r="Z145"/>
  <c r="Z146"/>
  <c r="Z148"/>
  <c r="Z149"/>
  <c r="Z150"/>
  <c r="Z151"/>
  <c r="Z152"/>
  <c r="Z153"/>
  <c r="Z155"/>
  <c r="Z156"/>
  <c r="Z157"/>
  <c r="Z158"/>
  <c r="Z159"/>
  <c r="Z160"/>
  <c r="Z161"/>
  <c r="Z162"/>
  <c r="Z163"/>
  <c r="Z164"/>
  <c r="Z165"/>
  <c r="Z166"/>
  <c r="Z168"/>
  <c r="Z169"/>
  <c r="Z170"/>
  <c r="Z171"/>
  <c r="Z172"/>
  <c r="Z173"/>
  <c r="Z174"/>
  <c r="Z175"/>
  <c r="Z176"/>
  <c r="Z177"/>
  <c r="Z178"/>
  <c r="Z179"/>
  <c r="Z180"/>
  <c r="Z182"/>
  <c r="Z183"/>
  <c r="Z184"/>
  <c r="Z185"/>
  <c r="Z186"/>
  <c r="Z187"/>
  <c r="Z189"/>
  <c r="Z190"/>
  <c r="Z191"/>
  <c r="Z192"/>
  <c r="Z193"/>
  <c r="Z194"/>
  <c r="Z195"/>
  <c r="Z196"/>
  <c r="Z197"/>
  <c r="Z198"/>
  <c r="Z199"/>
  <c r="Z200"/>
  <c r="Z201"/>
  <c r="Z203"/>
  <c r="Z204"/>
  <c r="Z205"/>
  <c r="Z206"/>
  <c r="Z207"/>
  <c r="Z208"/>
  <c r="Z209"/>
  <c r="Z210"/>
  <c r="Z211"/>
  <c r="Z212"/>
  <c r="Z213"/>
  <c r="Z214"/>
  <c r="Z216"/>
  <c r="Z217"/>
  <c r="Z218"/>
  <c r="Z219"/>
  <c r="Z220"/>
  <c r="Z221"/>
  <c r="Z222"/>
  <c r="Z223"/>
  <c r="Z224"/>
  <c r="Z225"/>
  <c r="Z226"/>
  <c r="Z227"/>
  <c r="Z228"/>
  <c r="Z230"/>
  <c r="Z231"/>
  <c r="Z232"/>
  <c r="Z233"/>
  <c r="Z234"/>
  <c r="Z235"/>
  <c r="Z236"/>
  <c r="Z237"/>
  <c r="Z238"/>
  <c r="Z240"/>
  <c r="Z241"/>
  <c r="Z242"/>
  <c r="Z243"/>
  <c r="Z244"/>
  <c r="Z245"/>
  <c r="Z246"/>
  <c r="Z247"/>
  <c r="Z249"/>
  <c r="Z250"/>
  <c r="Z251"/>
  <c r="Z252"/>
  <c r="Z253"/>
  <c r="Z254"/>
  <c r="Z255"/>
  <c r="Z256"/>
  <c r="Z257"/>
  <c r="Z258"/>
  <c r="Z259"/>
  <c r="Z260"/>
  <c r="Z261"/>
  <c r="Z262"/>
  <c r="Z263"/>
  <c r="Z265"/>
  <c r="Z266"/>
  <c r="Z267"/>
  <c r="Z268"/>
  <c r="Z269"/>
  <c r="Z270"/>
  <c r="Z271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6"/>
  <c r="Z317"/>
  <c r="Z318"/>
  <c r="Z319"/>
  <c r="Z320"/>
  <c r="Z321"/>
  <c r="Z322"/>
  <c r="Z323"/>
  <c r="Z324"/>
  <c r="Z325"/>
  <c r="Z326"/>
  <c r="Z327"/>
  <c r="Z328"/>
  <c r="Z329"/>
  <c r="Z330"/>
  <c r="Z332"/>
  <c r="Z333"/>
  <c r="Z334"/>
  <c r="Z335"/>
  <c r="Z336"/>
  <c r="Z337"/>
  <c r="Z338"/>
  <c r="Z339"/>
  <c r="Z340"/>
  <c r="Z341"/>
  <c r="Z342"/>
  <c r="Z344"/>
  <c r="Z345"/>
  <c r="Z346"/>
  <c r="Z347"/>
  <c r="Z348"/>
  <c r="Z349"/>
  <c r="Z350"/>
  <c r="Z351"/>
  <c r="Z352"/>
  <c r="Z353"/>
  <c r="Z354"/>
  <c r="Z356"/>
  <c r="Z357"/>
  <c r="Z358"/>
  <c r="Z359"/>
  <c r="Z360"/>
  <c r="Z361"/>
  <c r="Z362"/>
  <c r="Z363"/>
  <c r="Z364"/>
  <c r="Z365"/>
  <c r="Z367"/>
  <c r="Z368"/>
  <c r="Z369"/>
  <c r="Z370"/>
  <c r="Z371"/>
  <c r="Z372"/>
  <c r="Z373"/>
  <c r="Z374"/>
  <c r="Z375"/>
  <c r="Z376"/>
  <c r="Z377"/>
  <c r="Z378"/>
  <c r="Z57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28"/>
  <c r="Z19"/>
  <c r="Z20"/>
  <c r="Z21"/>
  <c r="Z22"/>
  <c r="Z23"/>
  <c r="Z24"/>
  <c r="Z25"/>
  <c r="Z26"/>
  <c r="Z18"/>
  <c r="Z8"/>
  <c r="Z9"/>
  <c r="Z10"/>
  <c r="Z11"/>
  <c r="Z12"/>
  <c r="Z13"/>
  <c r="Z14"/>
  <c r="Z15"/>
  <c r="Z16"/>
  <c r="Z7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28"/>
  <c r="L8"/>
  <c r="L9"/>
  <c r="L10"/>
  <c r="L11"/>
  <c r="L12"/>
  <c r="L13"/>
  <c r="L14"/>
  <c r="L15"/>
  <c r="L16"/>
  <c r="L7"/>
  <c r="D378"/>
  <c r="X378" s="1"/>
  <c r="AA378" s="1"/>
  <c r="D377"/>
  <c r="X377" s="1"/>
  <c r="AA377" s="1"/>
  <c r="D376"/>
  <c r="X376" s="1"/>
  <c r="AA376" s="1"/>
  <c r="D375"/>
  <c r="X375" s="1"/>
  <c r="AA375" s="1"/>
  <c r="D374"/>
  <c r="X374" s="1"/>
  <c r="AA374" s="1"/>
  <c r="D373"/>
  <c r="X373" s="1"/>
  <c r="AA373" s="1"/>
  <c r="D372"/>
  <c r="X372" s="1"/>
  <c r="AA372" s="1"/>
  <c r="D371"/>
  <c r="X371" s="1"/>
  <c r="AA371" s="1"/>
  <c r="D370"/>
  <c r="X370" s="1"/>
  <c r="AA370" s="1"/>
  <c r="D369"/>
  <c r="X369" s="1"/>
  <c r="AA369" s="1"/>
  <c r="D368"/>
  <c r="X368" s="1"/>
  <c r="AA368" s="1"/>
  <c r="D367"/>
  <c r="X367" s="1"/>
  <c r="AA367" s="1"/>
  <c r="D365"/>
  <c r="X365" s="1"/>
  <c r="AA365" s="1"/>
  <c r="D364"/>
  <c r="X364" s="1"/>
  <c r="AA364" s="1"/>
  <c r="D363"/>
  <c r="X363" s="1"/>
  <c r="AA363" s="1"/>
  <c r="D362"/>
  <c r="X362" s="1"/>
  <c r="AA362" s="1"/>
  <c r="D361"/>
  <c r="X361" s="1"/>
  <c r="AA361" s="1"/>
  <c r="D360"/>
  <c r="X360" s="1"/>
  <c r="AA360" s="1"/>
  <c r="D359"/>
  <c r="X359" s="1"/>
  <c r="AA359" s="1"/>
  <c r="D358"/>
  <c r="X358" s="1"/>
  <c r="AA358" s="1"/>
  <c r="D357"/>
  <c r="X357" s="1"/>
  <c r="AA357" s="1"/>
  <c r="D356"/>
  <c r="X356" s="1"/>
  <c r="AA356" s="1"/>
  <c r="D354"/>
  <c r="X354" s="1"/>
  <c r="AA354" s="1"/>
  <c r="D353"/>
  <c r="X353" s="1"/>
  <c r="AA353" s="1"/>
  <c r="D352"/>
  <c r="X352" s="1"/>
  <c r="AA352" s="1"/>
  <c r="D351"/>
  <c r="X351" s="1"/>
  <c r="AA351" s="1"/>
  <c r="D350"/>
  <c r="X350" s="1"/>
  <c r="AA350" s="1"/>
  <c r="D349"/>
  <c r="X349" s="1"/>
  <c r="AA349" s="1"/>
  <c r="D348"/>
  <c r="X348" s="1"/>
  <c r="AA348" s="1"/>
  <c r="D347"/>
  <c r="X347" s="1"/>
  <c r="AA347" s="1"/>
  <c r="D346"/>
  <c r="X346" s="1"/>
  <c r="AA346" s="1"/>
  <c r="D345"/>
  <c r="X345" s="1"/>
  <c r="AA345" s="1"/>
  <c r="D344"/>
  <c r="X344" s="1"/>
  <c r="AA344" s="1"/>
  <c r="D342"/>
  <c r="X342" s="1"/>
  <c r="AA342" s="1"/>
  <c r="D341"/>
  <c r="D340"/>
  <c r="X340" s="1"/>
  <c r="AA340" s="1"/>
  <c r="D339"/>
  <c r="D338"/>
  <c r="X338" s="1"/>
  <c r="AA338" s="1"/>
  <c r="D337"/>
  <c r="D336"/>
  <c r="X336" s="1"/>
  <c r="AA336" s="1"/>
  <c r="D335"/>
  <c r="D334"/>
  <c r="X334" s="1"/>
  <c r="AA334" s="1"/>
  <c r="D333"/>
  <c r="D332"/>
  <c r="X332" s="1"/>
  <c r="AA332" s="1"/>
  <c r="D330"/>
  <c r="D329"/>
  <c r="D328"/>
  <c r="D327"/>
  <c r="D326"/>
  <c r="D325"/>
  <c r="D324"/>
  <c r="D323"/>
  <c r="D322"/>
  <c r="D321"/>
  <c r="D320"/>
  <c r="D319"/>
  <c r="D318"/>
  <c r="D317"/>
  <c r="D316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1"/>
  <c r="D270"/>
  <c r="D269"/>
  <c r="D268"/>
  <c r="D267"/>
  <c r="D266"/>
  <c r="D265"/>
  <c r="D263"/>
  <c r="D262"/>
  <c r="D261"/>
  <c r="D260"/>
  <c r="D259"/>
  <c r="D258"/>
  <c r="D257"/>
  <c r="D256"/>
  <c r="D255"/>
  <c r="D254"/>
  <c r="D253"/>
  <c r="D252"/>
  <c r="D251"/>
  <c r="D250"/>
  <c r="D249"/>
  <c r="D247"/>
  <c r="D246"/>
  <c r="D245"/>
  <c r="D244"/>
  <c r="D243"/>
  <c r="D242"/>
  <c r="D241"/>
  <c r="D240"/>
  <c r="D238"/>
  <c r="D237"/>
  <c r="D236"/>
  <c r="D235"/>
  <c r="D234"/>
  <c r="D233"/>
  <c r="D232"/>
  <c r="D231"/>
  <c r="D230"/>
  <c r="D228"/>
  <c r="D227"/>
  <c r="D226"/>
  <c r="D225"/>
  <c r="D224"/>
  <c r="D223"/>
  <c r="D222"/>
  <c r="D221"/>
  <c r="D220"/>
  <c r="D219"/>
  <c r="D218"/>
  <c r="D217"/>
  <c r="D216"/>
  <c r="D214"/>
  <c r="D213"/>
  <c r="D212"/>
  <c r="D211"/>
  <c r="D210"/>
  <c r="D209"/>
  <c r="D208"/>
  <c r="D207"/>
  <c r="D206"/>
  <c r="D205"/>
  <c r="D204"/>
  <c r="D203"/>
  <c r="D201"/>
  <c r="D200"/>
  <c r="D199"/>
  <c r="D198"/>
  <c r="D197"/>
  <c r="D196"/>
  <c r="D195"/>
  <c r="D194"/>
  <c r="D193"/>
  <c r="D192"/>
  <c r="D191"/>
  <c r="D190"/>
  <c r="D189"/>
  <c r="D187"/>
  <c r="D186"/>
  <c r="D185"/>
  <c r="D184"/>
  <c r="D183"/>
  <c r="D182"/>
  <c r="D180"/>
  <c r="D179"/>
  <c r="D178"/>
  <c r="D177"/>
  <c r="D176"/>
  <c r="D175"/>
  <c r="D174"/>
  <c r="D173"/>
  <c r="D172"/>
  <c r="D171"/>
  <c r="D170"/>
  <c r="D169"/>
  <c r="D168"/>
  <c r="D166"/>
  <c r="D165"/>
  <c r="D164"/>
  <c r="D163"/>
  <c r="D162"/>
  <c r="D161"/>
  <c r="D160"/>
  <c r="D159"/>
  <c r="D158"/>
  <c r="D157"/>
  <c r="D156"/>
  <c r="D155"/>
  <c r="D153"/>
  <c r="D152"/>
  <c r="D151"/>
  <c r="D150"/>
  <c r="D149"/>
  <c r="D148"/>
  <c r="D146"/>
  <c r="D145"/>
  <c r="D144"/>
  <c r="D143"/>
  <c r="D142"/>
  <c r="D141"/>
  <c r="D140"/>
  <c r="D139"/>
  <c r="D137"/>
  <c r="D136"/>
  <c r="D135"/>
  <c r="D134"/>
  <c r="D133"/>
  <c r="D132"/>
  <c r="D131"/>
  <c r="D129"/>
  <c r="D128"/>
  <c r="D127"/>
  <c r="D126"/>
  <c r="D125"/>
  <c r="D124"/>
  <c r="D123"/>
  <c r="D122"/>
  <c r="D121"/>
  <c r="D120"/>
  <c r="D119"/>
  <c r="D118"/>
  <c r="D117"/>
  <c r="D116"/>
  <c r="D115"/>
  <c r="D113"/>
  <c r="D112"/>
  <c r="D111"/>
  <c r="D110"/>
  <c r="D109"/>
  <c r="D108"/>
  <c r="D107"/>
  <c r="D106"/>
  <c r="D105"/>
  <c r="D104"/>
  <c r="D103"/>
  <c r="D102"/>
  <c r="D101"/>
  <c r="D99"/>
  <c r="D98"/>
  <c r="D97"/>
  <c r="D96"/>
  <c r="D95"/>
  <c r="D94"/>
  <c r="D93"/>
  <c r="D92"/>
  <c r="D91"/>
  <c r="D89"/>
  <c r="D88"/>
  <c r="D87"/>
  <c r="D86"/>
  <c r="D85"/>
  <c r="D84"/>
  <c r="D83"/>
  <c r="D82"/>
  <c r="D80"/>
  <c r="D79"/>
  <c r="D78"/>
  <c r="D77"/>
  <c r="D76"/>
  <c r="D74"/>
  <c r="D73"/>
  <c r="D72"/>
  <c r="D71"/>
  <c r="D70"/>
  <c r="D69"/>
  <c r="D68"/>
  <c r="D67"/>
  <c r="D66"/>
  <c r="D65"/>
  <c r="D64"/>
  <c r="D63"/>
  <c r="D61"/>
  <c r="D60"/>
  <c r="D59"/>
  <c r="D58"/>
  <c r="D57"/>
  <c r="X57" s="1"/>
  <c r="AA57" s="1"/>
  <c r="D54"/>
  <c r="AA54" s="1"/>
  <c r="D53"/>
  <c r="AA53" s="1"/>
  <c r="D52"/>
  <c r="AA52" s="1"/>
  <c r="D51"/>
  <c r="AA51" s="1"/>
  <c r="D50"/>
  <c r="AA50" s="1"/>
  <c r="D49"/>
  <c r="AA49" s="1"/>
  <c r="D48"/>
  <c r="AA48" s="1"/>
  <c r="D47"/>
  <c r="AA47" s="1"/>
  <c r="D46"/>
  <c r="AA46" s="1"/>
  <c r="D45"/>
  <c r="AA45" s="1"/>
  <c r="D44"/>
  <c r="AA44" s="1"/>
  <c r="D43"/>
  <c r="AA43" s="1"/>
  <c r="D42"/>
  <c r="AA42" s="1"/>
  <c r="D41"/>
  <c r="AA41" s="1"/>
  <c r="D40"/>
  <c r="AA40" s="1"/>
  <c r="D39"/>
  <c r="AA39" s="1"/>
  <c r="D38"/>
  <c r="AA38" s="1"/>
  <c r="D37"/>
  <c r="AA37" s="1"/>
  <c r="D36"/>
  <c r="AA36" s="1"/>
  <c r="D35"/>
  <c r="AA35" s="1"/>
  <c r="D34"/>
  <c r="AA34" s="1"/>
  <c r="D33"/>
  <c r="AA33" s="1"/>
  <c r="D32"/>
  <c r="AA32" s="1"/>
  <c r="D31"/>
  <c r="AA31" s="1"/>
  <c r="D30"/>
  <c r="AA30" s="1"/>
  <c r="D29"/>
  <c r="AA29" s="1"/>
  <c r="D28"/>
  <c r="AA28" s="1"/>
  <c r="D8"/>
  <c r="AA8" s="1"/>
  <c r="D9"/>
  <c r="AA9" s="1"/>
  <c r="D10"/>
  <c r="AA10" s="1"/>
  <c r="D11"/>
  <c r="AA11" s="1"/>
  <c r="D12"/>
  <c r="AA12" s="1"/>
  <c r="D13"/>
  <c r="AA13" s="1"/>
  <c r="D14"/>
  <c r="AA14" s="1"/>
  <c r="D15"/>
  <c r="AA15" s="1"/>
  <c r="D16"/>
  <c r="AA16" s="1"/>
  <c r="D7"/>
  <c r="AA7" s="1"/>
  <c r="B55"/>
  <c r="B27"/>
  <c r="T19"/>
  <c r="X19" s="1"/>
  <c r="AA19" s="1"/>
  <c r="T20"/>
  <c r="X20" s="1"/>
  <c r="AA20" s="1"/>
  <c r="T21"/>
  <c r="X21" s="1"/>
  <c r="AA21" s="1"/>
  <c r="T22"/>
  <c r="X22" s="1"/>
  <c r="AA22" s="1"/>
  <c r="T23"/>
  <c r="X23" s="1"/>
  <c r="AA23" s="1"/>
  <c r="T24"/>
  <c r="X24" s="1"/>
  <c r="AA24" s="1"/>
  <c r="T25"/>
  <c r="X25" s="1"/>
  <c r="AA25" s="1"/>
  <c r="T26"/>
  <c r="X26" s="1"/>
  <c r="AA26" s="1"/>
  <c r="T18"/>
  <c r="AA18" s="1"/>
  <c r="P58"/>
  <c r="P59"/>
  <c r="P60"/>
  <c r="P61"/>
  <c r="P63"/>
  <c r="P64"/>
  <c r="P65"/>
  <c r="P66"/>
  <c r="P67"/>
  <c r="P68"/>
  <c r="P69"/>
  <c r="P70"/>
  <c r="P71"/>
  <c r="P72"/>
  <c r="P73"/>
  <c r="P74"/>
  <c r="P76"/>
  <c r="P77"/>
  <c r="P78"/>
  <c r="P79"/>
  <c r="P80"/>
  <c r="P82"/>
  <c r="P83"/>
  <c r="P84"/>
  <c r="P85"/>
  <c r="P86"/>
  <c r="P87"/>
  <c r="P88"/>
  <c r="P89"/>
  <c r="P91"/>
  <c r="P92"/>
  <c r="P93"/>
  <c r="P94"/>
  <c r="P95"/>
  <c r="P96"/>
  <c r="P97"/>
  <c r="P98"/>
  <c r="P99"/>
  <c r="P101"/>
  <c r="P102"/>
  <c r="P103"/>
  <c r="P104"/>
  <c r="P105"/>
  <c r="P106"/>
  <c r="P107"/>
  <c r="P108"/>
  <c r="P109"/>
  <c r="P110"/>
  <c r="P111"/>
  <c r="P112"/>
  <c r="P113"/>
  <c r="P115"/>
  <c r="P116"/>
  <c r="P117"/>
  <c r="P118"/>
  <c r="P119"/>
  <c r="P120"/>
  <c r="P121"/>
  <c r="P122"/>
  <c r="P123"/>
  <c r="P124"/>
  <c r="P125"/>
  <c r="P126"/>
  <c r="P127"/>
  <c r="P128"/>
  <c r="P129"/>
  <c r="P131"/>
  <c r="P132"/>
  <c r="P133"/>
  <c r="P134"/>
  <c r="P135"/>
  <c r="P136"/>
  <c r="P137"/>
  <c r="P139"/>
  <c r="P140"/>
  <c r="P141"/>
  <c r="P142"/>
  <c r="P143"/>
  <c r="P144"/>
  <c r="P145"/>
  <c r="P146"/>
  <c r="P148"/>
  <c r="P149"/>
  <c r="P150"/>
  <c r="P151"/>
  <c r="P152"/>
  <c r="P153"/>
  <c r="P155"/>
  <c r="P156"/>
  <c r="P157"/>
  <c r="P158"/>
  <c r="P159"/>
  <c r="P160"/>
  <c r="P161"/>
  <c r="P162"/>
  <c r="P163"/>
  <c r="P164"/>
  <c r="P165"/>
  <c r="P166"/>
  <c r="P168"/>
  <c r="P169"/>
  <c r="P170"/>
  <c r="P171"/>
  <c r="P172"/>
  <c r="P173"/>
  <c r="P174"/>
  <c r="P175"/>
  <c r="P176"/>
  <c r="P177"/>
  <c r="P178"/>
  <c r="P179"/>
  <c r="P180"/>
  <c r="P182"/>
  <c r="P183"/>
  <c r="P184"/>
  <c r="P185"/>
  <c r="P186"/>
  <c r="P187"/>
  <c r="P189"/>
  <c r="P190"/>
  <c r="P191"/>
  <c r="P192"/>
  <c r="P193"/>
  <c r="P194"/>
  <c r="P195"/>
  <c r="P196"/>
  <c r="P197"/>
  <c r="P198"/>
  <c r="P199"/>
  <c r="P200"/>
  <c r="P201"/>
  <c r="P203"/>
  <c r="P204"/>
  <c r="P205"/>
  <c r="P206"/>
  <c r="P207"/>
  <c r="P208"/>
  <c r="P209"/>
  <c r="P210"/>
  <c r="P211"/>
  <c r="P212"/>
  <c r="P213"/>
  <c r="P214"/>
  <c r="P216"/>
  <c r="P217"/>
  <c r="P218"/>
  <c r="P219"/>
  <c r="P220"/>
  <c r="P221"/>
  <c r="P222"/>
  <c r="P223"/>
  <c r="P224"/>
  <c r="P225"/>
  <c r="P226"/>
  <c r="P227"/>
  <c r="P228"/>
  <c r="P230"/>
  <c r="P231"/>
  <c r="P232"/>
  <c r="P233"/>
  <c r="P234"/>
  <c r="P235"/>
  <c r="P236"/>
  <c r="P237"/>
  <c r="P238"/>
  <c r="P240"/>
  <c r="P241"/>
  <c r="P242"/>
  <c r="P243"/>
  <c r="P244"/>
  <c r="P245"/>
  <c r="P246"/>
  <c r="P247"/>
  <c r="P249"/>
  <c r="P250"/>
  <c r="P251"/>
  <c r="P252"/>
  <c r="P253"/>
  <c r="P254"/>
  <c r="P255"/>
  <c r="P256"/>
  <c r="P257"/>
  <c r="P258"/>
  <c r="P259"/>
  <c r="P260"/>
  <c r="P261"/>
  <c r="P262"/>
  <c r="P263"/>
  <c r="P265"/>
  <c r="P266"/>
  <c r="P267"/>
  <c r="P268"/>
  <c r="P269"/>
  <c r="P270"/>
  <c r="P271"/>
  <c r="P273"/>
  <c r="P274"/>
  <c r="P275"/>
  <c r="P276"/>
  <c r="P277"/>
  <c r="P278"/>
  <c r="P279"/>
  <c r="P280"/>
  <c r="P281"/>
  <c r="P282"/>
  <c r="P283"/>
  <c r="P284"/>
  <c r="P285"/>
  <c r="P286"/>
  <c r="P287"/>
  <c r="P288"/>
  <c r="P289"/>
  <c r="P291"/>
  <c r="P292"/>
  <c r="P293"/>
  <c r="P294"/>
  <c r="P295"/>
  <c r="P296"/>
  <c r="P297"/>
  <c r="P298"/>
  <c r="P299"/>
  <c r="P300"/>
  <c r="P301"/>
  <c r="P302"/>
  <c r="P303"/>
  <c r="P304"/>
  <c r="P305"/>
  <c r="P306"/>
  <c r="P307"/>
  <c r="P308"/>
  <c r="P309"/>
  <c r="P310"/>
  <c r="P311"/>
  <c r="P312"/>
  <c r="P313"/>
  <c r="P314"/>
  <c r="P316"/>
  <c r="P317"/>
  <c r="P318"/>
  <c r="P319"/>
  <c r="P320"/>
  <c r="P321"/>
  <c r="P322"/>
  <c r="P323"/>
  <c r="P324"/>
  <c r="P325"/>
  <c r="P326"/>
  <c r="P327"/>
  <c r="P328"/>
  <c r="P329"/>
  <c r="P330"/>
  <c r="P332"/>
  <c r="P333"/>
  <c r="P334"/>
  <c r="P335"/>
  <c r="P336"/>
  <c r="P337"/>
  <c r="P338"/>
  <c r="P339"/>
  <c r="P340"/>
  <c r="P341"/>
  <c r="P342"/>
  <c r="P344"/>
  <c r="P345"/>
  <c r="P346"/>
  <c r="P347"/>
  <c r="P348"/>
  <c r="P349"/>
  <c r="P350"/>
  <c r="P351"/>
  <c r="P352"/>
  <c r="P353"/>
  <c r="P354"/>
  <c r="P356"/>
  <c r="P357"/>
  <c r="P358"/>
  <c r="P359"/>
  <c r="P360"/>
  <c r="P361"/>
  <c r="P362"/>
  <c r="P363"/>
  <c r="P364"/>
  <c r="P365"/>
  <c r="P367"/>
  <c r="P368"/>
  <c r="P369"/>
  <c r="P370"/>
  <c r="P371"/>
  <c r="P372"/>
  <c r="P373"/>
  <c r="P374"/>
  <c r="P375"/>
  <c r="P376"/>
  <c r="P377"/>
  <c r="P378"/>
  <c r="P57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28"/>
  <c r="P15"/>
  <c r="P16"/>
  <c r="P8"/>
  <c r="P9"/>
  <c r="P10"/>
  <c r="P11"/>
  <c r="P12"/>
  <c r="P13"/>
  <c r="P14"/>
  <c r="P7"/>
  <c r="AD18" l="1"/>
  <c r="AF18" s="1"/>
  <c r="AB18"/>
  <c r="AD25"/>
  <c r="AF25" s="1"/>
  <c r="AB25"/>
  <c r="AD23"/>
  <c r="AF23" s="1"/>
  <c r="AB23"/>
  <c r="AD21"/>
  <c r="AF21" s="1"/>
  <c r="AB21"/>
  <c r="AD19"/>
  <c r="AF19" s="1"/>
  <c r="AB19"/>
  <c r="AD16"/>
  <c r="AF16" s="1"/>
  <c r="AB16"/>
  <c r="AD14"/>
  <c r="AF14" s="1"/>
  <c r="AB14"/>
  <c r="AD12"/>
  <c r="AF12" s="1"/>
  <c r="AB12"/>
  <c r="AD10"/>
  <c r="AF10" s="1"/>
  <c r="AB10"/>
  <c r="AD8"/>
  <c r="AF8" s="1"/>
  <c r="AB8"/>
  <c r="AD29"/>
  <c r="AF29" s="1"/>
  <c r="AB29"/>
  <c r="AD31"/>
  <c r="AF31" s="1"/>
  <c r="AB31"/>
  <c r="AD33"/>
  <c r="AF33" s="1"/>
  <c r="AB33"/>
  <c r="AD35"/>
  <c r="AF35" s="1"/>
  <c r="AB35"/>
  <c r="AD37"/>
  <c r="AF37" s="1"/>
  <c r="AB37"/>
  <c r="AD39"/>
  <c r="AF39" s="1"/>
  <c r="AB39"/>
  <c r="AD41"/>
  <c r="AF41" s="1"/>
  <c r="AB41"/>
  <c r="AD43"/>
  <c r="AF43" s="1"/>
  <c r="AB43"/>
  <c r="AD45"/>
  <c r="AF45" s="1"/>
  <c r="AB45"/>
  <c r="AD47"/>
  <c r="AF47" s="1"/>
  <c r="AB47"/>
  <c r="AD49"/>
  <c r="AF49" s="1"/>
  <c r="AB49"/>
  <c r="AD51"/>
  <c r="AF51" s="1"/>
  <c r="AB51"/>
  <c r="AD53"/>
  <c r="AF53" s="1"/>
  <c r="AB53"/>
  <c r="AD57"/>
  <c r="AF57" s="1"/>
  <c r="AB57"/>
  <c r="AD345"/>
  <c r="AF345" s="1"/>
  <c r="AB345"/>
  <c r="AD347"/>
  <c r="AF347" s="1"/>
  <c r="AB347"/>
  <c r="AD349"/>
  <c r="AF349" s="1"/>
  <c r="AB349"/>
  <c r="AD351"/>
  <c r="AF351" s="1"/>
  <c r="AB351"/>
  <c r="AD353"/>
  <c r="AF353" s="1"/>
  <c r="AB353"/>
  <c r="AD357"/>
  <c r="AF357" s="1"/>
  <c r="AB357"/>
  <c r="AD359"/>
  <c r="AF359" s="1"/>
  <c r="AB359"/>
  <c r="AD361"/>
  <c r="AF361" s="1"/>
  <c r="AB361"/>
  <c r="AD363"/>
  <c r="AF363" s="1"/>
  <c r="AB363"/>
  <c r="AD365"/>
  <c r="AF365" s="1"/>
  <c r="AB365"/>
  <c r="AD367"/>
  <c r="AF367" s="1"/>
  <c r="AB367"/>
  <c r="AD369"/>
  <c r="AF369" s="1"/>
  <c r="AB369"/>
  <c r="AD371"/>
  <c r="AF371" s="1"/>
  <c r="AB371"/>
  <c r="AD373"/>
  <c r="AF373" s="1"/>
  <c r="AB373"/>
  <c r="AD375"/>
  <c r="AF375" s="1"/>
  <c r="AB375"/>
  <c r="AD377"/>
  <c r="AF377" s="1"/>
  <c r="AB377"/>
  <c r="AD26"/>
  <c r="AF26" s="1"/>
  <c r="AB26"/>
  <c r="AD24"/>
  <c r="AF24" s="1"/>
  <c r="AB24"/>
  <c r="AD22"/>
  <c r="AF22" s="1"/>
  <c r="AB22"/>
  <c r="AD20"/>
  <c r="AF20" s="1"/>
  <c r="AB20"/>
  <c r="AD7"/>
  <c r="AB7"/>
  <c r="AD15"/>
  <c r="AF15" s="1"/>
  <c r="AB15"/>
  <c r="AD13"/>
  <c r="AF13" s="1"/>
  <c r="AB13"/>
  <c r="AD11"/>
  <c r="AF11" s="1"/>
  <c r="AB11"/>
  <c r="AD9"/>
  <c r="AF9" s="1"/>
  <c r="AB9"/>
  <c r="AD28"/>
  <c r="AF28" s="1"/>
  <c r="AB28"/>
  <c r="AD30"/>
  <c r="AF30" s="1"/>
  <c r="AB30"/>
  <c r="AD32"/>
  <c r="AF32" s="1"/>
  <c r="AB32"/>
  <c r="AD34"/>
  <c r="AF34" s="1"/>
  <c r="AB34"/>
  <c r="AD36"/>
  <c r="AF36" s="1"/>
  <c r="AB36"/>
  <c r="AD38"/>
  <c r="AF38" s="1"/>
  <c r="AB38"/>
  <c r="AD40"/>
  <c r="AF40" s="1"/>
  <c r="AB40"/>
  <c r="AD42"/>
  <c r="AF42" s="1"/>
  <c r="AB42"/>
  <c r="AD44"/>
  <c r="AF44" s="1"/>
  <c r="AB44"/>
  <c r="AD46"/>
  <c r="AF46" s="1"/>
  <c r="AB46"/>
  <c r="AD48"/>
  <c r="AF48" s="1"/>
  <c r="AB48"/>
  <c r="AD50"/>
  <c r="AF50" s="1"/>
  <c r="AB50"/>
  <c r="AD52"/>
  <c r="AF52" s="1"/>
  <c r="AB52"/>
  <c r="AD54"/>
  <c r="AF54" s="1"/>
  <c r="AB54"/>
  <c r="AD332"/>
  <c r="AF332" s="1"/>
  <c r="AB332"/>
  <c r="AD334"/>
  <c r="AF334" s="1"/>
  <c r="AB334"/>
  <c r="AD336"/>
  <c r="AF336" s="1"/>
  <c r="AB336"/>
  <c r="AD338"/>
  <c r="AF338" s="1"/>
  <c r="AB338"/>
  <c r="AD340"/>
  <c r="AF340" s="1"/>
  <c r="AB340"/>
  <c r="AD342"/>
  <c r="AF342" s="1"/>
  <c r="AB342"/>
  <c r="AD344"/>
  <c r="AF344" s="1"/>
  <c r="AB344"/>
  <c r="AD346"/>
  <c r="AF346" s="1"/>
  <c r="AB346"/>
  <c r="AD348"/>
  <c r="AF348" s="1"/>
  <c r="AB348"/>
  <c r="AD350"/>
  <c r="AF350" s="1"/>
  <c r="AB350"/>
  <c r="AD352"/>
  <c r="AF352" s="1"/>
  <c r="AB352"/>
  <c r="AD354"/>
  <c r="AF354" s="1"/>
  <c r="AB354"/>
  <c r="AD356"/>
  <c r="AF356" s="1"/>
  <c r="AB356"/>
  <c r="AD358"/>
  <c r="AF358" s="1"/>
  <c r="AB358"/>
  <c r="AD360"/>
  <c r="AF360" s="1"/>
  <c r="AB360"/>
  <c r="AD362"/>
  <c r="AF362" s="1"/>
  <c r="AB362"/>
  <c r="AD364"/>
  <c r="AF364" s="1"/>
  <c r="AB364"/>
  <c r="AD368"/>
  <c r="AF368" s="1"/>
  <c r="AB368"/>
  <c r="AD370"/>
  <c r="AF370" s="1"/>
  <c r="AB370"/>
  <c r="AD372"/>
  <c r="AF372" s="1"/>
  <c r="AB372"/>
  <c r="AD374"/>
  <c r="AF374" s="1"/>
  <c r="AB374"/>
  <c r="AD376"/>
  <c r="AF376" s="1"/>
  <c r="AB376"/>
  <c r="AD378"/>
  <c r="AF378" s="1"/>
  <c r="AB378"/>
  <c r="X59"/>
  <c r="AA59" s="1"/>
  <c r="X61"/>
  <c r="AA61" s="1"/>
  <c r="X63"/>
  <c r="AA63" s="1"/>
  <c r="X65"/>
  <c r="AA65" s="1"/>
  <c r="X67"/>
  <c r="AA67" s="1"/>
  <c r="X69"/>
  <c r="AA69" s="1"/>
  <c r="X71"/>
  <c r="AA71" s="1"/>
  <c r="X73"/>
  <c r="AA73" s="1"/>
  <c r="X77"/>
  <c r="AA77" s="1"/>
  <c r="X79"/>
  <c r="AA79" s="1"/>
  <c r="X83"/>
  <c r="AA83" s="1"/>
  <c r="X85"/>
  <c r="AA85" s="1"/>
  <c r="X87"/>
  <c r="AA87" s="1"/>
  <c r="X89"/>
  <c r="AA89" s="1"/>
  <c r="X91"/>
  <c r="AA91" s="1"/>
  <c r="X93"/>
  <c r="AA93" s="1"/>
  <c r="X95"/>
  <c r="AA95" s="1"/>
  <c r="X97"/>
  <c r="AA97" s="1"/>
  <c r="X99"/>
  <c r="AA99" s="1"/>
  <c r="X101"/>
  <c r="AA101" s="1"/>
  <c r="X103"/>
  <c r="AA103" s="1"/>
  <c r="X105"/>
  <c r="AA105" s="1"/>
  <c r="X107"/>
  <c r="AA107" s="1"/>
  <c r="X109"/>
  <c r="AA109" s="1"/>
  <c r="X111"/>
  <c r="AA111" s="1"/>
  <c r="X113"/>
  <c r="AA113" s="1"/>
  <c r="X115"/>
  <c r="AA115" s="1"/>
  <c r="X117"/>
  <c r="AA117" s="1"/>
  <c r="X119"/>
  <c r="AA119" s="1"/>
  <c r="X121"/>
  <c r="AA121" s="1"/>
  <c r="X123"/>
  <c r="AA123" s="1"/>
  <c r="X125"/>
  <c r="AA125" s="1"/>
  <c r="X127"/>
  <c r="AA127" s="1"/>
  <c r="X129"/>
  <c r="AA129" s="1"/>
  <c r="X131"/>
  <c r="AA131" s="1"/>
  <c r="X133"/>
  <c r="AA133" s="1"/>
  <c r="X135"/>
  <c r="AA135" s="1"/>
  <c r="X137"/>
  <c r="AA137" s="1"/>
  <c r="X139"/>
  <c r="AA139" s="1"/>
  <c r="X141"/>
  <c r="AA141" s="1"/>
  <c r="X143"/>
  <c r="AA143" s="1"/>
  <c r="X145"/>
  <c r="AA145" s="1"/>
  <c r="X149"/>
  <c r="AA149" s="1"/>
  <c r="X151"/>
  <c r="AA151" s="1"/>
  <c r="X153"/>
  <c r="AA153" s="1"/>
  <c r="X155"/>
  <c r="AA155" s="1"/>
  <c r="X157"/>
  <c r="AA157" s="1"/>
  <c r="X159"/>
  <c r="AA159" s="1"/>
  <c r="X161"/>
  <c r="AA161" s="1"/>
  <c r="X163"/>
  <c r="AA163" s="1"/>
  <c r="X165"/>
  <c r="AA165" s="1"/>
  <c r="X169"/>
  <c r="AA169" s="1"/>
  <c r="X171"/>
  <c r="AA171" s="1"/>
  <c r="X173"/>
  <c r="AA173" s="1"/>
  <c r="X175"/>
  <c r="AA175" s="1"/>
  <c r="X177"/>
  <c r="AA177" s="1"/>
  <c r="X179"/>
  <c r="AA179" s="1"/>
  <c r="X183"/>
  <c r="AA183" s="1"/>
  <c r="X185"/>
  <c r="AA185" s="1"/>
  <c r="X187"/>
  <c r="AA187" s="1"/>
  <c r="X189"/>
  <c r="AA189" s="1"/>
  <c r="X191"/>
  <c r="AA191" s="1"/>
  <c r="X193"/>
  <c r="AA193" s="1"/>
  <c r="X195"/>
  <c r="AA195" s="1"/>
  <c r="X197"/>
  <c r="AA197" s="1"/>
  <c r="X199"/>
  <c r="AA199" s="1"/>
  <c r="X201"/>
  <c r="AA201" s="1"/>
  <c r="X203"/>
  <c r="AA203" s="1"/>
  <c r="X205"/>
  <c r="AA205" s="1"/>
  <c r="X207"/>
  <c r="AA207" s="1"/>
  <c r="X209"/>
  <c r="AA209" s="1"/>
  <c r="X211"/>
  <c r="AA211" s="1"/>
  <c r="X213"/>
  <c r="AA213" s="1"/>
  <c r="X217"/>
  <c r="AA217" s="1"/>
  <c r="X219"/>
  <c r="AA219" s="1"/>
  <c r="X221"/>
  <c r="AA221" s="1"/>
  <c r="X223"/>
  <c r="AA223" s="1"/>
  <c r="X225"/>
  <c r="AA225" s="1"/>
  <c r="X227"/>
  <c r="AA227" s="1"/>
  <c r="X231"/>
  <c r="AA231" s="1"/>
  <c r="X233"/>
  <c r="AA233" s="1"/>
  <c r="X235"/>
  <c r="AA235" s="1"/>
  <c r="X237"/>
  <c r="AA237" s="1"/>
  <c r="X241"/>
  <c r="AA241" s="1"/>
  <c r="X243"/>
  <c r="AA243" s="1"/>
  <c r="X245"/>
  <c r="AA245" s="1"/>
  <c r="X247"/>
  <c r="AA247" s="1"/>
  <c r="X249"/>
  <c r="AA249" s="1"/>
  <c r="X251"/>
  <c r="AA251" s="1"/>
  <c r="X253"/>
  <c r="AA253" s="1"/>
  <c r="X255"/>
  <c r="AA255" s="1"/>
  <c r="X257"/>
  <c r="AA257" s="1"/>
  <c r="X259"/>
  <c r="AA259" s="1"/>
  <c r="X261"/>
  <c r="AA261" s="1"/>
  <c r="X263"/>
  <c r="AA263" s="1"/>
  <c r="X265"/>
  <c r="AA265" s="1"/>
  <c r="X267"/>
  <c r="AA267" s="1"/>
  <c r="X269"/>
  <c r="AA269" s="1"/>
  <c r="X271"/>
  <c r="AA271" s="1"/>
  <c r="X273"/>
  <c r="AA273" s="1"/>
  <c r="X275"/>
  <c r="AA275" s="1"/>
  <c r="X277"/>
  <c r="AA277" s="1"/>
  <c r="X279"/>
  <c r="AA279" s="1"/>
  <c r="X281"/>
  <c r="AA281" s="1"/>
  <c r="X283"/>
  <c r="AA283" s="1"/>
  <c r="X285"/>
  <c r="AA285" s="1"/>
  <c r="X287"/>
  <c r="AA287" s="1"/>
  <c r="X289"/>
  <c r="AA289" s="1"/>
  <c r="X291"/>
  <c r="AA291" s="1"/>
  <c r="X293"/>
  <c r="AA293" s="1"/>
  <c r="X295"/>
  <c r="AA295" s="1"/>
  <c r="X297"/>
  <c r="AA297" s="1"/>
  <c r="X299"/>
  <c r="AA299" s="1"/>
  <c r="X301"/>
  <c r="AA301" s="1"/>
  <c r="X303"/>
  <c r="AA303" s="1"/>
  <c r="X305"/>
  <c r="AA305" s="1"/>
  <c r="X307"/>
  <c r="AA307" s="1"/>
  <c r="X309"/>
  <c r="AA309" s="1"/>
  <c r="X311"/>
  <c r="AA311" s="1"/>
  <c r="X313"/>
  <c r="AA313" s="1"/>
  <c r="X317"/>
  <c r="AA317" s="1"/>
  <c r="X319"/>
  <c r="AA319" s="1"/>
  <c r="X321"/>
  <c r="AA321" s="1"/>
  <c r="X323"/>
  <c r="AA323" s="1"/>
  <c r="X325"/>
  <c r="AA325" s="1"/>
  <c r="X327"/>
  <c r="AA327" s="1"/>
  <c r="X329"/>
  <c r="AA329" s="1"/>
  <c r="X333"/>
  <c r="AA333" s="1"/>
  <c r="X335"/>
  <c r="AA335" s="1"/>
  <c r="X337"/>
  <c r="AA337" s="1"/>
  <c r="X339"/>
  <c r="AA339" s="1"/>
  <c r="X341"/>
  <c r="AA341" s="1"/>
  <c r="X58"/>
  <c r="AA58" s="1"/>
  <c r="X60"/>
  <c r="AA60" s="1"/>
  <c r="X64"/>
  <c r="AA64" s="1"/>
  <c r="X66"/>
  <c r="AA66" s="1"/>
  <c r="X68"/>
  <c r="AA68" s="1"/>
  <c r="X70"/>
  <c r="AA70" s="1"/>
  <c r="X72"/>
  <c r="AA72" s="1"/>
  <c r="X74"/>
  <c r="AA74" s="1"/>
  <c r="X76"/>
  <c r="AA76" s="1"/>
  <c r="X78"/>
  <c r="AA78" s="1"/>
  <c r="X80"/>
  <c r="AA80" s="1"/>
  <c r="X82"/>
  <c r="AA82" s="1"/>
  <c r="X84"/>
  <c r="AA84" s="1"/>
  <c r="X86"/>
  <c r="AA86" s="1"/>
  <c r="X88"/>
  <c r="AA88" s="1"/>
  <c r="X92"/>
  <c r="AA92" s="1"/>
  <c r="X94"/>
  <c r="AA94" s="1"/>
  <c r="X96"/>
  <c r="AA96" s="1"/>
  <c r="X98"/>
  <c r="AA98" s="1"/>
  <c r="X102"/>
  <c r="AA102" s="1"/>
  <c r="X104"/>
  <c r="AA104" s="1"/>
  <c r="X106"/>
  <c r="AA106" s="1"/>
  <c r="X108"/>
  <c r="AA108" s="1"/>
  <c r="X110"/>
  <c r="AA110" s="1"/>
  <c r="X112"/>
  <c r="AA112" s="1"/>
  <c r="X116"/>
  <c r="AA116" s="1"/>
  <c r="X118"/>
  <c r="AA118" s="1"/>
  <c r="X120"/>
  <c r="AA120" s="1"/>
  <c r="X122"/>
  <c r="AA122" s="1"/>
  <c r="X124"/>
  <c r="AA124" s="1"/>
  <c r="X126"/>
  <c r="AA126" s="1"/>
  <c r="X128"/>
  <c r="AA128" s="1"/>
  <c r="X132"/>
  <c r="AA132" s="1"/>
  <c r="X134"/>
  <c r="AA134" s="1"/>
  <c r="X136"/>
  <c r="AA136" s="1"/>
  <c r="X140"/>
  <c r="AA140" s="1"/>
  <c r="X142"/>
  <c r="AA142" s="1"/>
  <c r="X144"/>
  <c r="AA144" s="1"/>
  <c r="X146"/>
  <c r="AA146" s="1"/>
  <c r="X148"/>
  <c r="AA148" s="1"/>
  <c r="X150"/>
  <c r="AA150" s="1"/>
  <c r="X152"/>
  <c r="AA152" s="1"/>
  <c r="X156"/>
  <c r="AA156" s="1"/>
  <c r="X158"/>
  <c r="AA158" s="1"/>
  <c r="X160"/>
  <c r="AA160" s="1"/>
  <c r="X162"/>
  <c r="AA162" s="1"/>
  <c r="X164"/>
  <c r="AA164" s="1"/>
  <c r="X166"/>
  <c r="AA166" s="1"/>
  <c r="X168"/>
  <c r="AA168" s="1"/>
  <c r="X170"/>
  <c r="AA170" s="1"/>
  <c r="X172"/>
  <c r="AA172" s="1"/>
  <c r="X174"/>
  <c r="AA174" s="1"/>
  <c r="X176"/>
  <c r="AA176" s="1"/>
  <c r="X178"/>
  <c r="AA178" s="1"/>
  <c r="X180"/>
  <c r="AA180" s="1"/>
  <c r="X182"/>
  <c r="AA182" s="1"/>
  <c r="X184"/>
  <c r="AA184" s="1"/>
  <c r="X186"/>
  <c r="AA186" s="1"/>
  <c r="X190"/>
  <c r="AA190" s="1"/>
  <c r="X192"/>
  <c r="AA192" s="1"/>
  <c r="X194"/>
  <c r="AA194" s="1"/>
  <c r="X196"/>
  <c r="AA196" s="1"/>
  <c r="X198"/>
  <c r="AA198" s="1"/>
  <c r="X200"/>
  <c r="AA200" s="1"/>
  <c r="X204"/>
  <c r="AA204" s="1"/>
  <c r="X206"/>
  <c r="AA206" s="1"/>
  <c r="X208"/>
  <c r="AA208" s="1"/>
  <c r="X210"/>
  <c r="AA210" s="1"/>
  <c r="X212"/>
  <c r="AA212" s="1"/>
  <c r="X214"/>
  <c r="AA214" s="1"/>
  <c r="X216"/>
  <c r="AA216" s="1"/>
  <c r="X218"/>
  <c r="AA218" s="1"/>
  <c r="X220"/>
  <c r="AA220" s="1"/>
  <c r="X222"/>
  <c r="AA222" s="1"/>
  <c r="X224"/>
  <c r="AA224" s="1"/>
  <c r="X226"/>
  <c r="AA226" s="1"/>
  <c r="X228"/>
  <c r="AA228" s="1"/>
  <c r="X230"/>
  <c r="AA230" s="1"/>
  <c r="X232"/>
  <c r="AA232" s="1"/>
  <c r="X234"/>
  <c r="AA234" s="1"/>
  <c r="X236"/>
  <c r="AA236" s="1"/>
  <c r="X238"/>
  <c r="AA238" s="1"/>
  <c r="X240"/>
  <c r="AA240" s="1"/>
  <c r="X242"/>
  <c r="AA242" s="1"/>
  <c r="X244"/>
  <c r="AA244" s="1"/>
  <c r="X246"/>
  <c r="AA246" s="1"/>
  <c r="X250"/>
  <c r="AA250" s="1"/>
  <c r="X252"/>
  <c r="AA252" s="1"/>
  <c r="X254"/>
  <c r="AA254" s="1"/>
  <c r="X256"/>
  <c r="AA256" s="1"/>
  <c r="X258"/>
  <c r="AA258" s="1"/>
  <c r="X260"/>
  <c r="AA260" s="1"/>
  <c r="X262"/>
  <c r="AA262" s="1"/>
  <c r="X266"/>
  <c r="AA266" s="1"/>
  <c r="X268"/>
  <c r="AA268" s="1"/>
  <c r="X270"/>
  <c r="AA270" s="1"/>
  <c r="X274"/>
  <c r="AA274" s="1"/>
  <c r="X276"/>
  <c r="AA276" s="1"/>
  <c r="X278"/>
  <c r="AA278" s="1"/>
  <c r="X280"/>
  <c r="AA280" s="1"/>
  <c r="X282"/>
  <c r="AA282" s="1"/>
  <c r="X284"/>
  <c r="AA284" s="1"/>
  <c r="X286"/>
  <c r="AA286" s="1"/>
  <c r="X288"/>
  <c r="AA288" s="1"/>
  <c r="X292"/>
  <c r="AA292" s="1"/>
  <c r="X294"/>
  <c r="AA294" s="1"/>
  <c r="X296"/>
  <c r="AA296" s="1"/>
  <c r="X298"/>
  <c r="AA298" s="1"/>
  <c r="X300"/>
  <c r="AA300" s="1"/>
  <c r="X302"/>
  <c r="AA302" s="1"/>
  <c r="X304"/>
  <c r="AA304" s="1"/>
  <c r="X306"/>
  <c r="AA306" s="1"/>
  <c r="X308"/>
  <c r="AA308" s="1"/>
  <c r="X310"/>
  <c r="AA310" s="1"/>
  <c r="X312"/>
  <c r="AA312" s="1"/>
  <c r="X314"/>
  <c r="AA314" s="1"/>
  <c r="X316"/>
  <c r="AA316" s="1"/>
  <c r="X318"/>
  <c r="AA318" s="1"/>
  <c r="X320"/>
  <c r="AA320" s="1"/>
  <c r="X322"/>
  <c r="AA322" s="1"/>
  <c r="X324"/>
  <c r="AA324" s="1"/>
  <c r="X326"/>
  <c r="AA326" s="1"/>
  <c r="X328"/>
  <c r="AA328" s="1"/>
  <c r="X330"/>
  <c r="AA330" s="1"/>
  <c r="R29" i="8"/>
  <c r="S29" s="1"/>
  <c r="R30"/>
  <c r="S30" s="1"/>
  <c r="R31"/>
  <c r="S31" s="1"/>
  <c r="R32"/>
  <c r="S32" s="1"/>
  <c r="R33"/>
  <c r="S33" s="1"/>
  <c r="R34"/>
  <c r="S34" s="1"/>
  <c r="R35"/>
  <c r="S35" s="1"/>
  <c r="R36"/>
  <c r="S36" s="1"/>
  <c r="R37"/>
  <c r="S37" s="1"/>
  <c r="R38"/>
  <c r="S38" s="1"/>
  <c r="R39"/>
  <c r="S39" s="1"/>
  <c r="R40"/>
  <c r="S40" s="1"/>
  <c r="R41"/>
  <c r="S41" s="1"/>
  <c r="R42"/>
  <c r="S42" s="1"/>
  <c r="R43"/>
  <c r="S43" s="1"/>
  <c r="R44"/>
  <c r="S44" s="1"/>
  <c r="R45"/>
  <c r="S45" s="1"/>
  <c r="R46"/>
  <c r="S46" s="1"/>
  <c r="R47"/>
  <c r="S47" s="1"/>
  <c r="R48"/>
  <c r="S48" s="1"/>
  <c r="R49"/>
  <c r="S49" s="1"/>
  <c r="R50"/>
  <c r="S50" s="1"/>
  <c r="R51"/>
  <c r="S51" s="1"/>
  <c r="R52"/>
  <c r="S52" s="1"/>
  <c r="R53"/>
  <c r="S53" s="1"/>
  <c r="R54"/>
  <c r="S54" s="1"/>
  <c r="R28"/>
  <c r="S28" s="1"/>
  <c r="R8"/>
  <c r="S8" s="1"/>
  <c r="R9"/>
  <c r="S9" s="1"/>
  <c r="R10"/>
  <c r="S10" s="1"/>
  <c r="R11"/>
  <c r="S11" s="1"/>
  <c r="R12"/>
  <c r="S12" s="1"/>
  <c r="R13"/>
  <c r="S13" s="1"/>
  <c r="R14"/>
  <c r="S14" s="1"/>
  <c r="R15"/>
  <c r="S15" s="1"/>
  <c r="R16"/>
  <c r="S16" s="1"/>
  <c r="R7"/>
  <c r="S7" s="1"/>
  <c r="AH27" i="7" l="1"/>
  <c r="AH379" s="1"/>
  <c r="AH6"/>
  <c r="AD328"/>
  <c r="AF328" s="1"/>
  <c r="AB328"/>
  <c r="AD320"/>
  <c r="AF320" s="1"/>
  <c r="AB320"/>
  <c r="AD312"/>
  <c r="AF312" s="1"/>
  <c r="AB312"/>
  <c r="AD304"/>
  <c r="AF304" s="1"/>
  <c r="AB304"/>
  <c r="AD296"/>
  <c r="AF296" s="1"/>
  <c r="AB296"/>
  <c r="AD288"/>
  <c r="AF288" s="1"/>
  <c r="AB288"/>
  <c r="AD280"/>
  <c r="AF280" s="1"/>
  <c r="AB280"/>
  <c r="AD256"/>
  <c r="AF256" s="1"/>
  <c r="AB256"/>
  <c r="AD244"/>
  <c r="AF244" s="1"/>
  <c r="AB244"/>
  <c r="AD236"/>
  <c r="AF236" s="1"/>
  <c r="AB236"/>
  <c r="AD228"/>
  <c r="AF228" s="1"/>
  <c r="AB228"/>
  <c r="AD220"/>
  <c r="AF220" s="1"/>
  <c r="AB220"/>
  <c r="AD212"/>
  <c r="AF212" s="1"/>
  <c r="AB212"/>
  <c r="AD204"/>
  <c r="AF204" s="1"/>
  <c r="AB204"/>
  <c r="AD196"/>
  <c r="AF196" s="1"/>
  <c r="AB196"/>
  <c r="AD180"/>
  <c r="AF180" s="1"/>
  <c r="AB180"/>
  <c r="AD172"/>
  <c r="AF172" s="1"/>
  <c r="AB172"/>
  <c r="AD164"/>
  <c r="AF164" s="1"/>
  <c r="AB164"/>
  <c r="AD156"/>
  <c r="AF156" s="1"/>
  <c r="AB156"/>
  <c r="AD148"/>
  <c r="AF148" s="1"/>
  <c r="AB148"/>
  <c r="AD140"/>
  <c r="AF140" s="1"/>
  <c r="AB140"/>
  <c r="AD132"/>
  <c r="AF132" s="1"/>
  <c r="AB132"/>
  <c r="AD124"/>
  <c r="AF124" s="1"/>
  <c r="AB124"/>
  <c r="AD120"/>
  <c r="AF120" s="1"/>
  <c r="AB120"/>
  <c r="AD112"/>
  <c r="AF112" s="1"/>
  <c r="AB112"/>
  <c r="AD104"/>
  <c r="AF104" s="1"/>
  <c r="AB104"/>
  <c r="AD96"/>
  <c r="AF96" s="1"/>
  <c r="AB96"/>
  <c r="AD88"/>
  <c r="AF88" s="1"/>
  <c r="AB88"/>
  <c r="AD80"/>
  <c r="AF80" s="1"/>
  <c r="AB80"/>
  <c r="AD72"/>
  <c r="AF72" s="1"/>
  <c r="AB72"/>
  <c r="AD64"/>
  <c r="AF64" s="1"/>
  <c r="AB64"/>
  <c r="AD335"/>
  <c r="AF335" s="1"/>
  <c r="AB335"/>
  <c r="AD323"/>
  <c r="AF323" s="1"/>
  <c r="AB323"/>
  <c r="AD307"/>
  <c r="AF307" s="1"/>
  <c r="AB307"/>
  <c r="AD299"/>
  <c r="AF299" s="1"/>
  <c r="AB299"/>
  <c r="AD291"/>
  <c r="AF291" s="1"/>
  <c r="AB291"/>
  <c r="AD283"/>
  <c r="AF283" s="1"/>
  <c r="AB283"/>
  <c r="AD275"/>
  <c r="AF275" s="1"/>
  <c r="AB275"/>
  <c r="AD267"/>
  <c r="AF267" s="1"/>
  <c r="AB267"/>
  <c r="AD259"/>
  <c r="AF259" s="1"/>
  <c r="AB259"/>
  <c r="AD251"/>
  <c r="AF251" s="1"/>
  <c r="AB251"/>
  <c r="AD247"/>
  <c r="AF247" s="1"/>
  <c r="AB247"/>
  <c r="AD243"/>
  <c r="AF243" s="1"/>
  <c r="AB243"/>
  <c r="AD235"/>
  <c r="AF235" s="1"/>
  <c r="AB235"/>
  <c r="AD231"/>
  <c r="AF231" s="1"/>
  <c r="AB231"/>
  <c r="AD227"/>
  <c r="AF227" s="1"/>
  <c r="AB227"/>
  <c r="AD223"/>
  <c r="AF223" s="1"/>
  <c r="AB223"/>
  <c r="AD219"/>
  <c r="AF219" s="1"/>
  <c r="AB219"/>
  <c r="AD211"/>
  <c r="AF211" s="1"/>
  <c r="AB211"/>
  <c r="AD207"/>
  <c r="AF207" s="1"/>
  <c r="AB207"/>
  <c r="AD203"/>
  <c r="AF203" s="1"/>
  <c r="AB203"/>
  <c r="AD199"/>
  <c r="AF199" s="1"/>
  <c r="AB199"/>
  <c r="AD195"/>
  <c r="AF195" s="1"/>
  <c r="AB195"/>
  <c r="AD191"/>
  <c r="AF191" s="1"/>
  <c r="AB191"/>
  <c r="AD187"/>
  <c r="AF187" s="1"/>
  <c r="AB187"/>
  <c r="AD183"/>
  <c r="AF183" s="1"/>
  <c r="AB183"/>
  <c r="AD179"/>
  <c r="AF179" s="1"/>
  <c r="AB179"/>
  <c r="AD175"/>
  <c r="AF175" s="1"/>
  <c r="AB175"/>
  <c r="AD171"/>
  <c r="AF171" s="1"/>
  <c r="AB171"/>
  <c r="AD163"/>
  <c r="AF163" s="1"/>
  <c r="AB163"/>
  <c r="AD159"/>
  <c r="AF159" s="1"/>
  <c r="AB159"/>
  <c r="AD155"/>
  <c r="AF155" s="1"/>
  <c r="AB155"/>
  <c r="AD151"/>
  <c r="AF151" s="1"/>
  <c r="AB151"/>
  <c r="AD143"/>
  <c r="AF143" s="1"/>
  <c r="AB143"/>
  <c r="AD139"/>
  <c r="AF139" s="1"/>
  <c r="AB139"/>
  <c r="AD135"/>
  <c r="AF135" s="1"/>
  <c r="AB135"/>
  <c r="AD131"/>
  <c r="AF131" s="1"/>
  <c r="AB131"/>
  <c r="AD127"/>
  <c r="AF127" s="1"/>
  <c r="AB127"/>
  <c r="AD123"/>
  <c r="AF123" s="1"/>
  <c r="AB123"/>
  <c r="AD119"/>
  <c r="AF119" s="1"/>
  <c r="AB119"/>
  <c r="AD115"/>
  <c r="AF115" s="1"/>
  <c r="AB115"/>
  <c r="AD111"/>
  <c r="AF111" s="1"/>
  <c r="AB111"/>
  <c r="AD107"/>
  <c r="AF107" s="1"/>
  <c r="AB107"/>
  <c r="AD103"/>
  <c r="AF103" s="1"/>
  <c r="AB103"/>
  <c r="AD99"/>
  <c r="AF99" s="1"/>
  <c r="AB99"/>
  <c r="AD95"/>
  <c r="AF95" s="1"/>
  <c r="AB95"/>
  <c r="AD91"/>
  <c r="AF91" s="1"/>
  <c r="AB91"/>
  <c r="AD87"/>
  <c r="AF87" s="1"/>
  <c r="AB87"/>
  <c r="AD83"/>
  <c r="AF83" s="1"/>
  <c r="AB83"/>
  <c r="AD79"/>
  <c r="AF79" s="1"/>
  <c r="AB79"/>
  <c r="AD71"/>
  <c r="AF71" s="1"/>
  <c r="AB71"/>
  <c r="AD67"/>
  <c r="AF67" s="1"/>
  <c r="AB67"/>
  <c r="AD63"/>
  <c r="AF63" s="1"/>
  <c r="AB63"/>
  <c r="AD59"/>
  <c r="AF59" s="1"/>
  <c r="AB59"/>
  <c r="AD324"/>
  <c r="AF324" s="1"/>
  <c r="AB324"/>
  <c r="AD316"/>
  <c r="AF316" s="1"/>
  <c r="AB316"/>
  <c r="AD308"/>
  <c r="AF308" s="1"/>
  <c r="AB308"/>
  <c r="AD300"/>
  <c r="AF300" s="1"/>
  <c r="AB300"/>
  <c r="AD292"/>
  <c r="AF292" s="1"/>
  <c r="AB292"/>
  <c r="AD284"/>
  <c r="AF284" s="1"/>
  <c r="AB284"/>
  <c r="AD276"/>
  <c r="AF276" s="1"/>
  <c r="AB276"/>
  <c r="AD268"/>
  <c r="AF268" s="1"/>
  <c r="AB268"/>
  <c r="AD260"/>
  <c r="AF260" s="1"/>
  <c r="AB260"/>
  <c r="AD252"/>
  <c r="AF252" s="1"/>
  <c r="AB252"/>
  <c r="AD240"/>
  <c r="AF240" s="1"/>
  <c r="AB240"/>
  <c r="AD232"/>
  <c r="AF232" s="1"/>
  <c r="AB232"/>
  <c r="AD224"/>
  <c r="AF224" s="1"/>
  <c r="AB224"/>
  <c r="AD216"/>
  <c r="AF216" s="1"/>
  <c r="AB216"/>
  <c r="AD208"/>
  <c r="AF208" s="1"/>
  <c r="AB208"/>
  <c r="AD200"/>
  <c r="AF200" s="1"/>
  <c r="AB200"/>
  <c r="AD192"/>
  <c r="AF192" s="1"/>
  <c r="AB192"/>
  <c r="AD184"/>
  <c r="AF184" s="1"/>
  <c r="AB184"/>
  <c r="AD176"/>
  <c r="AF176" s="1"/>
  <c r="AB176"/>
  <c r="AD168"/>
  <c r="AF168" s="1"/>
  <c r="AB168"/>
  <c r="AD160"/>
  <c r="AF160" s="1"/>
  <c r="AB160"/>
  <c r="AD152"/>
  <c r="AF152" s="1"/>
  <c r="AB152"/>
  <c r="AD144"/>
  <c r="AF144" s="1"/>
  <c r="AB144"/>
  <c r="AD136"/>
  <c r="AF136" s="1"/>
  <c r="AB136"/>
  <c r="AD128"/>
  <c r="AF128" s="1"/>
  <c r="AB128"/>
  <c r="AD116"/>
  <c r="AF116" s="1"/>
  <c r="AB116"/>
  <c r="AD108"/>
  <c r="AF108" s="1"/>
  <c r="AB108"/>
  <c r="AD92"/>
  <c r="AF92" s="1"/>
  <c r="AB92"/>
  <c r="AD84"/>
  <c r="AF84" s="1"/>
  <c r="AB84"/>
  <c r="AD76"/>
  <c r="AF76" s="1"/>
  <c r="AB76"/>
  <c r="AD68"/>
  <c r="AF68" s="1"/>
  <c r="AB68"/>
  <c r="AD60"/>
  <c r="AF60" s="1"/>
  <c r="AB60"/>
  <c r="AD339"/>
  <c r="AF339" s="1"/>
  <c r="AB339"/>
  <c r="AD327"/>
  <c r="AF327" s="1"/>
  <c r="AB327"/>
  <c r="AD319"/>
  <c r="AF319" s="1"/>
  <c r="AB319"/>
  <c r="AD311"/>
  <c r="AF311" s="1"/>
  <c r="AB311"/>
  <c r="AD303"/>
  <c r="AF303" s="1"/>
  <c r="AB303"/>
  <c r="AD295"/>
  <c r="AF295" s="1"/>
  <c r="AB295"/>
  <c r="AD287"/>
  <c r="AF287" s="1"/>
  <c r="AB287"/>
  <c r="AD279"/>
  <c r="AF279" s="1"/>
  <c r="AB279"/>
  <c r="AD271"/>
  <c r="AF271" s="1"/>
  <c r="AB271"/>
  <c r="AD263"/>
  <c r="AF263" s="1"/>
  <c r="AB263"/>
  <c r="AD255"/>
  <c r="AF255" s="1"/>
  <c r="AB255"/>
  <c r="AD330"/>
  <c r="AF330" s="1"/>
  <c r="AB330"/>
  <c r="AD326"/>
  <c r="AF326" s="1"/>
  <c r="AB326"/>
  <c r="AD322"/>
  <c r="AF322" s="1"/>
  <c r="AB322"/>
  <c r="AD318"/>
  <c r="AF318" s="1"/>
  <c r="AB318"/>
  <c r="AD314"/>
  <c r="AF314" s="1"/>
  <c r="AB314"/>
  <c r="AD310"/>
  <c r="AF310" s="1"/>
  <c r="AB310"/>
  <c r="AD306"/>
  <c r="AF306" s="1"/>
  <c r="AB306"/>
  <c r="AD302"/>
  <c r="AF302" s="1"/>
  <c r="AB302"/>
  <c r="AD298"/>
  <c r="AF298" s="1"/>
  <c r="AB298"/>
  <c r="AD294"/>
  <c r="AF294" s="1"/>
  <c r="AB294"/>
  <c r="AD286"/>
  <c r="AF286" s="1"/>
  <c r="AB286"/>
  <c r="AD282"/>
  <c r="AF282" s="1"/>
  <c r="AB282"/>
  <c r="AD278"/>
  <c r="AF278" s="1"/>
  <c r="AB278"/>
  <c r="AD274"/>
  <c r="AF274" s="1"/>
  <c r="AB274"/>
  <c r="AD270"/>
  <c r="AF270" s="1"/>
  <c r="AB270"/>
  <c r="AD266"/>
  <c r="AF266" s="1"/>
  <c r="AB266"/>
  <c r="AD262"/>
  <c r="AF262" s="1"/>
  <c r="AB262"/>
  <c r="AD258"/>
  <c r="AF258" s="1"/>
  <c r="AB258"/>
  <c r="AD254"/>
  <c r="AF254" s="1"/>
  <c r="AB254"/>
  <c r="AD250"/>
  <c r="AF250" s="1"/>
  <c r="AB250"/>
  <c r="AD246"/>
  <c r="AF246" s="1"/>
  <c r="AB246"/>
  <c r="AD242"/>
  <c r="AF242" s="1"/>
  <c r="AB242"/>
  <c r="AD238"/>
  <c r="AF238" s="1"/>
  <c r="AB238"/>
  <c r="AD234"/>
  <c r="AF234" s="1"/>
  <c r="AB234"/>
  <c r="AD230"/>
  <c r="AF230" s="1"/>
  <c r="AB230"/>
  <c r="AD226"/>
  <c r="AF226" s="1"/>
  <c r="AB226"/>
  <c r="AD222"/>
  <c r="AF222" s="1"/>
  <c r="AB222"/>
  <c r="AD218"/>
  <c r="AF218" s="1"/>
  <c r="AB218"/>
  <c r="AD214"/>
  <c r="AF214" s="1"/>
  <c r="AB214"/>
  <c r="AD210"/>
  <c r="AF210" s="1"/>
  <c r="AB210"/>
  <c r="AD206"/>
  <c r="AF206" s="1"/>
  <c r="AB206"/>
  <c r="AD198"/>
  <c r="AF198" s="1"/>
  <c r="AB198"/>
  <c r="AD194"/>
  <c r="AF194" s="1"/>
  <c r="AB194"/>
  <c r="AD190"/>
  <c r="AF190" s="1"/>
  <c r="AB190"/>
  <c r="AD186"/>
  <c r="AF186" s="1"/>
  <c r="AB186"/>
  <c r="AD182"/>
  <c r="AF182" s="1"/>
  <c r="AB182"/>
  <c r="AD178"/>
  <c r="AF178" s="1"/>
  <c r="AB178"/>
  <c r="AD174"/>
  <c r="AF174" s="1"/>
  <c r="AB174"/>
  <c r="AD170"/>
  <c r="AF170" s="1"/>
  <c r="AB170"/>
  <c r="AD166"/>
  <c r="AF166" s="1"/>
  <c r="AB166"/>
  <c r="AD162"/>
  <c r="AF162" s="1"/>
  <c r="AB162"/>
  <c r="AD158"/>
  <c r="AF158" s="1"/>
  <c r="AB158"/>
  <c r="AD150"/>
  <c r="AF150" s="1"/>
  <c r="AB150"/>
  <c r="AD146"/>
  <c r="AF146" s="1"/>
  <c r="AB146"/>
  <c r="AD142"/>
  <c r="AF142" s="1"/>
  <c r="AB142"/>
  <c r="AD134"/>
  <c r="AF134" s="1"/>
  <c r="AB134"/>
  <c r="AD126"/>
  <c r="AF126" s="1"/>
  <c r="AB126"/>
  <c r="AD122"/>
  <c r="AF122" s="1"/>
  <c r="AB122"/>
  <c r="AD118"/>
  <c r="AF118" s="1"/>
  <c r="AB118"/>
  <c r="AD110"/>
  <c r="AF110" s="1"/>
  <c r="AB110"/>
  <c r="AD106"/>
  <c r="AF106" s="1"/>
  <c r="AB106"/>
  <c r="AD102"/>
  <c r="AF102" s="1"/>
  <c r="AB102"/>
  <c r="AD98"/>
  <c r="AF98" s="1"/>
  <c r="AB98"/>
  <c r="AD94"/>
  <c r="AF94" s="1"/>
  <c r="AB94"/>
  <c r="AD86"/>
  <c r="AF86" s="1"/>
  <c r="AB86"/>
  <c r="AD82"/>
  <c r="AF82" s="1"/>
  <c r="AB82"/>
  <c r="AD78"/>
  <c r="AF78" s="1"/>
  <c r="AB78"/>
  <c r="AD74"/>
  <c r="AF74" s="1"/>
  <c r="AB74"/>
  <c r="AD70"/>
  <c r="AF70" s="1"/>
  <c r="AB70"/>
  <c r="AD66"/>
  <c r="AF66" s="1"/>
  <c r="AB66"/>
  <c r="AD58"/>
  <c r="AF58" s="1"/>
  <c r="AB58"/>
  <c r="AD341"/>
  <c r="AF341" s="1"/>
  <c r="AB341"/>
  <c r="AD337"/>
  <c r="AF337" s="1"/>
  <c r="AB337"/>
  <c r="AD333"/>
  <c r="AF333" s="1"/>
  <c r="AB333"/>
  <c r="AD329"/>
  <c r="AF329" s="1"/>
  <c r="AB329"/>
  <c r="AD325"/>
  <c r="AF325" s="1"/>
  <c r="AB325"/>
  <c r="AD321"/>
  <c r="AF321" s="1"/>
  <c r="AB321"/>
  <c r="AD317"/>
  <c r="AF317" s="1"/>
  <c r="AB317"/>
  <c r="AD313"/>
  <c r="AF313" s="1"/>
  <c r="AB313"/>
  <c r="AD309"/>
  <c r="AF309" s="1"/>
  <c r="AB309"/>
  <c r="AD305"/>
  <c r="AF305" s="1"/>
  <c r="AB305"/>
  <c r="AD301"/>
  <c r="AF301" s="1"/>
  <c r="AB301"/>
  <c r="AD297"/>
  <c r="AF297" s="1"/>
  <c r="AB297"/>
  <c r="AD293"/>
  <c r="AB293"/>
  <c r="AD289"/>
  <c r="AF289" s="1"/>
  <c r="AB289"/>
  <c r="AD285"/>
  <c r="AF285" s="1"/>
  <c r="AB285"/>
  <c r="AD281"/>
  <c r="AF281" s="1"/>
  <c r="AB281"/>
  <c r="AD277"/>
  <c r="AF277" s="1"/>
  <c r="AB277"/>
  <c r="AD273"/>
  <c r="AF273" s="1"/>
  <c r="AB273"/>
  <c r="AD269"/>
  <c r="AF269" s="1"/>
  <c r="AB269"/>
  <c r="AD265"/>
  <c r="AF265" s="1"/>
  <c r="AB265"/>
  <c r="AD261"/>
  <c r="AF261" s="1"/>
  <c r="AB261"/>
  <c r="AD257"/>
  <c r="AF257" s="1"/>
  <c r="AB257"/>
  <c r="AD253"/>
  <c r="AF253" s="1"/>
  <c r="AB253"/>
  <c r="AD249"/>
  <c r="AF249" s="1"/>
  <c r="AB249"/>
  <c r="AD245"/>
  <c r="AF245" s="1"/>
  <c r="AB245"/>
  <c r="AD241"/>
  <c r="AF241" s="1"/>
  <c r="AB241"/>
  <c r="AD237"/>
  <c r="AF237" s="1"/>
  <c r="AB237"/>
  <c r="AD233"/>
  <c r="AF233" s="1"/>
  <c r="AB233"/>
  <c r="AD225"/>
  <c r="AF225" s="1"/>
  <c r="AB225"/>
  <c r="AD221"/>
  <c r="AF221" s="1"/>
  <c r="AB221"/>
  <c r="AD217"/>
  <c r="AF217" s="1"/>
  <c r="AB217"/>
  <c r="AD213"/>
  <c r="AF213" s="1"/>
  <c r="AB213"/>
  <c r="AD209"/>
  <c r="AF209" s="1"/>
  <c r="AB209"/>
  <c r="AD205"/>
  <c r="AF205" s="1"/>
  <c r="AB205"/>
  <c r="AD201"/>
  <c r="AF201" s="1"/>
  <c r="AB201"/>
  <c r="AD197"/>
  <c r="AF197" s="1"/>
  <c r="AB197"/>
  <c r="AD193"/>
  <c r="AF193" s="1"/>
  <c r="AB193"/>
  <c r="AD189"/>
  <c r="AF189" s="1"/>
  <c r="AB189"/>
  <c r="AD185"/>
  <c r="AF185" s="1"/>
  <c r="AB185"/>
  <c r="AD177"/>
  <c r="AF177" s="1"/>
  <c r="AB177"/>
  <c r="AD173"/>
  <c r="AF173" s="1"/>
  <c r="AB173"/>
  <c r="AD169"/>
  <c r="AF169" s="1"/>
  <c r="AB169"/>
  <c r="AD165"/>
  <c r="AF165" s="1"/>
  <c r="AB165"/>
  <c r="AD161"/>
  <c r="AF161" s="1"/>
  <c r="AB161"/>
  <c r="AD157"/>
  <c r="AF157" s="1"/>
  <c r="AB157"/>
  <c r="AD153"/>
  <c r="AF153" s="1"/>
  <c r="AB153"/>
  <c r="AD149"/>
  <c r="AF149" s="1"/>
  <c r="AB149"/>
  <c r="AD145"/>
  <c r="AF145" s="1"/>
  <c r="AB145"/>
  <c r="AD141"/>
  <c r="AF141" s="1"/>
  <c r="AB141"/>
  <c r="AD137"/>
  <c r="AF137" s="1"/>
  <c r="AB137"/>
  <c r="AD133"/>
  <c r="AF133" s="1"/>
  <c r="AB133"/>
  <c r="AD129"/>
  <c r="AF129" s="1"/>
  <c r="AB129"/>
  <c r="AD125"/>
  <c r="AF125" s="1"/>
  <c r="AB125"/>
  <c r="AD121"/>
  <c r="AF121" s="1"/>
  <c r="AB121"/>
  <c r="AD117"/>
  <c r="AF117" s="1"/>
  <c r="AB117"/>
  <c r="AD113"/>
  <c r="AF113" s="1"/>
  <c r="AB113"/>
  <c r="AD109"/>
  <c r="AF109" s="1"/>
  <c r="AB109"/>
  <c r="AD105"/>
  <c r="AF105" s="1"/>
  <c r="AB105"/>
  <c r="AD101"/>
  <c r="AF101" s="1"/>
  <c r="AB101"/>
  <c r="AD97"/>
  <c r="AF97" s="1"/>
  <c r="AB97"/>
  <c r="AD93"/>
  <c r="AF93" s="1"/>
  <c r="AB93"/>
  <c r="AD89"/>
  <c r="AF89" s="1"/>
  <c r="AB89"/>
  <c r="AD85"/>
  <c r="AF85" s="1"/>
  <c r="AB85"/>
  <c r="AD77"/>
  <c r="AF77" s="1"/>
  <c r="AB77"/>
  <c r="AD73"/>
  <c r="AF73" s="1"/>
  <c r="AB73"/>
  <c r="AD69"/>
  <c r="AF69" s="1"/>
  <c r="AB69"/>
  <c r="AD65"/>
  <c r="AF65" s="1"/>
  <c r="AB65"/>
  <c r="AD61"/>
  <c r="AF61" s="1"/>
  <c r="AB61"/>
  <c r="K27"/>
  <c r="J27"/>
  <c r="AE293" l="1"/>
  <c r="AF293" s="1"/>
  <c r="AE17"/>
  <c r="AC55" l="1"/>
  <c r="AC27"/>
  <c r="AC17"/>
  <c r="AC6"/>
  <c r="AC379" l="1"/>
  <c r="Z17"/>
  <c r="S17"/>
  <c r="R17"/>
  <c r="O20" i="8"/>
  <c r="P20" s="1"/>
  <c r="U20" s="1"/>
  <c r="O22"/>
  <c r="P22" s="1"/>
  <c r="U22" s="1"/>
  <c r="O24"/>
  <c r="P24" s="1"/>
  <c r="U24" s="1"/>
  <c r="O26"/>
  <c r="P26" s="1"/>
  <c r="U26" s="1"/>
  <c r="O18"/>
  <c r="P18" s="1"/>
  <c r="U18" s="1"/>
  <c r="L8"/>
  <c r="L9"/>
  <c r="L10"/>
  <c r="L11"/>
  <c r="L12"/>
  <c r="L13"/>
  <c r="L14"/>
  <c r="L15"/>
  <c r="L16"/>
  <c r="I54"/>
  <c r="J54" s="1"/>
  <c r="I16"/>
  <c r="J16" s="1"/>
  <c r="I8"/>
  <c r="J8" s="1"/>
  <c r="I9"/>
  <c r="J9" s="1"/>
  <c r="I10"/>
  <c r="J10" s="1"/>
  <c r="I11"/>
  <c r="J11" s="1"/>
  <c r="I12"/>
  <c r="J12" s="1"/>
  <c r="I13"/>
  <c r="J13" s="1"/>
  <c r="I14"/>
  <c r="J14" s="1"/>
  <c r="I15"/>
  <c r="J15" s="1"/>
  <c r="K6" i="7"/>
  <c r="J6"/>
  <c r="C55"/>
  <c r="C27"/>
  <c r="D27" l="1"/>
  <c r="L6"/>
  <c r="O25" i="8"/>
  <c r="P25" s="1"/>
  <c r="U25" s="1"/>
  <c r="O23"/>
  <c r="P23" s="1"/>
  <c r="U23" s="1"/>
  <c r="O21"/>
  <c r="P21" s="1"/>
  <c r="U21" s="1"/>
  <c r="O19"/>
  <c r="P19" s="1"/>
  <c r="U19" s="1"/>
  <c r="T17" i="7"/>
  <c r="D55"/>
  <c r="B21" i="8" l="1"/>
  <c r="Q21" s="1"/>
  <c r="B25"/>
  <c r="Q25" s="1"/>
  <c r="AE6" i="7"/>
  <c r="AD27"/>
  <c r="AD6"/>
  <c r="AD55"/>
  <c r="AE27"/>
  <c r="B19" i="8"/>
  <c r="Q19" s="1"/>
  <c r="B23"/>
  <c r="Q23" s="1"/>
  <c r="AA17" i="7"/>
  <c r="C6"/>
  <c r="C379" s="1"/>
  <c r="B6"/>
  <c r="B379" s="1"/>
  <c r="Z27"/>
  <c r="Z6"/>
  <c r="Y17"/>
  <c r="S379"/>
  <c r="R379"/>
  <c r="D379" l="1"/>
  <c r="B26" i="8"/>
  <c r="Q26" s="1"/>
  <c r="D6" i="7"/>
  <c r="AE55"/>
  <c r="AE379" s="1"/>
  <c r="AF55"/>
  <c r="AF27"/>
  <c r="B22" i="8"/>
  <c r="Q22" s="1"/>
  <c r="B20"/>
  <c r="Q20" s="1"/>
  <c r="B24"/>
  <c r="Q24" s="1"/>
  <c r="B18"/>
  <c r="Q18" s="1"/>
  <c r="C377"/>
  <c r="D377" s="1"/>
  <c r="C375"/>
  <c r="D375" s="1"/>
  <c r="C373"/>
  <c r="D373" s="1"/>
  <c r="C371"/>
  <c r="D371" s="1"/>
  <c r="C369"/>
  <c r="D369" s="1"/>
  <c r="C367"/>
  <c r="D367" s="1"/>
  <c r="C364"/>
  <c r="D364" s="1"/>
  <c r="C362"/>
  <c r="D362" s="1"/>
  <c r="C360"/>
  <c r="D360" s="1"/>
  <c r="C358"/>
  <c r="D358" s="1"/>
  <c r="C356"/>
  <c r="D356" s="1"/>
  <c r="C353"/>
  <c r="D353" s="1"/>
  <c r="C351"/>
  <c r="D351" s="1"/>
  <c r="C349"/>
  <c r="D349" s="1"/>
  <c r="C347"/>
  <c r="D347" s="1"/>
  <c r="C345"/>
  <c r="D345" s="1"/>
  <c r="C342"/>
  <c r="D342" s="1"/>
  <c r="C340"/>
  <c r="D340" s="1"/>
  <c r="C338"/>
  <c r="D338" s="1"/>
  <c r="C336"/>
  <c r="D336" s="1"/>
  <c r="C334"/>
  <c r="D334" s="1"/>
  <c r="C332"/>
  <c r="D332" s="1"/>
  <c r="C329"/>
  <c r="D329" s="1"/>
  <c r="C327"/>
  <c r="D327" s="1"/>
  <c r="C325"/>
  <c r="D325" s="1"/>
  <c r="C323"/>
  <c r="D323" s="1"/>
  <c r="C321"/>
  <c r="D321" s="1"/>
  <c r="C319"/>
  <c r="D319" s="1"/>
  <c r="C317"/>
  <c r="D317" s="1"/>
  <c r="C314"/>
  <c r="D314" s="1"/>
  <c r="C312"/>
  <c r="D312" s="1"/>
  <c r="C310"/>
  <c r="D310" s="1"/>
  <c r="C308"/>
  <c r="D308" s="1"/>
  <c r="C306"/>
  <c r="D306" s="1"/>
  <c r="C304"/>
  <c r="D304" s="1"/>
  <c r="C302"/>
  <c r="D302" s="1"/>
  <c r="C300"/>
  <c r="D300" s="1"/>
  <c r="C296"/>
  <c r="D296" s="1"/>
  <c r="C298"/>
  <c r="D298" s="1"/>
  <c r="C294"/>
  <c r="D294" s="1"/>
  <c r="C292"/>
  <c r="D292" s="1"/>
  <c r="C289"/>
  <c r="D289" s="1"/>
  <c r="C287"/>
  <c r="D287" s="1"/>
  <c r="C285"/>
  <c r="D285" s="1"/>
  <c r="C283"/>
  <c r="D283" s="1"/>
  <c r="C281"/>
  <c r="D281" s="1"/>
  <c r="C279"/>
  <c r="D279" s="1"/>
  <c r="C277"/>
  <c r="D277" s="1"/>
  <c r="C275"/>
  <c r="D275" s="1"/>
  <c r="C273"/>
  <c r="D273" s="1"/>
  <c r="C270"/>
  <c r="D270" s="1"/>
  <c r="C268"/>
  <c r="D268" s="1"/>
  <c r="C266"/>
  <c r="D266" s="1"/>
  <c r="C263"/>
  <c r="D263" s="1"/>
  <c r="C261"/>
  <c r="D261" s="1"/>
  <c r="C259"/>
  <c r="D259" s="1"/>
  <c r="C257"/>
  <c r="D257" s="1"/>
  <c r="C255"/>
  <c r="D255" s="1"/>
  <c r="C253"/>
  <c r="D253" s="1"/>
  <c r="C251"/>
  <c r="D251" s="1"/>
  <c r="C249"/>
  <c r="D249" s="1"/>
  <c r="C246"/>
  <c r="D246" s="1"/>
  <c r="C244"/>
  <c r="D244" s="1"/>
  <c r="C242"/>
  <c r="D242" s="1"/>
  <c r="C240"/>
  <c r="D240" s="1"/>
  <c r="C237"/>
  <c r="D237" s="1"/>
  <c r="C235"/>
  <c r="D235" s="1"/>
  <c r="C233"/>
  <c r="D233" s="1"/>
  <c r="C231"/>
  <c r="D231" s="1"/>
  <c r="C228"/>
  <c r="D228" s="1"/>
  <c r="C226"/>
  <c r="D226" s="1"/>
  <c r="C224"/>
  <c r="D224" s="1"/>
  <c r="C222"/>
  <c r="D222" s="1"/>
  <c r="C220"/>
  <c r="D220" s="1"/>
  <c r="C218"/>
  <c r="D218" s="1"/>
  <c r="C216"/>
  <c r="D216" s="1"/>
  <c r="C213"/>
  <c r="D213" s="1"/>
  <c r="C211"/>
  <c r="D211" s="1"/>
  <c r="C209"/>
  <c r="D209" s="1"/>
  <c r="C207"/>
  <c r="D207" s="1"/>
  <c r="C205"/>
  <c r="D205" s="1"/>
  <c r="C203"/>
  <c r="D203" s="1"/>
  <c r="C200"/>
  <c r="D200" s="1"/>
  <c r="C198"/>
  <c r="D198" s="1"/>
  <c r="C196"/>
  <c r="D196" s="1"/>
  <c r="C194"/>
  <c r="D194" s="1"/>
  <c r="C192"/>
  <c r="D192" s="1"/>
  <c r="C190"/>
  <c r="D190" s="1"/>
  <c r="C187"/>
  <c r="D187" s="1"/>
  <c r="C185"/>
  <c r="D185" s="1"/>
  <c r="C183"/>
  <c r="D183" s="1"/>
  <c r="C180"/>
  <c r="D180" s="1"/>
  <c r="C178"/>
  <c r="D178" s="1"/>
  <c r="C176"/>
  <c r="D176" s="1"/>
  <c r="C174"/>
  <c r="D174" s="1"/>
  <c r="C172"/>
  <c r="D172" s="1"/>
  <c r="C170"/>
  <c r="D170" s="1"/>
  <c r="C168"/>
  <c r="D168" s="1"/>
  <c r="C165"/>
  <c r="D165" s="1"/>
  <c r="C163"/>
  <c r="D163" s="1"/>
  <c r="C161"/>
  <c r="D161" s="1"/>
  <c r="C159"/>
  <c r="D159" s="1"/>
  <c r="C157"/>
  <c r="D157" s="1"/>
  <c r="C155"/>
  <c r="D155" s="1"/>
  <c r="C152"/>
  <c r="D152" s="1"/>
  <c r="C150"/>
  <c r="D150" s="1"/>
  <c r="C148"/>
  <c r="D148" s="1"/>
  <c r="C145"/>
  <c r="D145" s="1"/>
  <c r="C143"/>
  <c r="D143" s="1"/>
  <c r="C141"/>
  <c r="D141" s="1"/>
  <c r="C139"/>
  <c r="D139" s="1"/>
  <c r="C136"/>
  <c r="D136" s="1"/>
  <c r="C134"/>
  <c r="D134" s="1"/>
  <c r="C132"/>
  <c r="D132" s="1"/>
  <c r="C129"/>
  <c r="D129" s="1"/>
  <c r="C127"/>
  <c r="D127" s="1"/>
  <c r="C125"/>
  <c r="D125" s="1"/>
  <c r="C123"/>
  <c r="D123" s="1"/>
  <c r="C121"/>
  <c r="D121" s="1"/>
  <c r="C119"/>
  <c r="D119" s="1"/>
  <c r="C117"/>
  <c r="D117" s="1"/>
  <c r="C115"/>
  <c r="D115" s="1"/>
  <c r="C112"/>
  <c r="D112" s="1"/>
  <c r="C110"/>
  <c r="D110" s="1"/>
  <c r="C108"/>
  <c r="D108" s="1"/>
  <c r="C106"/>
  <c r="D106" s="1"/>
  <c r="C104"/>
  <c r="D104" s="1"/>
  <c r="C102"/>
  <c r="D102" s="1"/>
  <c r="C99"/>
  <c r="D99" s="1"/>
  <c r="C97"/>
  <c r="D97" s="1"/>
  <c r="C95"/>
  <c r="D95" s="1"/>
  <c r="C93"/>
  <c r="D93" s="1"/>
  <c r="C91"/>
  <c r="D91" s="1"/>
  <c r="C88"/>
  <c r="D88" s="1"/>
  <c r="C86"/>
  <c r="D86" s="1"/>
  <c r="C84"/>
  <c r="D84" s="1"/>
  <c r="C82"/>
  <c r="D82" s="1"/>
  <c r="C79"/>
  <c r="D79" s="1"/>
  <c r="C77"/>
  <c r="D77" s="1"/>
  <c r="C74"/>
  <c r="D74" s="1"/>
  <c r="C72"/>
  <c r="D72" s="1"/>
  <c r="C70"/>
  <c r="D70" s="1"/>
  <c r="C68"/>
  <c r="D68" s="1"/>
  <c r="B68"/>
  <c r="C66"/>
  <c r="D66" s="1"/>
  <c r="C64"/>
  <c r="D64" s="1"/>
  <c r="C61"/>
  <c r="D61" s="1"/>
  <c r="C59"/>
  <c r="D59" s="1"/>
  <c r="C378"/>
  <c r="D378" s="1"/>
  <c r="C376"/>
  <c r="D376" s="1"/>
  <c r="C374"/>
  <c r="D374" s="1"/>
  <c r="C372"/>
  <c r="D372" s="1"/>
  <c r="C370"/>
  <c r="D370" s="1"/>
  <c r="C368"/>
  <c r="D368" s="1"/>
  <c r="C365"/>
  <c r="D365" s="1"/>
  <c r="C363"/>
  <c r="D363" s="1"/>
  <c r="C361"/>
  <c r="D361" s="1"/>
  <c r="C359"/>
  <c r="D359" s="1"/>
  <c r="C357"/>
  <c r="D357" s="1"/>
  <c r="C354"/>
  <c r="D354" s="1"/>
  <c r="C352"/>
  <c r="D352" s="1"/>
  <c r="C350"/>
  <c r="D350" s="1"/>
  <c r="C348"/>
  <c r="D348" s="1"/>
  <c r="C346"/>
  <c r="D346" s="1"/>
  <c r="C344"/>
  <c r="D344" s="1"/>
  <c r="C341"/>
  <c r="D341" s="1"/>
  <c r="C339"/>
  <c r="D339" s="1"/>
  <c r="C337"/>
  <c r="D337" s="1"/>
  <c r="C335"/>
  <c r="D335" s="1"/>
  <c r="C333"/>
  <c r="D333" s="1"/>
  <c r="C330"/>
  <c r="D330" s="1"/>
  <c r="C328"/>
  <c r="D328" s="1"/>
  <c r="C326"/>
  <c r="D326" s="1"/>
  <c r="C324"/>
  <c r="D324" s="1"/>
  <c r="C322"/>
  <c r="D322" s="1"/>
  <c r="C320"/>
  <c r="D320" s="1"/>
  <c r="C318"/>
  <c r="D318" s="1"/>
  <c r="C316"/>
  <c r="D316" s="1"/>
  <c r="C313"/>
  <c r="D313" s="1"/>
  <c r="C311"/>
  <c r="D311" s="1"/>
  <c r="C309"/>
  <c r="D309" s="1"/>
  <c r="C307"/>
  <c r="D307" s="1"/>
  <c r="C305"/>
  <c r="D305" s="1"/>
  <c r="C303"/>
  <c r="D303" s="1"/>
  <c r="C301"/>
  <c r="D301" s="1"/>
  <c r="C299"/>
  <c r="D299" s="1"/>
  <c r="C297"/>
  <c r="D297" s="1"/>
  <c r="C295"/>
  <c r="D295" s="1"/>
  <c r="C293"/>
  <c r="D293" s="1"/>
  <c r="C291"/>
  <c r="D291" s="1"/>
  <c r="C288"/>
  <c r="D288" s="1"/>
  <c r="C286"/>
  <c r="D286" s="1"/>
  <c r="C284"/>
  <c r="D284" s="1"/>
  <c r="C282"/>
  <c r="D282" s="1"/>
  <c r="C280"/>
  <c r="D280" s="1"/>
  <c r="C278"/>
  <c r="D278" s="1"/>
  <c r="C276"/>
  <c r="D276" s="1"/>
  <c r="C274"/>
  <c r="D274" s="1"/>
  <c r="C271"/>
  <c r="D271" s="1"/>
  <c r="C269"/>
  <c r="D269" s="1"/>
  <c r="C267"/>
  <c r="D267" s="1"/>
  <c r="C265"/>
  <c r="D265" s="1"/>
  <c r="C262"/>
  <c r="D262" s="1"/>
  <c r="C260"/>
  <c r="D260" s="1"/>
  <c r="C258"/>
  <c r="D258" s="1"/>
  <c r="C256"/>
  <c r="D256" s="1"/>
  <c r="C254"/>
  <c r="D254" s="1"/>
  <c r="C252"/>
  <c r="D252" s="1"/>
  <c r="C250"/>
  <c r="D250" s="1"/>
  <c r="C247"/>
  <c r="D247" s="1"/>
  <c r="C245"/>
  <c r="D245" s="1"/>
  <c r="C243"/>
  <c r="D243" s="1"/>
  <c r="C241"/>
  <c r="D241" s="1"/>
  <c r="C238"/>
  <c r="D238" s="1"/>
  <c r="C236"/>
  <c r="D236" s="1"/>
  <c r="C234"/>
  <c r="D234" s="1"/>
  <c r="C232"/>
  <c r="D232" s="1"/>
  <c r="C230"/>
  <c r="D230" s="1"/>
  <c r="C227"/>
  <c r="D227" s="1"/>
  <c r="C225"/>
  <c r="D225" s="1"/>
  <c r="C223"/>
  <c r="D223" s="1"/>
  <c r="C221"/>
  <c r="D221" s="1"/>
  <c r="C219"/>
  <c r="D219" s="1"/>
  <c r="C217"/>
  <c r="D217" s="1"/>
  <c r="C214"/>
  <c r="D214" s="1"/>
  <c r="C212"/>
  <c r="D212" s="1"/>
  <c r="C210"/>
  <c r="D210" s="1"/>
  <c r="C208"/>
  <c r="D208" s="1"/>
  <c r="C206"/>
  <c r="D206" s="1"/>
  <c r="C204"/>
  <c r="D204" s="1"/>
  <c r="C201"/>
  <c r="D201" s="1"/>
  <c r="C199"/>
  <c r="D199" s="1"/>
  <c r="C197"/>
  <c r="D197" s="1"/>
  <c r="C195"/>
  <c r="D195" s="1"/>
  <c r="C193"/>
  <c r="D193" s="1"/>
  <c r="C191"/>
  <c r="D191" s="1"/>
  <c r="C189"/>
  <c r="D189" s="1"/>
  <c r="C186"/>
  <c r="D186" s="1"/>
  <c r="C184"/>
  <c r="D184" s="1"/>
  <c r="C182"/>
  <c r="D182" s="1"/>
  <c r="C179"/>
  <c r="D179" s="1"/>
  <c r="C177"/>
  <c r="D177" s="1"/>
  <c r="C175"/>
  <c r="D175" s="1"/>
  <c r="C173"/>
  <c r="D173" s="1"/>
  <c r="C171"/>
  <c r="D171" s="1"/>
  <c r="C169"/>
  <c r="D169" s="1"/>
  <c r="C166"/>
  <c r="D166" s="1"/>
  <c r="C164"/>
  <c r="D164" s="1"/>
  <c r="C162"/>
  <c r="D162" s="1"/>
  <c r="C160"/>
  <c r="D160" s="1"/>
  <c r="C158"/>
  <c r="D158" s="1"/>
  <c r="C156"/>
  <c r="D156" s="1"/>
  <c r="C153"/>
  <c r="D153" s="1"/>
  <c r="C151"/>
  <c r="D151" s="1"/>
  <c r="C149"/>
  <c r="D149" s="1"/>
  <c r="C146"/>
  <c r="D146" s="1"/>
  <c r="C144"/>
  <c r="D144" s="1"/>
  <c r="C142"/>
  <c r="D142" s="1"/>
  <c r="C140"/>
  <c r="D140" s="1"/>
  <c r="C137"/>
  <c r="D137" s="1"/>
  <c r="C135"/>
  <c r="D135" s="1"/>
  <c r="C133"/>
  <c r="D133" s="1"/>
  <c r="C131"/>
  <c r="D131" s="1"/>
  <c r="C128"/>
  <c r="D128" s="1"/>
  <c r="C126"/>
  <c r="D126" s="1"/>
  <c r="C124"/>
  <c r="D124" s="1"/>
  <c r="C122"/>
  <c r="D122" s="1"/>
  <c r="C120"/>
  <c r="D120" s="1"/>
  <c r="C118"/>
  <c r="D118" s="1"/>
  <c r="C116"/>
  <c r="D116" s="1"/>
  <c r="C113"/>
  <c r="D113" s="1"/>
  <c r="C111"/>
  <c r="D111" s="1"/>
  <c r="C109"/>
  <c r="D109" s="1"/>
  <c r="C107"/>
  <c r="D107" s="1"/>
  <c r="C105"/>
  <c r="D105" s="1"/>
  <c r="C103"/>
  <c r="D103" s="1"/>
  <c r="C101"/>
  <c r="D101" s="1"/>
  <c r="C98"/>
  <c r="D98" s="1"/>
  <c r="C96"/>
  <c r="D96" s="1"/>
  <c r="C94"/>
  <c r="D94" s="1"/>
  <c r="C92"/>
  <c r="D92" s="1"/>
  <c r="C89"/>
  <c r="D89" s="1"/>
  <c r="C87"/>
  <c r="D87" s="1"/>
  <c r="C85"/>
  <c r="D85" s="1"/>
  <c r="C83"/>
  <c r="D83" s="1"/>
  <c r="C80"/>
  <c r="D80" s="1"/>
  <c r="C78"/>
  <c r="D78" s="1"/>
  <c r="C76"/>
  <c r="D76" s="1"/>
  <c r="C73"/>
  <c r="D73" s="1"/>
  <c r="C71"/>
  <c r="D71" s="1"/>
  <c r="C69"/>
  <c r="D69" s="1"/>
  <c r="C67"/>
  <c r="D67" s="1"/>
  <c r="B67"/>
  <c r="C65"/>
  <c r="D65" s="1"/>
  <c r="C63"/>
  <c r="D63" s="1"/>
  <c r="C60"/>
  <c r="D60" s="1"/>
  <c r="C58"/>
  <c r="D58" s="1"/>
  <c r="C50"/>
  <c r="D50" s="1"/>
  <c r="C42"/>
  <c r="D42" s="1"/>
  <c r="C53"/>
  <c r="D53" s="1"/>
  <c r="C51"/>
  <c r="D51" s="1"/>
  <c r="C49"/>
  <c r="D49" s="1"/>
  <c r="C47"/>
  <c r="D47" s="1"/>
  <c r="C45"/>
  <c r="D45" s="1"/>
  <c r="C43"/>
  <c r="D43" s="1"/>
  <c r="C41"/>
  <c r="D41" s="1"/>
  <c r="C39"/>
  <c r="D39" s="1"/>
  <c r="C37"/>
  <c r="D37" s="1"/>
  <c r="C35"/>
  <c r="D35" s="1"/>
  <c r="C33"/>
  <c r="D33" s="1"/>
  <c r="C31"/>
  <c r="D31" s="1"/>
  <c r="C29"/>
  <c r="D29" s="1"/>
  <c r="C52"/>
  <c r="D52" s="1"/>
  <c r="C48"/>
  <c r="D48" s="1"/>
  <c r="C46"/>
  <c r="D46" s="1"/>
  <c r="C44"/>
  <c r="D44" s="1"/>
  <c r="C40"/>
  <c r="D40" s="1"/>
  <c r="C38"/>
  <c r="D38" s="1"/>
  <c r="C36"/>
  <c r="D36" s="1"/>
  <c r="C34"/>
  <c r="D34" s="1"/>
  <c r="C32"/>
  <c r="D32" s="1"/>
  <c r="C30"/>
  <c r="D30" s="1"/>
  <c r="C54"/>
  <c r="D54" s="1"/>
  <c r="C7"/>
  <c r="C15"/>
  <c r="D15" s="1"/>
  <c r="C13"/>
  <c r="D13" s="1"/>
  <c r="C11"/>
  <c r="D11" s="1"/>
  <c r="C9"/>
  <c r="D9" s="1"/>
  <c r="C16"/>
  <c r="D16" s="1"/>
  <c r="B16"/>
  <c r="C14"/>
  <c r="D14" s="1"/>
  <c r="C12"/>
  <c r="D12" s="1"/>
  <c r="C10"/>
  <c r="D10" s="1"/>
  <c r="C8"/>
  <c r="D8" s="1"/>
  <c r="T379" i="7"/>
  <c r="Y6"/>
  <c r="Y27"/>
  <c r="Y55"/>
  <c r="O27"/>
  <c r="N27"/>
  <c r="N6"/>
  <c r="O6"/>
  <c r="K379"/>
  <c r="J379"/>
  <c r="I51" i="8"/>
  <c r="J51" s="1"/>
  <c r="I48"/>
  <c r="J48" s="1"/>
  <c r="I49"/>
  <c r="J49" s="1"/>
  <c r="I50"/>
  <c r="J50" s="1"/>
  <c r="I52"/>
  <c r="J52" s="1"/>
  <c r="I53"/>
  <c r="J53" s="1"/>
  <c r="I41"/>
  <c r="J41" s="1"/>
  <c r="I42"/>
  <c r="J42" s="1"/>
  <c r="I43"/>
  <c r="J43" s="1"/>
  <c r="I44"/>
  <c r="J44" s="1"/>
  <c r="I45"/>
  <c r="J45" s="1"/>
  <c r="I46"/>
  <c r="J46" s="1"/>
  <c r="I47"/>
  <c r="J47" s="1"/>
  <c r="I35"/>
  <c r="J35" s="1"/>
  <c r="I36"/>
  <c r="J36" s="1"/>
  <c r="I37"/>
  <c r="J37" s="1"/>
  <c r="I38"/>
  <c r="J38" s="1"/>
  <c r="I39"/>
  <c r="J39" s="1"/>
  <c r="I40"/>
  <c r="J40" s="1"/>
  <c r="I29"/>
  <c r="J29" s="1"/>
  <c r="I30"/>
  <c r="J30" s="1"/>
  <c r="I31"/>
  <c r="J31" s="1"/>
  <c r="I32"/>
  <c r="J32" s="1"/>
  <c r="I33"/>
  <c r="J33" s="1"/>
  <c r="I34"/>
  <c r="J34" s="1"/>
  <c r="B28"/>
  <c r="Y379" i="7" l="1"/>
  <c r="AB17"/>
  <c r="AF6"/>
  <c r="AF17"/>
  <c r="AF379" s="1"/>
  <c r="AD17"/>
  <c r="AD379" s="1"/>
  <c r="Q17" i="8"/>
  <c r="Q379" s="1"/>
  <c r="B17"/>
  <c r="AB55" i="7"/>
  <c r="AA6"/>
  <c r="L379"/>
  <c r="L27"/>
  <c r="P6"/>
  <c r="N379"/>
  <c r="P27"/>
  <c r="O379"/>
  <c r="P379" s="1"/>
  <c r="AB27" l="1"/>
  <c r="AB379" s="1"/>
  <c r="B7" i="8"/>
  <c r="B57"/>
  <c r="O55" i="7"/>
  <c r="N55"/>
  <c r="P55" l="1"/>
  <c r="Z55" l="1"/>
  <c r="Z379" s="1"/>
  <c r="I7" i="8" l="1"/>
  <c r="J7" s="1"/>
  <c r="I28" l="1"/>
  <c r="J28" s="1"/>
  <c r="L7" l="1"/>
  <c r="M7" s="1"/>
  <c r="M9"/>
  <c r="M11"/>
  <c r="M13"/>
  <c r="M15"/>
  <c r="L28"/>
  <c r="M28" s="1"/>
  <c r="L30"/>
  <c r="M30" s="1"/>
  <c r="L32"/>
  <c r="M32" s="1"/>
  <c r="L34"/>
  <c r="M34" s="1"/>
  <c r="L36"/>
  <c r="M36" s="1"/>
  <c r="L38"/>
  <c r="M38" s="1"/>
  <c r="L40"/>
  <c r="M40" s="1"/>
  <c r="L42"/>
  <c r="M42" s="1"/>
  <c r="L44"/>
  <c r="M44" s="1"/>
  <c r="L46"/>
  <c r="M46" s="1"/>
  <c r="L48"/>
  <c r="M48" s="1"/>
  <c r="L50"/>
  <c r="M50" s="1"/>
  <c r="L52"/>
  <c r="M52" s="1"/>
  <c r="L54"/>
  <c r="M54" s="1"/>
  <c r="L58"/>
  <c r="M58" s="1"/>
  <c r="U58" s="1"/>
  <c r="L60"/>
  <c r="M60" s="1"/>
  <c r="U60" s="1"/>
  <c r="L63"/>
  <c r="M63" s="1"/>
  <c r="U63" s="1"/>
  <c r="L65"/>
  <c r="M65" s="1"/>
  <c r="U65" s="1"/>
  <c r="L67"/>
  <c r="M67" s="1"/>
  <c r="L68"/>
  <c r="M68" s="1"/>
  <c r="U68" s="1"/>
  <c r="L70"/>
  <c r="M70" s="1"/>
  <c r="U70" s="1"/>
  <c r="L72"/>
  <c r="M72" s="1"/>
  <c r="U72" s="1"/>
  <c r="L74"/>
  <c r="M74" s="1"/>
  <c r="U74" s="1"/>
  <c r="L77"/>
  <c r="M77" s="1"/>
  <c r="U77" s="1"/>
  <c r="L79"/>
  <c r="M79" s="1"/>
  <c r="U79" s="1"/>
  <c r="L82"/>
  <c r="M82" s="1"/>
  <c r="U82" s="1"/>
  <c r="L84"/>
  <c r="M84" s="1"/>
  <c r="U84" s="1"/>
  <c r="L86"/>
  <c r="M86" s="1"/>
  <c r="U86" s="1"/>
  <c r="L88"/>
  <c r="M88" s="1"/>
  <c r="U88" s="1"/>
  <c r="L91"/>
  <c r="M91" s="1"/>
  <c r="U91" s="1"/>
  <c r="L93"/>
  <c r="M93" s="1"/>
  <c r="U93" s="1"/>
  <c r="L95"/>
  <c r="M95" s="1"/>
  <c r="U95" s="1"/>
  <c r="L97"/>
  <c r="M97" s="1"/>
  <c r="U97" s="1"/>
  <c r="L99"/>
  <c r="M99" s="1"/>
  <c r="U99" s="1"/>
  <c r="L102"/>
  <c r="M102" s="1"/>
  <c r="U102" s="1"/>
  <c r="L104"/>
  <c r="M104" s="1"/>
  <c r="U104" s="1"/>
  <c r="L106"/>
  <c r="M106" s="1"/>
  <c r="U106" s="1"/>
  <c r="L108"/>
  <c r="M108" s="1"/>
  <c r="U108" s="1"/>
  <c r="L110"/>
  <c r="M110" s="1"/>
  <c r="U110" s="1"/>
  <c r="L112"/>
  <c r="M112" s="1"/>
  <c r="U112" s="1"/>
  <c r="L115"/>
  <c r="M115" s="1"/>
  <c r="U115" s="1"/>
  <c r="L117"/>
  <c r="M117" s="1"/>
  <c r="U117" s="1"/>
  <c r="L119"/>
  <c r="M119" s="1"/>
  <c r="U119" s="1"/>
  <c r="L121"/>
  <c r="M121" s="1"/>
  <c r="U121" s="1"/>
  <c r="L123"/>
  <c r="M123" s="1"/>
  <c r="U123" s="1"/>
  <c r="L125"/>
  <c r="M125" s="1"/>
  <c r="U125" s="1"/>
  <c r="L127"/>
  <c r="M127" s="1"/>
  <c r="U127" s="1"/>
  <c r="L129"/>
  <c r="M129" s="1"/>
  <c r="U129" s="1"/>
  <c r="L132"/>
  <c r="M132" s="1"/>
  <c r="U132" s="1"/>
  <c r="L134"/>
  <c r="M134" s="1"/>
  <c r="U134" s="1"/>
  <c r="L136"/>
  <c r="M136" s="1"/>
  <c r="U136" s="1"/>
  <c r="L139"/>
  <c r="M139" s="1"/>
  <c r="U139" s="1"/>
  <c r="L141"/>
  <c r="M141" s="1"/>
  <c r="U141" s="1"/>
  <c r="L144"/>
  <c r="M144" s="1"/>
  <c r="U144" s="1"/>
  <c r="L146"/>
  <c r="M146" s="1"/>
  <c r="U146" s="1"/>
  <c r="L149"/>
  <c r="M149" s="1"/>
  <c r="U149" s="1"/>
  <c r="L151"/>
  <c r="M151" s="1"/>
  <c r="U151" s="1"/>
  <c r="L153"/>
  <c r="M153" s="1"/>
  <c r="U153" s="1"/>
  <c r="L156"/>
  <c r="M156" s="1"/>
  <c r="U156" s="1"/>
  <c r="L158"/>
  <c r="M158" s="1"/>
  <c r="U158" s="1"/>
  <c r="L160"/>
  <c r="M160" s="1"/>
  <c r="U160" s="1"/>
  <c r="L162"/>
  <c r="M162" s="1"/>
  <c r="U162" s="1"/>
  <c r="L164"/>
  <c r="M164" s="1"/>
  <c r="U164" s="1"/>
  <c r="L166"/>
  <c r="M166" s="1"/>
  <c r="U166" s="1"/>
  <c r="L169"/>
  <c r="M169" s="1"/>
  <c r="U169" s="1"/>
  <c r="L171"/>
  <c r="M171" s="1"/>
  <c r="U171" s="1"/>
  <c r="L173"/>
  <c r="M173" s="1"/>
  <c r="U173" s="1"/>
  <c r="L175"/>
  <c r="M175" s="1"/>
  <c r="U175" s="1"/>
  <c r="L177"/>
  <c r="M177" s="1"/>
  <c r="U177" s="1"/>
  <c r="L179"/>
  <c r="M179" s="1"/>
  <c r="U179" s="1"/>
  <c r="L182"/>
  <c r="M182" s="1"/>
  <c r="U182" s="1"/>
  <c r="L184"/>
  <c r="M184" s="1"/>
  <c r="U184" s="1"/>
  <c r="L186"/>
  <c r="M186" s="1"/>
  <c r="U186" s="1"/>
  <c r="L187"/>
  <c r="M187" s="1"/>
  <c r="U187" s="1"/>
  <c r="L190"/>
  <c r="M190" s="1"/>
  <c r="U190" s="1"/>
  <c r="L192"/>
  <c r="M192" s="1"/>
  <c r="U192" s="1"/>
  <c r="L194"/>
  <c r="M194" s="1"/>
  <c r="U194" s="1"/>
  <c r="L196"/>
  <c r="M196" s="1"/>
  <c r="U196" s="1"/>
  <c r="L198"/>
  <c r="M198" s="1"/>
  <c r="U198" s="1"/>
  <c r="L200"/>
  <c r="M200" s="1"/>
  <c r="U200" s="1"/>
  <c r="L203"/>
  <c r="M203" s="1"/>
  <c r="U203" s="1"/>
  <c r="L205"/>
  <c r="M205" s="1"/>
  <c r="U205" s="1"/>
  <c r="L207"/>
  <c r="M207" s="1"/>
  <c r="U207" s="1"/>
  <c r="L209"/>
  <c r="M209" s="1"/>
  <c r="U209" s="1"/>
  <c r="L211"/>
  <c r="M211" s="1"/>
  <c r="U211" s="1"/>
  <c r="L213"/>
  <c r="M213" s="1"/>
  <c r="U213" s="1"/>
  <c r="L216"/>
  <c r="M216" s="1"/>
  <c r="U216" s="1"/>
  <c r="L218"/>
  <c r="M218" s="1"/>
  <c r="U218" s="1"/>
  <c r="L220"/>
  <c r="M220" s="1"/>
  <c r="U220" s="1"/>
  <c r="L222"/>
  <c r="M222" s="1"/>
  <c r="U222" s="1"/>
  <c r="L224"/>
  <c r="M224" s="1"/>
  <c r="U224" s="1"/>
  <c r="L226"/>
  <c r="M226" s="1"/>
  <c r="U226" s="1"/>
  <c r="L228"/>
  <c r="M228" s="1"/>
  <c r="U228" s="1"/>
  <c r="L231"/>
  <c r="M231" s="1"/>
  <c r="U231" s="1"/>
  <c r="L233"/>
  <c r="M233" s="1"/>
  <c r="U233" s="1"/>
  <c r="L235"/>
  <c r="M235" s="1"/>
  <c r="U235" s="1"/>
  <c r="L237"/>
  <c r="M237" s="1"/>
  <c r="U237" s="1"/>
  <c r="L240"/>
  <c r="M240" s="1"/>
  <c r="U240" s="1"/>
  <c r="L242"/>
  <c r="M242" s="1"/>
  <c r="U242" s="1"/>
  <c r="L244"/>
  <c r="M244" s="1"/>
  <c r="U244" s="1"/>
  <c r="L246"/>
  <c r="M246" s="1"/>
  <c r="U246" s="1"/>
  <c r="L249"/>
  <c r="M249" s="1"/>
  <c r="U249" s="1"/>
  <c r="L251"/>
  <c r="M251" s="1"/>
  <c r="U251" s="1"/>
  <c r="L253"/>
  <c r="M253" s="1"/>
  <c r="U253" s="1"/>
  <c r="L255"/>
  <c r="M255" s="1"/>
  <c r="U255" s="1"/>
  <c r="L257"/>
  <c r="M257" s="1"/>
  <c r="U257" s="1"/>
  <c r="L259"/>
  <c r="M259" s="1"/>
  <c r="U259" s="1"/>
  <c r="L261"/>
  <c r="M261" s="1"/>
  <c r="U261" s="1"/>
  <c r="L263"/>
  <c r="M263" s="1"/>
  <c r="U263" s="1"/>
  <c r="L266"/>
  <c r="M266" s="1"/>
  <c r="U266" s="1"/>
  <c r="L268"/>
  <c r="M268" s="1"/>
  <c r="U268" s="1"/>
  <c r="L270"/>
  <c r="M270" s="1"/>
  <c r="U270" s="1"/>
  <c r="L273"/>
  <c r="M273" s="1"/>
  <c r="U273" s="1"/>
  <c r="L275"/>
  <c r="M275" s="1"/>
  <c r="U275" s="1"/>
  <c r="L277"/>
  <c r="M277" s="1"/>
  <c r="U277" s="1"/>
  <c r="L279"/>
  <c r="M279" s="1"/>
  <c r="U279" s="1"/>
  <c r="L281"/>
  <c r="M281" s="1"/>
  <c r="U281" s="1"/>
  <c r="L283"/>
  <c r="M283" s="1"/>
  <c r="U283" s="1"/>
  <c r="L285"/>
  <c r="M285" s="1"/>
  <c r="U285" s="1"/>
  <c r="L287"/>
  <c r="M287" s="1"/>
  <c r="U287" s="1"/>
  <c r="L289"/>
  <c r="M289" s="1"/>
  <c r="U289" s="1"/>
  <c r="L292"/>
  <c r="M292" s="1"/>
  <c r="U292" s="1"/>
  <c r="L294"/>
  <c r="M294" s="1"/>
  <c r="U294" s="1"/>
  <c r="L296"/>
  <c r="M296" s="1"/>
  <c r="U296" s="1"/>
  <c r="L298"/>
  <c r="M298" s="1"/>
  <c r="U298" s="1"/>
  <c r="L300"/>
  <c r="M300" s="1"/>
  <c r="U300" s="1"/>
  <c r="L302"/>
  <c r="M302" s="1"/>
  <c r="U302" s="1"/>
  <c r="L304"/>
  <c r="M304" s="1"/>
  <c r="U304" s="1"/>
  <c r="L306"/>
  <c r="M306" s="1"/>
  <c r="U306" s="1"/>
  <c r="L308"/>
  <c r="M308" s="1"/>
  <c r="U308" s="1"/>
  <c r="L310"/>
  <c r="M310" s="1"/>
  <c r="U310" s="1"/>
  <c r="L312"/>
  <c r="M312" s="1"/>
  <c r="U312" s="1"/>
  <c r="L314"/>
  <c r="M314" s="1"/>
  <c r="U314" s="1"/>
  <c r="L317"/>
  <c r="M317" s="1"/>
  <c r="U317" s="1"/>
  <c r="L319"/>
  <c r="M319" s="1"/>
  <c r="U319" s="1"/>
  <c r="L321"/>
  <c r="M321" s="1"/>
  <c r="U321" s="1"/>
  <c r="L323"/>
  <c r="M323" s="1"/>
  <c r="U323" s="1"/>
  <c r="L325"/>
  <c r="M325" s="1"/>
  <c r="U325" s="1"/>
  <c r="L327"/>
  <c r="M327" s="1"/>
  <c r="U327" s="1"/>
  <c r="L329"/>
  <c r="M329" s="1"/>
  <c r="U329" s="1"/>
  <c r="L332"/>
  <c r="M332" s="1"/>
  <c r="U332" s="1"/>
  <c r="L334"/>
  <c r="M334" s="1"/>
  <c r="U334" s="1"/>
  <c r="L336"/>
  <c r="M336" s="1"/>
  <c r="U336" s="1"/>
  <c r="L338"/>
  <c r="M338" s="1"/>
  <c r="U338" s="1"/>
  <c r="L340"/>
  <c r="M340" s="1"/>
  <c r="U340" s="1"/>
  <c r="L342"/>
  <c r="M342" s="1"/>
  <c r="U342" s="1"/>
  <c r="L345"/>
  <c r="M345" s="1"/>
  <c r="U345" s="1"/>
  <c r="L347"/>
  <c r="M347" s="1"/>
  <c r="U347" s="1"/>
  <c r="L349"/>
  <c r="M349" s="1"/>
  <c r="U349" s="1"/>
  <c r="L351"/>
  <c r="M351" s="1"/>
  <c r="U351" s="1"/>
  <c r="L353"/>
  <c r="M353" s="1"/>
  <c r="U353" s="1"/>
  <c r="L356"/>
  <c r="M356" s="1"/>
  <c r="U356" s="1"/>
  <c r="L358"/>
  <c r="M358" s="1"/>
  <c r="U358" s="1"/>
  <c r="L360"/>
  <c r="M360" s="1"/>
  <c r="U360" s="1"/>
  <c r="L361"/>
  <c r="M361" s="1"/>
  <c r="U361" s="1"/>
  <c r="L363"/>
  <c r="M363" s="1"/>
  <c r="U363" s="1"/>
  <c r="L365"/>
  <c r="M365" s="1"/>
  <c r="U365" s="1"/>
  <c r="L368"/>
  <c r="M368" s="1"/>
  <c r="U368" s="1"/>
  <c r="L370"/>
  <c r="M370" s="1"/>
  <c r="U370" s="1"/>
  <c r="L372"/>
  <c r="M372" s="1"/>
  <c r="U372" s="1"/>
  <c r="L374"/>
  <c r="M374" s="1"/>
  <c r="U374" s="1"/>
  <c r="L376"/>
  <c r="M376" s="1"/>
  <c r="U376" s="1"/>
  <c r="L378"/>
  <c r="M378" s="1"/>
  <c r="U378" s="1"/>
  <c r="M8"/>
  <c r="M10"/>
  <c r="M12"/>
  <c r="M14"/>
  <c r="M16"/>
  <c r="L29"/>
  <c r="M29" s="1"/>
  <c r="L31"/>
  <c r="M31" s="1"/>
  <c r="L33"/>
  <c r="M33" s="1"/>
  <c r="L35"/>
  <c r="M35" s="1"/>
  <c r="L37"/>
  <c r="M37" s="1"/>
  <c r="L39"/>
  <c r="M39" s="1"/>
  <c r="L41"/>
  <c r="M41" s="1"/>
  <c r="L43"/>
  <c r="M43" s="1"/>
  <c r="L45"/>
  <c r="M45" s="1"/>
  <c r="L47"/>
  <c r="M47" s="1"/>
  <c r="L49"/>
  <c r="M49" s="1"/>
  <c r="L51"/>
  <c r="M51" s="1"/>
  <c r="L53"/>
  <c r="M53" s="1"/>
  <c r="L57"/>
  <c r="M57" s="1"/>
  <c r="L59"/>
  <c r="M59" s="1"/>
  <c r="U59" s="1"/>
  <c r="L61"/>
  <c r="M61" s="1"/>
  <c r="U61" s="1"/>
  <c r="L64"/>
  <c r="M64" s="1"/>
  <c r="U64" s="1"/>
  <c r="L66"/>
  <c r="M66" s="1"/>
  <c r="U66" s="1"/>
  <c r="L69"/>
  <c r="M69" s="1"/>
  <c r="U69" s="1"/>
  <c r="L71"/>
  <c r="M71" s="1"/>
  <c r="U71" s="1"/>
  <c r="L73"/>
  <c r="M73" s="1"/>
  <c r="U73" s="1"/>
  <c r="L76"/>
  <c r="M76" s="1"/>
  <c r="U76" s="1"/>
  <c r="L78"/>
  <c r="M78" s="1"/>
  <c r="U78" s="1"/>
  <c r="L80"/>
  <c r="M80" s="1"/>
  <c r="U80" s="1"/>
  <c r="L83"/>
  <c r="M83" s="1"/>
  <c r="U83" s="1"/>
  <c r="L85"/>
  <c r="M85" s="1"/>
  <c r="U85" s="1"/>
  <c r="L87"/>
  <c r="M87" s="1"/>
  <c r="U87" s="1"/>
  <c r="L89"/>
  <c r="M89" s="1"/>
  <c r="U89" s="1"/>
  <c r="L92"/>
  <c r="M92" s="1"/>
  <c r="U92" s="1"/>
  <c r="L94"/>
  <c r="M94" s="1"/>
  <c r="U94" s="1"/>
  <c r="L96"/>
  <c r="M96" s="1"/>
  <c r="U96" s="1"/>
  <c r="L98"/>
  <c r="M98" s="1"/>
  <c r="U98" s="1"/>
  <c r="L101"/>
  <c r="M101" s="1"/>
  <c r="U101" s="1"/>
  <c r="L103"/>
  <c r="M103" s="1"/>
  <c r="U103" s="1"/>
  <c r="L105"/>
  <c r="M105" s="1"/>
  <c r="U105" s="1"/>
  <c r="L107"/>
  <c r="M107" s="1"/>
  <c r="U107" s="1"/>
  <c r="L109"/>
  <c r="M109" s="1"/>
  <c r="U109" s="1"/>
  <c r="L111"/>
  <c r="M111" s="1"/>
  <c r="U111" s="1"/>
  <c r="L113"/>
  <c r="M113" s="1"/>
  <c r="U113" s="1"/>
  <c r="L116"/>
  <c r="M116" s="1"/>
  <c r="U116" s="1"/>
  <c r="L118"/>
  <c r="M118" s="1"/>
  <c r="U118" s="1"/>
  <c r="L120"/>
  <c r="M120" s="1"/>
  <c r="U120" s="1"/>
  <c r="L122"/>
  <c r="M122" s="1"/>
  <c r="U122" s="1"/>
  <c r="L124"/>
  <c r="M124" s="1"/>
  <c r="U124" s="1"/>
  <c r="L126"/>
  <c r="M126" s="1"/>
  <c r="U126" s="1"/>
  <c r="L128"/>
  <c r="M128" s="1"/>
  <c r="U128" s="1"/>
  <c r="L131"/>
  <c r="M131" s="1"/>
  <c r="U131" s="1"/>
  <c r="L133"/>
  <c r="M133" s="1"/>
  <c r="U133" s="1"/>
  <c r="L135"/>
  <c r="M135" s="1"/>
  <c r="U135" s="1"/>
  <c r="L137"/>
  <c r="M137" s="1"/>
  <c r="U137" s="1"/>
  <c r="L140"/>
  <c r="M140" s="1"/>
  <c r="U140" s="1"/>
  <c r="L142"/>
  <c r="M142" s="1"/>
  <c r="U142" s="1"/>
  <c r="L143"/>
  <c r="M143" s="1"/>
  <c r="U143" s="1"/>
  <c r="L145"/>
  <c r="M145" s="1"/>
  <c r="U145" s="1"/>
  <c r="L148"/>
  <c r="M148" s="1"/>
  <c r="U148" s="1"/>
  <c r="L150"/>
  <c r="M150" s="1"/>
  <c r="U150" s="1"/>
  <c r="L152"/>
  <c r="M152" s="1"/>
  <c r="U152" s="1"/>
  <c r="L155"/>
  <c r="M155" s="1"/>
  <c r="U155" s="1"/>
  <c r="L157"/>
  <c r="M157" s="1"/>
  <c r="U157" s="1"/>
  <c r="L159"/>
  <c r="M159" s="1"/>
  <c r="U159" s="1"/>
  <c r="L161"/>
  <c r="M161" s="1"/>
  <c r="U161" s="1"/>
  <c r="L163"/>
  <c r="M163" s="1"/>
  <c r="U163" s="1"/>
  <c r="L165"/>
  <c r="M165" s="1"/>
  <c r="U165" s="1"/>
  <c r="L168"/>
  <c r="M168" s="1"/>
  <c r="U168" s="1"/>
  <c r="L170"/>
  <c r="M170" s="1"/>
  <c r="U170" s="1"/>
  <c r="L172"/>
  <c r="M172" s="1"/>
  <c r="U172" s="1"/>
  <c r="L174"/>
  <c r="M174" s="1"/>
  <c r="U174" s="1"/>
  <c r="L176"/>
  <c r="M176" s="1"/>
  <c r="U176" s="1"/>
  <c r="L178"/>
  <c r="M178" s="1"/>
  <c r="U178" s="1"/>
  <c r="L180"/>
  <c r="M180" s="1"/>
  <c r="U180" s="1"/>
  <c r="L183"/>
  <c r="M183" s="1"/>
  <c r="U183" s="1"/>
  <c r="L185"/>
  <c r="M185" s="1"/>
  <c r="U185" s="1"/>
  <c r="L189"/>
  <c r="M189" s="1"/>
  <c r="U189" s="1"/>
  <c r="L191"/>
  <c r="M191" s="1"/>
  <c r="U191" s="1"/>
  <c r="L193"/>
  <c r="M193" s="1"/>
  <c r="U193" s="1"/>
  <c r="L195"/>
  <c r="M195" s="1"/>
  <c r="U195" s="1"/>
  <c r="L197"/>
  <c r="M197" s="1"/>
  <c r="U197" s="1"/>
  <c r="L199"/>
  <c r="M199" s="1"/>
  <c r="U199" s="1"/>
  <c r="L201"/>
  <c r="M201" s="1"/>
  <c r="U201" s="1"/>
  <c r="L204"/>
  <c r="M204" s="1"/>
  <c r="U204" s="1"/>
  <c r="L206"/>
  <c r="M206" s="1"/>
  <c r="U206" s="1"/>
  <c r="L208"/>
  <c r="M208" s="1"/>
  <c r="U208" s="1"/>
  <c r="L210"/>
  <c r="M210" s="1"/>
  <c r="U210" s="1"/>
  <c r="L212"/>
  <c r="M212" s="1"/>
  <c r="U212" s="1"/>
  <c r="L214"/>
  <c r="M214" s="1"/>
  <c r="U214" s="1"/>
  <c r="L217"/>
  <c r="M217" s="1"/>
  <c r="U217" s="1"/>
  <c r="L219"/>
  <c r="M219" s="1"/>
  <c r="U219" s="1"/>
  <c r="L221"/>
  <c r="M221" s="1"/>
  <c r="U221" s="1"/>
  <c r="L223"/>
  <c r="M223" s="1"/>
  <c r="U223" s="1"/>
  <c r="L225"/>
  <c r="M225" s="1"/>
  <c r="U225" s="1"/>
  <c r="L227"/>
  <c r="M227" s="1"/>
  <c r="U227" s="1"/>
  <c r="L230"/>
  <c r="M230" s="1"/>
  <c r="U230" s="1"/>
  <c r="L232"/>
  <c r="M232" s="1"/>
  <c r="U232" s="1"/>
  <c r="L234"/>
  <c r="M234" s="1"/>
  <c r="U234" s="1"/>
  <c r="L236"/>
  <c r="M236" s="1"/>
  <c r="U236" s="1"/>
  <c r="L238"/>
  <c r="M238" s="1"/>
  <c r="U238" s="1"/>
  <c r="L241"/>
  <c r="M241" s="1"/>
  <c r="U241" s="1"/>
  <c r="L243"/>
  <c r="M243" s="1"/>
  <c r="U243" s="1"/>
  <c r="L245"/>
  <c r="M245" s="1"/>
  <c r="U245" s="1"/>
  <c r="L247"/>
  <c r="M247" s="1"/>
  <c r="U247" s="1"/>
  <c r="L250"/>
  <c r="M250" s="1"/>
  <c r="U250" s="1"/>
  <c r="L252"/>
  <c r="M252" s="1"/>
  <c r="U252" s="1"/>
  <c r="L254"/>
  <c r="M254" s="1"/>
  <c r="U254" s="1"/>
  <c r="L256"/>
  <c r="M256" s="1"/>
  <c r="U256" s="1"/>
  <c r="L258"/>
  <c r="M258" s="1"/>
  <c r="U258" s="1"/>
  <c r="L260"/>
  <c r="M260" s="1"/>
  <c r="U260" s="1"/>
  <c r="L262"/>
  <c r="M262" s="1"/>
  <c r="U262" s="1"/>
  <c r="L265"/>
  <c r="M265" s="1"/>
  <c r="U265" s="1"/>
  <c r="L267"/>
  <c r="M267" s="1"/>
  <c r="U267" s="1"/>
  <c r="L269"/>
  <c r="M269" s="1"/>
  <c r="U269" s="1"/>
  <c r="L271"/>
  <c r="M271" s="1"/>
  <c r="U271" s="1"/>
  <c r="L274"/>
  <c r="M274" s="1"/>
  <c r="U274" s="1"/>
  <c r="L276"/>
  <c r="M276" s="1"/>
  <c r="U276" s="1"/>
  <c r="L278"/>
  <c r="M278" s="1"/>
  <c r="U278" s="1"/>
  <c r="L280"/>
  <c r="M280" s="1"/>
  <c r="U280" s="1"/>
  <c r="L282"/>
  <c r="M282" s="1"/>
  <c r="U282" s="1"/>
  <c r="L284"/>
  <c r="M284" s="1"/>
  <c r="U284" s="1"/>
  <c r="L286"/>
  <c r="M286" s="1"/>
  <c r="U286" s="1"/>
  <c r="L288"/>
  <c r="M288" s="1"/>
  <c r="U288" s="1"/>
  <c r="L291"/>
  <c r="M291" s="1"/>
  <c r="U291" s="1"/>
  <c r="L293"/>
  <c r="M293" s="1"/>
  <c r="U293" s="1"/>
  <c r="L295"/>
  <c r="M295" s="1"/>
  <c r="U295" s="1"/>
  <c r="L297"/>
  <c r="M297" s="1"/>
  <c r="U297" s="1"/>
  <c r="L299"/>
  <c r="M299" s="1"/>
  <c r="U299" s="1"/>
  <c r="L301"/>
  <c r="M301" s="1"/>
  <c r="U301" s="1"/>
  <c r="L303"/>
  <c r="M303" s="1"/>
  <c r="U303" s="1"/>
  <c r="L305"/>
  <c r="M305" s="1"/>
  <c r="U305" s="1"/>
  <c r="L307"/>
  <c r="M307" s="1"/>
  <c r="U307" s="1"/>
  <c r="L309"/>
  <c r="M309" s="1"/>
  <c r="U309" s="1"/>
  <c r="L311"/>
  <c r="M311" s="1"/>
  <c r="U311" s="1"/>
  <c r="L313"/>
  <c r="M313" s="1"/>
  <c r="U313" s="1"/>
  <c r="L316"/>
  <c r="M316" s="1"/>
  <c r="U316" s="1"/>
  <c r="L318"/>
  <c r="M318" s="1"/>
  <c r="U318" s="1"/>
  <c r="L320"/>
  <c r="M320" s="1"/>
  <c r="U320" s="1"/>
  <c r="L322"/>
  <c r="M322" s="1"/>
  <c r="U322" s="1"/>
  <c r="L324"/>
  <c r="M324" s="1"/>
  <c r="U324" s="1"/>
  <c r="L326"/>
  <c r="M326" s="1"/>
  <c r="U326" s="1"/>
  <c r="L328"/>
  <c r="M328" s="1"/>
  <c r="U328" s="1"/>
  <c r="L330"/>
  <c r="M330" s="1"/>
  <c r="U330" s="1"/>
  <c r="L333"/>
  <c r="M333" s="1"/>
  <c r="U333" s="1"/>
  <c r="L335"/>
  <c r="M335" s="1"/>
  <c r="U335" s="1"/>
  <c r="L337"/>
  <c r="M337" s="1"/>
  <c r="U337" s="1"/>
  <c r="L339"/>
  <c r="M339" s="1"/>
  <c r="U339" s="1"/>
  <c r="L341"/>
  <c r="M341" s="1"/>
  <c r="U341" s="1"/>
  <c r="L344"/>
  <c r="M344" s="1"/>
  <c r="U344" s="1"/>
  <c r="L346"/>
  <c r="M346" s="1"/>
  <c r="U346" s="1"/>
  <c r="L348"/>
  <c r="M348" s="1"/>
  <c r="U348" s="1"/>
  <c r="L350"/>
  <c r="M350" s="1"/>
  <c r="U350" s="1"/>
  <c r="L352"/>
  <c r="M352" s="1"/>
  <c r="U352" s="1"/>
  <c r="L354"/>
  <c r="M354" s="1"/>
  <c r="U354" s="1"/>
  <c r="L357"/>
  <c r="M357" s="1"/>
  <c r="U357" s="1"/>
  <c r="L359"/>
  <c r="M359" s="1"/>
  <c r="U359" s="1"/>
  <c r="L362"/>
  <c r="M362" s="1"/>
  <c r="U362" s="1"/>
  <c r="L364"/>
  <c r="M364" s="1"/>
  <c r="U364" s="1"/>
  <c r="L367"/>
  <c r="M367" s="1"/>
  <c r="U367" s="1"/>
  <c r="L369"/>
  <c r="M369" s="1"/>
  <c r="U369" s="1"/>
  <c r="L371"/>
  <c r="M371" s="1"/>
  <c r="U371" s="1"/>
  <c r="L373"/>
  <c r="M373" s="1"/>
  <c r="U373" s="1"/>
  <c r="L375"/>
  <c r="M375" s="1"/>
  <c r="U375" s="1"/>
  <c r="L377"/>
  <c r="M377" s="1"/>
  <c r="U377" s="1"/>
  <c r="C28"/>
  <c r="D28" s="1"/>
  <c r="C57"/>
  <c r="D57" s="1"/>
  <c r="U57" s="1"/>
  <c r="D7"/>
  <c r="N57" l="1"/>
  <c r="H6"/>
  <c r="H27"/>
  <c r="U67"/>
  <c r="E67" s="1"/>
  <c r="T16"/>
  <c r="E57"/>
  <c r="T28"/>
  <c r="K28"/>
  <c r="E28"/>
  <c r="N28"/>
  <c r="B377"/>
  <c r="B344"/>
  <c r="B326"/>
  <c r="B309"/>
  <c r="B293"/>
  <c r="B276"/>
  <c r="B258"/>
  <c r="B241"/>
  <c r="B223"/>
  <c r="B206"/>
  <c r="B197"/>
  <c r="B168"/>
  <c r="B150"/>
  <c r="B133"/>
  <c r="B116"/>
  <c r="B98"/>
  <c r="B71"/>
  <c r="B378"/>
  <c r="B370"/>
  <c r="B361"/>
  <c r="B353"/>
  <c r="B345"/>
  <c r="B336"/>
  <c r="B327"/>
  <c r="B319"/>
  <c r="B310"/>
  <c r="B302"/>
  <c r="B294"/>
  <c r="B285"/>
  <c r="B277"/>
  <c r="B268"/>
  <c r="B259"/>
  <c r="B251"/>
  <c r="B242"/>
  <c r="B233"/>
  <c r="B224"/>
  <c r="B216"/>
  <c r="B207"/>
  <c r="B198"/>
  <c r="B186"/>
  <c r="B182"/>
  <c r="B169"/>
  <c r="B151"/>
  <c r="B134"/>
  <c r="B112"/>
  <c r="B95"/>
  <c r="B77"/>
  <c r="B50"/>
  <c r="B34"/>
  <c r="B13"/>
  <c r="B177"/>
  <c r="B156"/>
  <c r="B139"/>
  <c r="B125"/>
  <c r="B108"/>
  <c r="B91"/>
  <c r="B72"/>
  <c r="B60"/>
  <c r="B46"/>
  <c r="B30"/>
  <c r="B44"/>
  <c r="B364"/>
  <c r="B348"/>
  <c r="B330"/>
  <c r="B313"/>
  <c r="B297"/>
  <c r="B280"/>
  <c r="B262"/>
  <c r="B245"/>
  <c r="B227"/>
  <c r="B210"/>
  <c r="B172"/>
  <c r="B155"/>
  <c r="B137"/>
  <c r="B120"/>
  <c r="B103"/>
  <c r="B85"/>
  <c r="B76"/>
  <c r="B59"/>
  <c r="B49"/>
  <c r="B41"/>
  <c r="B33"/>
  <c r="B14"/>
  <c r="B141"/>
  <c r="B119"/>
  <c r="B106"/>
  <c r="B88"/>
  <c r="B74"/>
  <c r="B58"/>
  <c r="B32"/>
  <c r="B372"/>
  <c r="B363"/>
  <c r="B356"/>
  <c r="B347"/>
  <c r="B338"/>
  <c r="B329"/>
  <c r="B321"/>
  <c r="B312"/>
  <c r="B304"/>
  <c r="B296"/>
  <c r="B287"/>
  <c r="B279"/>
  <c r="B270"/>
  <c r="B261"/>
  <c r="B253"/>
  <c r="B244"/>
  <c r="B235"/>
  <c r="B226"/>
  <c r="B218"/>
  <c r="B209"/>
  <c r="B200"/>
  <c r="B192"/>
  <c r="B179"/>
  <c r="B171"/>
  <c r="B162"/>
  <c r="B153"/>
  <c r="B144"/>
  <c r="B132"/>
  <c r="B110"/>
  <c r="B93"/>
  <c r="B70"/>
  <c r="B52"/>
  <c r="B9"/>
  <c r="B371"/>
  <c r="B362"/>
  <c r="B354"/>
  <c r="B346"/>
  <c r="B337"/>
  <c r="B328"/>
  <c r="B320"/>
  <c r="B311"/>
  <c r="B303"/>
  <c r="B295"/>
  <c r="B286"/>
  <c r="B278"/>
  <c r="B269"/>
  <c r="B260"/>
  <c r="B252"/>
  <c r="B243"/>
  <c r="B234"/>
  <c r="B225"/>
  <c r="B217"/>
  <c r="B208"/>
  <c r="B199"/>
  <c r="B191"/>
  <c r="B185"/>
  <c r="B178"/>
  <c r="B170"/>
  <c r="B161"/>
  <c r="B152"/>
  <c r="B143"/>
  <c r="B135"/>
  <c r="B126"/>
  <c r="B118"/>
  <c r="B109"/>
  <c r="B101"/>
  <c r="B92"/>
  <c r="B83"/>
  <c r="B73"/>
  <c r="B66"/>
  <c r="AA55" i="7"/>
  <c r="B47" i="8"/>
  <c r="B39"/>
  <c r="B31"/>
  <c r="B12"/>
  <c r="B373"/>
  <c r="B357"/>
  <c r="B339"/>
  <c r="B322"/>
  <c r="B305"/>
  <c r="B288"/>
  <c r="B271"/>
  <c r="B254"/>
  <c r="B236"/>
  <c r="B219"/>
  <c r="B201"/>
  <c r="B193"/>
  <c r="B180"/>
  <c r="B163"/>
  <c r="B145"/>
  <c r="B128"/>
  <c r="B111"/>
  <c r="B94"/>
  <c r="B374"/>
  <c r="B365"/>
  <c r="B358"/>
  <c r="B349"/>
  <c r="B340"/>
  <c r="B332"/>
  <c r="B323"/>
  <c r="B314"/>
  <c r="B306"/>
  <c r="B298"/>
  <c r="B289"/>
  <c r="B281"/>
  <c r="B273"/>
  <c r="B263"/>
  <c r="B255"/>
  <c r="B246"/>
  <c r="B237"/>
  <c r="B228"/>
  <c r="B220"/>
  <c r="B211"/>
  <c r="B203"/>
  <c r="B190"/>
  <c r="B173"/>
  <c r="B160"/>
  <c r="B121"/>
  <c r="B104"/>
  <c r="B86"/>
  <c r="B65"/>
  <c r="B42"/>
  <c r="B15"/>
  <c r="B40"/>
  <c r="B194"/>
  <c r="B164"/>
  <c r="B146"/>
  <c r="B129"/>
  <c r="B117"/>
  <c r="B99"/>
  <c r="B82"/>
  <c r="B54"/>
  <c r="B38"/>
  <c r="B11"/>
  <c r="AA27" i="7"/>
  <c r="B369" i="8"/>
  <c r="B352"/>
  <c r="B335"/>
  <c r="B318"/>
  <c r="B301"/>
  <c r="B284"/>
  <c r="B267"/>
  <c r="B250"/>
  <c r="B232"/>
  <c r="B214"/>
  <c r="B189"/>
  <c r="B176"/>
  <c r="B159"/>
  <c r="B142"/>
  <c r="B124"/>
  <c r="B107"/>
  <c r="B89"/>
  <c r="B80"/>
  <c r="B64"/>
  <c r="B53"/>
  <c r="B45"/>
  <c r="B37"/>
  <c r="B29"/>
  <c r="B10"/>
  <c r="B127"/>
  <c r="B115"/>
  <c r="B97"/>
  <c r="B79"/>
  <c r="B48"/>
  <c r="B376"/>
  <c r="B368"/>
  <c r="B360"/>
  <c r="B351"/>
  <c r="B342"/>
  <c r="B334"/>
  <c r="B325"/>
  <c r="B317"/>
  <c r="B308"/>
  <c r="B300"/>
  <c r="B292"/>
  <c r="B283"/>
  <c r="B275"/>
  <c r="B266"/>
  <c r="B257"/>
  <c r="B249"/>
  <c r="B240"/>
  <c r="B231"/>
  <c r="B222"/>
  <c r="B213"/>
  <c r="B205"/>
  <c r="B196"/>
  <c r="B187"/>
  <c r="B184"/>
  <c r="B175"/>
  <c r="B166"/>
  <c r="B158"/>
  <c r="B149"/>
  <c r="B136"/>
  <c r="B123"/>
  <c r="B102"/>
  <c r="B84"/>
  <c r="B63"/>
  <c r="B36"/>
  <c r="B375"/>
  <c r="B367"/>
  <c r="B359"/>
  <c r="B350"/>
  <c r="B341"/>
  <c r="B333"/>
  <c r="B324"/>
  <c r="B316"/>
  <c r="B307"/>
  <c r="B299"/>
  <c r="B291"/>
  <c r="B282"/>
  <c r="B274"/>
  <c r="B265"/>
  <c r="B256"/>
  <c r="B247"/>
  <c r="B238"/>
  <c r="B230"/>
  <c r="B221"/>
  <c r="B212"/>
  <c r="B204"/>
  <c r="B195"/>
  <c r="B183"/>
  <c r="B174"/>
  <c r="B165"/>
  <c r="B157"/>
  <c r="B148"/>
  <c r="B140"/>
  <c r="B131"/>
  <c r="B122"/>
  <c r="B113"/>
  <c r="B105"/>
  <c r="B96"/>
  <c r="B87"/>
  <c r="B78"/>
  <c r="B69"/>
  <c r="B61"/>
  <c r="B51"/>
  <c r="B43"/>
  <c r="B35"/>
  <c r="B8"/>
  <c r="N78" l="1"/>
  <c r="E78"/>
  <c r="N96"/>
  <c r="E96"/>
  <c r="N113"/>
  <c r="E113"/>
  <c r="N148"/>
  <c r="E148"/>
  <c r="N165"/>
  <c r="E165"/>
  <c r="N204"/>
  <c r="E204"/>
  <c r="N221"/>
  <c r="E221"/>
  <c r="N256"/>
  <c r="E256"/>
  <c r="N274"/>
  <c r="E274"/>
  <c r="N307"/>
  <c r="E307"/>
  <c r="N341"/>
  <c r="E341"/>
  <c r="N375"/>
  <c r="E375"/>
  <c r="N69"/>
  <c r="E69"/>
  <c r="N87"/>
  <c r="E87"/>
  <c r="N105"/>
  <c r="E105"/>
  <c r="N122"/>
  <c r="E122"/>
  <c r="N140"/>
  <c r="E140"/>
  <c r="N157"/>
  <c r="E157"/>
  <c r="N174"/>
  <c r="E174"/>
  <c r="N195"/>
  <c r="E195"/>
  <c r="N212"/>
  <c r="E212"/>
  <c r="N230"/>
  <c r="E230"/>
  <c r="N247"/>
  <c r="E247"/>
  <c r="N265"/>
  <c r="E265"/>
  <c r="N282"/>
  <c r="E282"/>
  <c r="N299"/>
  <c r="E299"/>
  <c r="N316"/>
  <c r="E316"/>
  <c r="N333"/>
  <c r="E333"/>
  <c r="N350"/>
  <c r="E350"/>
  <c r="N367"/>
  <c r="E367"/>
  <c r="N84"/>
  <c r="E84"/>
  <c r="N123"/>
  <c r="E123"/>
  <c r="N149"/>
  <c r="E149"/>
  <c r="N166"/>
  <c r="E166"/>
  <c r="N184"/>
  <c r="E184"/>
  <c r="N196"/>
  <c r="E196"/>
  <c r="N213"/>
  <c r="E213"/>
  <c r="N231"/>
  <c r="E231"/>
  <c r="N249"/>
  <c r="E249"/>
  <c r="N266"/>
  <c r="E266"/>
  <c r="N283"/>
  <c r="E283"/>
  <c r="N300"/>
  <c r="E300"/>
  <c r="N317"/>
  <c r="E317"/>
  <c r="N334"/>
  <c r="E334"/>
  <c r="N351"/>
  <c r="E351"/>
  <c r="N368"/>
  <c r="E368"/>
  <c r="N97"/>
  <c r="E97"/>
  <c r="N127"/>
  <c r="E127"/>
  <c r="N64"/>
  <c r="E64"/>
  <c r="N89"/>
  <c r="E89"/>
  <c r="N124"/>
  <c r="E124"/>
  <c r="N159"/>
  <c r="E159"/>
  <c r="N189"/>
  <c r="E189"/>
  <c r="N232"/>
  <c r="E232"/>
  <c r="N267"/>
  <c r="E267"/>
  <c r="N301"/>
  <c r="E301"/>
  <c r="N335"/>
  <c r="E335"/>
  <c r="N369"/>
  <c r="E369"/>
  <c r="N99"/>
  <c r="E99"/>
  <c r="N129"/>
  <c r="E129"/>
  <c r="N164"/>
  <c r="E164"/>
  <c r="N86"/>
  <c r="E86"/>
  <c r="N121"/>
  <c r="E121"/>
  <c r="N173"/>
  <c r="E173"/>
  <c r="N203"/>
  <c r="E203"/>
  <c r="N220"/>
  <c r="E220"/>
  <c r="N237"/>
  <c r="E237"/>
  <c r="N255"/>
  <c r="E255"/>
  <c r="N273"/>
  <c r="E273"/>
  <c r="N289"/>
  <c r="E289"/>
  <c r="N306"/>
  <c r="E306"/>
  <c r="N323"/>
  <c r="E323"/>
  <c r="N340"/>
  <c r="E340"/>
  <c r="N358"/>
  <c r="E358"/>
  <c r="N374"/>
  <c r="E374"/>
  <c r="N111"/>
  <c r="E111"/>
  <c r="N145"/>
  <c r="E145"/>
  <c r="N180"/>
  <c r="E180"/>
  <c r="N201"/>
  <c r="E201"/>
  <c r="N236"/>
  <c r="E236"/>
  <c r="N271"/>
  <c r="E271"/>
  <c r="N305"/>
  <c r="E305"/>
  <c r="N339"/>
  <c r="E339"/>
  <c r="N373"/>
  <c r="E373"/>
  <c r="N66"/>
  <c r="E66"/>
  <c r="N83"/>
  <c r="E83"/>
  <c r="N101"/>
  <c r="E101"/>
  <c r="N118"/>
  <c r="E118"/>
  <c r="N135"/>
  <c r="E135"/>
  <c r="N152"/>
  <c r="E152"/>
  <c r="N170"/>
  <c r="E170"/>
  <c r="N185"/>
  <c r="E185"/>
  <c r="N199"/>
  <c r="E199"/>
  <c r="N217"/>
  <c r="E217"/>
  <c r="N234"/>
  <c r="E234"/>
  <c r="N252"/>
  <c r="E252"/>
  <c r="N269"/>
  <c r="E269"/>
  <c r="N286"/>
  <c r="E286"/>
  <c r="N303"/>
  <c r="E303"/>
  <c r="N320"/>
  <c r="E320"/>
  <c r="N337"/>
  <c r="E337"/>
  <c r="N354"/>
  <c r="E354"/>
  <c r="N371"/>
  <c r="E371"/>
  <c r="N93"/>
  <c r="E93"/>
  <c r="N132"/>
  <c r="E132"/>
  <c r="N153"/>
  <c r="E153"/>
  <c r="N171"/>
  <c r="E171"/>
  <c r="N192"/>
  <c r="E192"/>
  <c r="N209"/>
  <c r="E209"/>
  <c r="N226"/>
  <c r="E226"/>
  <c r="N244"/>
  <c r="E244"/>
  <c r="N261"/>
  <c r="E261"/>
  <c r="N279"/>
  <c r="E279"/>
  <c r="N296"/>
  <c r="E296"/>
  <c r="N312"/>
  <c r="E312"/>
  <c r="N329"/>
  <c r="E329"/>
  <c r="N347"/>
  <c r="E347"/>
  <c r="N363"/>
  <c r="E363"/>
  <c r="N74"/>
  <c r="E74"/>
  <c r="N106"/>
  <c r="E106"/>
  <c r="N141"/>
  <c r="E141"/>
  <c r="N76"/>
  <c r="E76"/>
  <c r="N103"/>
  <c r="E103"/>
  <c r="N137"/>
  <c r="E137"/>
  <c r="N172"/>
  <c r="E172"/>
  <c r="N227"/>
  <c r="E227"/>
  <c r="N262"/>
  <c r="E262"/>
  <c r="N297"/>
  <c r="E297"/>
  <c r="N330"/>
  <c r="E330"/>
  <c r="N364"/>
  <c r="E364"/>
  <c r="N60"/>
  <c r="E60"/>
  <c r="N91"/>
  <c r="E91"/>
  <c r="N125"/>
  <c r="E125"/>
  <c r="N156"/>
  <c r="E156"/>
  <c r="N95"/>
  <c r="E95"/>
  <c r="N134"/>
  <c r="E134"/>
  <c r="N169"/>
  <c r="E169"/>
  <c r="N186"/>
  <c r="E186"/>
  <c r="N207"/>
  <c r="E207"/>
  <c r="N224"/>
  <c r="E224"/>
  <c r="N242"/>
  <c r="E242"/>
  <c r="N259"/>
  <c r="E259"/>
  <c r="N277"/>
  <c r="E277"/>
  <c r="N294"/>
  <c r="E294"/>
  <c r="N310"/>
  <c r="E310"/>
  <c r="N327"/>
  <c r="E327"/>
  <c r="N345"/>
  <c r="E345"/>
  <c r="N361"/>
  <c r="E361"/>
  <c r="N378"/>
  <c r="E378"/>
  <c r="N98"/>
  <c r="E98"/>
  <c r="N133"/>
  <c r="E133"/>
  <c r="N168"/>
  <c r="E168"/>
  <c r="N206"/>
  <c r="E206"/>
  <c r="N241"/>
  <c r="E241"/>
  <c r="N276"/>
  <c r="E276"/>
  <c r="N309"/>
  <c r="E309"/>
  <c r="N344"/>
  <c r="E344"/>
  <c r="N67"/>
  <c r="E61"/>
  <c r="N61"/>
  <c r="N131"/>
  <c r="E131"/>
  <c r="N183"/>
  <c r="E183"/>
  <c r="N238"/>
  <c r="E238"/>
  <c r="N291"/>
  <c r="E291"/>
  <c r="N324"/>
  <c r="E324"/>
  <c r="N359"/>
  <c r="E359"/>
  <c r="N63"/>
  <c r="E63"/>
  <c r="N102"/>
  <c r="E102"/>
  <c r="N136"/>
  <c r="E136"/>
  <c r="N158"/>
  <c r="E158"/>
  <c r="N175"/>
  <c r="E175"/>
  <c r="N187"/>
  <c r="E187"/>
  <c r="N205"/>
  <c r="E205"/>
  <c r="N222"/>
  <c r="E222"/>
  <c r="N240"/>
  <c r="E240"/>
  <c r="N257"/>
  <c r="E257"/>
  <c r="N275"/>
  <c r="E275"/>
  <c r="N292"/>
  <c r="E292"/>
  <c r="N308"/>
  <c r="E308"/>
  <c r="N325"/>
  <c r="E325"/>
  <c r="N342"/>
  <c r="E342"/>
  <c r="N360"/>
  <c r="E360"/>
  <c r="N376"/>
  <c r="E376"/>
  <c r="N79"/>
  <c r="E79"/>
  <c r="N115"/>
  <c r="E115"/>
  <c r="N80"/>
  <c r="E80"/>
  <c r="N107"/>
  <c r="E107"/>
  <c r="N142"/>
  <c r="E142"/>
  <c r="N176"/>
  <c r="E176"/>
  <c r="N214"/>
  <c r="E214"/>
  <c r="N250"/>
  <c r="E250"/>
  <c r="N284"/>
  <c r="E284"/>
  <c r="N318"/>
  <c r="E318"/>
  <c r="N352"/>
  <c r="E352"/>
  <c r="N82"/>
  <c r="E82"/>
  <c r="N117"/>
  <c r="E117"/>
  <c r="N146"/>
  <c r="E146"/>
  <c r="N194"/>
  <c r="E194"/>
  <c r="N65"/>
  <c r="E65"/>
  <c r="N104"/>
  <c r="E104"/>
  <c r="N160"/>
  <c r="E160"/>
  <c r="N190"/>
  <c r="E190"/>
  <c r="N211"/>
  <c r="E211"/>
  <c r="N228"/>
  <c r="E228"/>
  <c r="N246"/>
  <c r="E246"/>
  <c r="N263"/>
  <c r="E263"/>
  <c r="N281"/>
  <c r="E281"/>
  <c r="N298"/>
  <c r="E298"/>
  <c r="N314"/>
  <c r="E314"/>
  <c r="N332"/>
  <c r="E332"/>
  <c r="N349"/>
  <c r="E349"/>
  <c r="N365"/>
  <c r="E365"/>
  <c r="N94"/>
  <c r="E94"/>
  <c r="N128"/>
  <c r="E128"/>
  <c r="N163"/>
  <c r="E163"/>
  <c r="N193"/>
  <c r="E193"/>
  <c r="N219"/>
  <c r="E219"/>
  <c r="N254"/>
  <c r="E254"/>
  <c r="N288"/>
  <c r="E288"/>
  <c r="N322"/>
  <c r="E322"/>
  <c r="N357"/>
  <c r="E357"/>
  <c r="N73"/>
  <c r="E73"/>
  <c r="N92"/>
  <c r="E92"/>
  <c r="N109"/>
  <c r="E109"/>
  <c r="N126"/>
  <c r="E126"/>
  <c r="N143"/>
  <c r="E143"/>
  <c r="N161"/>
  <c r="E161"/>
  <c r="N178"/>
  <c r="E178"/>
  <c r="N191"/>
  <c r="E191"/>
  <c r="N208"/>
  <c r="E208"/>
  <c r="N225"/>
  <c r="E225"/>
  <c r="N243"/>
  <c r="E243"/>
  <c r="N260"/>
  <c r="E260"/>
  <c r="N278"/>
  <c r="E278"/>
  <c r="N295"/>
  <c r="E295"/>
  <c r="N311"/>
  <c r="E311"/>
  <c r="N328"/>
  <c r="E328"/>
  <c r="N346"/>
  <c r="E346"/>
  <c r="N362"/>
  <c r="E362"/>
  <c r="N70"/>
  <c r="E70"/>
  <c r="N110"/>
  <c r="E110"/>
  <c r="N144"/>
  <c r="E144"/>
  <c r="N162"/>
  <c r="E162"/>
  <c r="N179"/>
  <c r="E179"/>
  <c r="N200"/>
  <c r="E200"/>
  <c r="N218"/>
  <c r="E218"/>
  <c r="N235"/>
  <c r="E235"/>
  <c r="N253"/>
  <c r="E253"/>
  <c r="N270"/>
  <c r="E270"/>
  <c r="N287"/>
  <c r="E287"/>
  <c r="N304"/>
  <c r="E304"/>
  <c r="N321"/>
  <c r="E321"/>
  <c r="N338"/>
  <c r="E338"/>
  <c r="N356"/>
  <c r="E356"/>
  <c r="N372"/>
  <c r="E372"/>
  <c r="N58"/>
  <c r="E58"/>
  <c r="N88"/>
  <c r="E88"/>
  <c r="N119"/>
  <c r="E119"/>
  <c r="E59"/>
  <c r="N59"/>
  <c r="N85"/>
  <c r="E85"/>
  <c r="N120"/>
  <c r="E120"/>
  <c r="N155"/>
  <c r="E155"/>
  <c r="N210"/>
  <c r="E210"/>
  <c r="N245"/>
  <c r="E245"/>
  <c r="N280"/>
  <c r="E280"/>
  <c r="N313"/>
  <c r="E313"/>
  <c r="N348"/>
  <c r="E348"/>
  <c r="N72"/>
  <c r="E72"/>
  <c r="N108"/>
  <c r="E108"/>
  <c r="N139"/>
  <c r="E139"/>
  <c r="N177"/>
  <c r="E177"/>
  <c r="N77"/>
  <c r="E77"/>
  <c r="N112"/>
  <c r="E112"/>
  <c r="N151"/>
  <c r="E151"/>
  <c r="N182"/>
  <c r="E182"/>
  <c r="N198"/>
  <c r="E198"/>
  <c r="N216"/>
  <c r="E216"/>
  <c r="N233"/>
  <c r="E233"/>
  <c r="N251"/>
  <c r="E251"/>
  <c r="N268"/>
  <c r="E268"/>
  <c r="N285"/>
  <c r="E285"/>
  <c r="N302"/>
  <c r="E302"/>
  <c r="N319"/>
  <c r="E319"/>
  <c r="N336"/>
  <c r="E336"/>
  <c r="N353"/>
  <c r="E353"/>
  <c r="N370"/>
  <c r="E370"/>
  <c r="N71"/>
  <c r="E71"/>
  <c r="N116"/>
  <c r="E116"/>
  <c r="N150"/>
  <c r="E150"/>
  <c r="N197"/>
  <c r="E197"/>
  <c r="N223"/>
  <c r="E223"/>
  <c r="N258"/>
  <c r="E258"/>
  <c r="N293"/>
  <c r="E293"/>
  <c r="N326"/>
  <c r="E326"/>
  <c r="N377"/>
  <c r="E377"/>
  <c r="T7"/>
  <c r="K7"/>
  <c r="N7"/>
  <c r="T43"/>
  <c r="T35"/>
  <c r="T51"/>
  <c r="T36"/>
  <c r="T48"/>
  <c r="T29"/>
  <c r="T45"/>
  <c r="T54"/>
  <c r="T40"/>
  <c r="T42"/>
  <c r="T31"/>
  <c r="T47"/>
  <c r="T52"/>
  <c r="T32"/>
  <c r="T33"/>
  <c r="T49"/>
  <c r="T30"/>
  <c r="T50"/>
  <c r="T37"/>
  <c r="T53"/>
  <c r="T38"/>
  <c r="T39"/>
  <c r="T41"/>
  <c r="T44"/>
  <c r="T46"/>
  <c r="T34"/>
  <c r="T11"/>
  <c r="T13"/>
  <c r="T8"/>
  <c r="T10"/>
  <c r="T15"/>
  <c r="T12"/>
  <c r="T9"/>
  <c r="T14"/>
  <c r="N16"/>
  <c r="N35"/>
  <c r="K35"/>
  <c r="E35"/>
  <c r="K8"/>
  <c r="N8"/>
  <c r="E8"/>
  <c r="N43"/>
  <c r="K43"/>
  <c r="E43"/>
  <c r="K10"/>
  <c r="N10"/>
  <c r="E10"/>
  <c r="N37"/>
  <c r="K37"/>
  <c r="E37"/>
  <c r="N53"/>
  <c r="K53"/>
  <c r="E53"/>
  <c r="N38"/>
  <c r="K38"/>
  <c r="E38"/>
  <c r="N15"/>
  <c r="E15"/>
  <c r="K15"/>
  <c r="K12"/>
  <c r="N12"/>
  <c r="E12"/>
  <c r="N39"/>
  <c r="K39"/>
  <c r="E39"/>
  <c r="N9"/>
  <c r="E9"/>
  <c r="K9"/>
  <c r="K14"/>
  <c r="N14"/>
  <c r="E14"/>
  <c r="N41"/>
  <c r="K41"/>
  <c r="E41"/>
  <c r="N44"/>
  <c r="K44"/>
  <c r="E44"/>
  <c r="N46"/>
  <c r="K46"/>
  <c r="E46"/>
  <c r="N34"/>
  <c r="K34"/>
  <c r="E34"/>
  <c r="N51"/>
  <c r="K51"/>
  <c r="E51"/>
  <c r="N36"/>
  <c r="K36"/>
  <c r="E36"/>
  <c r="N48"/>
  <c r="K48"/>
  <c r="E48"/>
  <c r="N29"/>
  <c r="K29"/>
  <c r="E29"/>
  <c r="N45"/>
  <c r="K45"/>
  <c r="E45"/>
  <c r="N11"/>
  <c r="E11"/>
  <c r="K11"/>
  <c r="N54"/>
  <c r="K54"/>
  <c r="E54"/>
  <c r="N40"/>
  <c r="K40"/>
  <c r="E40"/>
  <c r="N42"/>
  <c r="K42"/>
  <c r="E42"/>
  <c r="N31"/>
  <c r="K31"/>
  <c r="E31"/>
  <c r="N47"/>
  <c r="K47"/>
  <c r="E47"/>
  <c r="N52"/>
  <c r="K52"/>
  <c r="E52"/>
  <c r="N32"/>
  <c r="K32"/>
  <c r="E32"/>
  <c r="N33"/>
  <c r="K33"/>
  <c r="E33"/>
  <c r="N49"/>
  <c r="K49"/>
  <c r="E49"/>
  <c r="N30"/>
  <c r="K30"/>
  <c r="E30"/>
  <c r="N13"/>
  <c r="E13"/>
  <c r="K13"/>
  <c r="N50"/>
  <c r="K50"/>
  <c r="E50"/>
  <c r="K16"/>
  <c r="E16"/>
  <c r="AA379" i="7"/>
  <c r="B27" i="8"/>
  <c r="AB6" i="7"/>
  <c r="B6" i="8" s="1"/>
  <c r="T27" l="1"/>
  <c r="T6"/>
  <c r="B55"/>
  <c r="B379" s="1"/>
  <c r="N6"/>
  <c r="K6"/>
  <c r="E6"/>
  <c r="N27"/>
  <c r="K27"/>
  <c r="E27"/>
  <c r="E55"/>
  <c r="N55"/>
  <c r="T379" l="1"/>
  <c r="N379"/>
  <c r="K379"/>
  <c r="E379"/>
  <c r="H379"/>
</calcChain>
</file>

<file path=xl/sharedStrings.xml><?xml version="1.0" encoding="utf-8"?>
<sst xmlns="http://schemas.openxmlformats.org/spreadsheetml/2006/main" count="9083" uniqueCount="422">
  <si>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</si>
  <si>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</si>
  <si>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</si>
  <si>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</si>
  <si>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</si>
  <si>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</si>
  <si>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</si>
  <si>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</si>
  <si>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</si>
  <si>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</si>
  <si>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</si>
  <si>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</si>
  <si>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</si>
  <si>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</si>
  <si>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</si>
  <si>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</si>
  <si>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</si>
  <si>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</si>
  <si>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</si>
  <si>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</si>
  <si>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</si>
  <si>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</si>
  <si>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</si>
  <si>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</si>
  <si>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</si>
  <si>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</si>
  <si>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</si>
  <si>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</si>
  <si>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</si>
  <si>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</si>
  <si>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</si>
  <si>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</si>
  <si>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</si>
  <si>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</si>
  <si>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</si>
  <si>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</si>
  <si>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</si>
  <si>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</si>
  <si>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</si>
  <si>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</si>
  <si>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</si>
  <si>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</si>
  <si>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</si>
  <si>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</si>
  <si>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</si>
  <si>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</si>
  <si>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</si>
  <si>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</si>
  <si>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</si>
  <si>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</si>
  <si>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</si>
  <si>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</si>
  <si>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</si>
  <si>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</si>
  <si>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</si>
  <si>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</si>
  <si>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</si>
  <si>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</si>
  <si>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</si>
  <si>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</si>
  <si>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</si>
  <si>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</si>
  <si>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</si>
  <si>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</si>
  <si>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</si>
  <si>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</si>
  <si>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</si>
  <si>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</si>
  <si>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</si>
  <si>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</si>
  <si>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</si>
  <si>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</si>
  <si>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</si>
  <si>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</si>
  <si>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</si>
  <si>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</si>
  <si>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</si>
  <si>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</si>
  <si>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</si>
  <si>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</si>
  <si>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</si>
  <si>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</si>
  <si>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</si>
  <si>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</si>
  <si>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</si>
  <si>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</si>
  <si>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</si>
  <si>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</si>
  <si>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</si>
  <si>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</si>
  <si>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</si>
  <si>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</si>
  <si>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</si>
  <si>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</si>
  <si>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</si>
  <si>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</si>
  <si>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</si>
  <si>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</si>
  <si>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</si>
  <si>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</si>
  <si>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</si>
  <si>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</si>
  <si>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</si>
  <si>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</si>
  <si>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</si>
  <si>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</si>
  <si>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</si>
  <si>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</si>
  <si>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</si>
  <si>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</si>
  <si>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</si>
  <si>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</si>
  <si>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</si>
  <si>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</si>
  <si>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</si>
  <si>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</si>
  <si>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</si>
  <si>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</si>
  <si>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</si>
  <si>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</si>
  <si>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</si>
  <si>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</si>
  <si>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</si>
  <si>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</si>
  <si>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</si>
  <si>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</si>
  <si>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</si>
  <si>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</si>
  <si>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</si>
  <si>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</si>
  <si>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</si>
  <si>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</si>
  <si>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</si>
  <si>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</si>
  <si>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</si>
  <si>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</si>
  <si>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</si>
  <si>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</si>
  <si>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</si>
  <si>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</si>
  <si>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</si>
  <si>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</si>
  <si>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</si>
  <si>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</si>
  <si>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</si>
  <si>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</si>
  <si>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</si>
  <si>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</si>
  <si>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</si>
  <si>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</si>
  <si>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</si>
  <si>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</si>
  <si>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</si>
  <si>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</si>
  <si>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</si>
  <si>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</si>
  <si>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</si>
  <si>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</si>
  <si>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</si>
  <si>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</si>
  <si>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</si>
  <si>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</si>
  <si>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</si>
  <si>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</si>
  <si>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</si>
  <si>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</si>
  <si>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</si>
  <si>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</si>
  <si>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</si>
  <si>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</si>
  <si>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Старое Семенкино</t>
  </si>
  <si>
    <t>Сельское поселение Старый Маклауш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</si>
  <si>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</si>
  <si>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</si>
  <si>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</si>
  <si>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</si>
  <si>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</si>
  <si>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</si>
  <si>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</si>
  <si>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</si>
  <si>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</si>
  <si>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</si>
  <si>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</si>
  <si>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</si>
  <si>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</si>
  <si>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</si>
  <si>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</si>
  <si>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</si>
  <si>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</si>
  <si>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</si>
  <si>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</si>
  <si>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</si>
  <si>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</si>
  <si>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</si>
  <si>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</si>
  <si>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</si>
  <si>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</si>
  <si>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</si>
  <si>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</si>
  <si>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</si>
  <si>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</si>
  <si>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</si>
  <si>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</si>
  <si>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</si>
  <si>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</si>
  <si>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</si>
  <si>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</si>
  <si>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</si>
  <si>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</si>
  <si>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</si>
  <si>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</si>
  <si>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</si>
  <si>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</si>
  <si>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</si>
  <si>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</si>
  <si>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</si>
  <si>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</si>
  <si>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</si>
  <si>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</si>
  <si>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</si>
  <si>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</si>
  <si>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</si>
  <si>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</si>
  <si>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</si>
  <si>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</si>
  <si>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</si>
  <si>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</si>
  <si>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</si>
  <si>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</si>
  <si>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</si>
  <si>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</si>
  <si>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</si>
  <si>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</si>
  <si>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</si>
  <si>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</si>
  <si>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</si>
  <si>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</si>
  <si>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</si>
  <si>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</si>
  <si>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</si>
  <si>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</si>
  <si>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</si>
  <si>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</si>
  <si>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</si>
  <si>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</si>
  <si>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</si>
  <si>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</si>
  <si>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</si>
  <si>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</si>
  <si>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</si>
  <si>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</si>
  <si>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</si>
  <si>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</si>
  <si>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</si>
  <si>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</si>
  <si>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</si>
  <si>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</si>
  <si>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</si>
  <si>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</si>
  <si>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</si>
  <si>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</si>
  <si>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</si>
  <si>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</si>
  <si>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</si>
  <si>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</si>
  <si>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</si>
  <si>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</si>
  <si>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</si>
  <si>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</si>
  <si>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</si>
  <si>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</si>
  <si>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</si>
  <si>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</si>
  <si>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</si>
  <si>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</si>
  <si>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</si>
  <si>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</si>
  <si>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</si>
  <si>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</si>
  <si>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</si>
  <si>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</si>
  <si>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</si>
  <si>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</si>
  <si>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</si>
  <si>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</si>
  <si>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</si>
  <si>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</si>
  <si>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</si>
  <si>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</si>
  <si>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</si>
  <si>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</si>
  <si>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</si>
  <si>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</si>
  <si>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</si>
  <si>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</si>
  <si>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</si>
  <si>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</si>
  <si>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</si>
  <si>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</si>
  <si>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</si>
  <si>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</si>
  <si>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</si>
  <si>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</si>
  <si>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</si>
  <si>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</si>
  <si>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</si>
  <si>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</si>
  <si>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</si>
  <si>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</si>
  <si>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</si>
  <si>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</si>
  <si>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</si>
  <si>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</si>
  <si>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</si>
  <si>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</si>
  <si>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</si>
  <si>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</si>
  <si>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</si>
  <si>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</si>
  <si>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</si>
  <si>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</si>
  <si>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</si>
  <si>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</si>
  <si>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</si>
  <si>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</si>
  <si>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</si>
  <si>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</si>
  <si>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</si>
  <si>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</si>
  <si>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</si>
  <si>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</si>
  <si>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</si>
  <si>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</si>
  <si>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</si>
  <si>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</si>
  <si>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</si>
  <si>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</si>
  <si>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</si>
  <si>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</si>
  <si>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</si>
  <si>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</si>
  <si>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</si>
  <si>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</si>
  <si>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</si>
  <si>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</si>
  <si>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</si>
  <si>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</si>
  <si>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</si>
  <si>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</si>
  <si>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</si>
  <si>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</si>
  <si>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</si>
  <si>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</si>
  <si>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</si>
  <si>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</si>
  <si>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</si>
  <si>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</si>
  <si>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</si>
  <si>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</si>
  <si>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</si>
  <si>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</si>
  <si>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</si>
  <si>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</si>
  <si>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</si>
  <si>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</si>
  <si>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</si>
  <si>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Отклонение от планируемого распределения</t>
  </si>
  <si>
    <t>ИТОГО</t>
  </si>
  <si>
    <t>Годовое значение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</si>
  <si>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</si>
  <si>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Темп роста среднемесячной номинальной заработной платы (по крупным и средним организациям) (%)</t>
  </si>
  <si>
    <t>План распределения за период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</si>
  <si>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 (тыс.рублей)</t>
  </si>
  <si>
    <t>4=3/2</t>
  </si>
  <si>
    <t>8=7/6</t>
  </si>
  <si>
    <t>12=10/11</t>
  </si>
  <si>
    <t>16=15/14</t>
  </si>
  <si>
    <t>тыс. рублей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</si>
  <si>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поступлений, доходов от продажи материальных и нематериальных активов, доходов от уплаты акцизов на автомобильный и прямогонный бензин, дизельное топливо, моторные масла для дизельных и (или) карбюраторных (инжекторных) двигателей, подлежащих зачислению в консолидированные бюджеты субъектов Российской Федерации</t>
  </si>
  <si>
    <t>Численность официально зарегистрированных безработных граждан (на конец периода) (человек)</t>
  </si>
  <si>
    <t>20=19/18</t>
  </si>
  <si>
    <t xml:space="preserve"> + / -
(5)=(2)*(4)/(21)</t>
  </si>
  <si>
    <t xml:space="preserve"> + / -
(8)=(2)*(7)/(21)</t>
  </si>
  <si>
    <t xml:space="preserve"> + / -
(11)=(2)*(10)/(21)</t>
  </si>
  <si>
    <t xml:space="preserve"> + / -
(14)=(2)*(13)/(21)</t>
  </si>
  <si>
    <t xml:space="preserve"> + / -
(17)=(2)*(16)/(21)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</si>
  <si>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 (тыс.рублей)</t>
  </si>
  <si>
    <t>Сводная оценка выполнения социально-экономических показателей</t>
  </si>
  <si>
    <t>Исполнение с уч. корректир. макс.  перевыполнения</t>
  </si>
  <si>
    <t>Внутригородские районы г.о.Самара</t>
  </si>
  <si>
    <t>Железнодорожный</t>
  </si>
  <si>
    <t>Кировский</t>
  </si>
  <si>
    <t>Красноглинский</t>
  </si>
  <si>
    <t>Куйбышевский</t>
  </si>
  <si>
    <t>Ленинский</t>
  </si>
  <si>
    <t>Октябрьский</t>
  </si>
  <si>
    <t>Промышленный</t>
  </si>
  <si>
    <t>Советский</t>
  </si>
  <si>
    <t>Самарский</t>
  </si>
  <si>
    <t>Объем налоговых и неналоговых поступлений в бюджет внутригородского района (тыс.рублей)</t>
  </si>
  <si>
    <t>Распределение за отчётный период с учетом корректировки</t>
  </si>
  <si>
    <t>Размер ежемесячного удержания субсидий в связи с исполнением показателей за 2016 год</t>
  </si>
  <si>
    <t>Распределение за отчетный период</t>
  </si>
  <si>
    <t>Распределение за отчётный период с учетом корректировки и удержания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</si>
  <si>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деятельности, относящимся к промышленному производству</t>
  </si>
  <si>
    <t>Численность официально зарегистрированных безработных граждан (на конец периода)</t>
  </si>
  <si>
    <t>Объем налоговых и неналоговых поступлений в бюджет внутригородского района</t>
  </si>
  <si>
    <t xml:space="preserve"> + / -
(20)=(2)*(19)/(21)</t>
  </si>
  <si>
    <t>Отсутствие просроченной кредиторской задолженности местного бюджета
(консолидированного бюджета муниципального района)</t>
  </si>
  <si>
    <t>Исполнение</t>
  </si>
  <si>
    <t>26=25/11мес.</t>
  </si>
  <si>
    <t>27=24*26</t>
  </si>
  <si>
    <t>28=27-26</t>
  </si>
  <si>
    <t>30=27+29</t>
  </si>
  <si>
    <t>Отсутствие просро-ченной кредиторской задолженности местного бюджета (консолидированного бюджета муниципального района)</t>
  </si>
  <si>
    <t>32=30-31</t>
  </si>
  <si>
    <t>За август 2017 года</t>
  </si>
  <si>
    <t>Факторный анализ влияния отдельных показателей на итоговое распределение за август 2017 года</t>
  </si>
  <si>
    <t>Корректировка распределения с учетом использования показателя "темп роста среднемесячной номинальной заработной платы" за июль 2017 года</t>
  </si>
  <si>
    <t>34=32-33</t>
  </si>
  <si>
    <t>Предоставлено субсидий 
за август без учета показателя "темп роста среднемесячной номинальной заработной платы"</t>
  </si>
  <si>
    <t>Корректировка распределения стимулирующих субсидий за 
август 2017 года</t>
  </si>
</sst>
</file>

<file path=xl/styles.xml><?xml version="1.0" encoding="utf-8"?>
<styleSheet xmlns="http://schemas.openxmlformats.org/spreadsheetml/2006/main">
  <numFmts count="7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#,##0.0_ ;[Red]\-#,##0.0\ "/>
    <numFmt numFmtId="169" formatCode="#,##0.00_ ;[Red]\-#,##0.00\ "/>
  </numFmts>
  <fonts count="22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Narrow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1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1" fillId="0" borderId="0"/>
    <xf numFmtId="0" fontId="12" fillId="0" borderId="0"/>
    <xf numFmtId="0" fontId="4" fillId="0" borderId="0"/>
    <xf numFmtId="0" fontId="11" fillId="0" borderId="0"/>
    <xf numFmtId="0" fontId="11" fillId="0" borderId="0"/>
    <xf numFmtId="0" fontId="11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3" fillId="0" borderId="0"/>
  </cellStyleXfs>
  <cellXfs count="92">
    <xf numFmtId="0" fontId="0" fillId="0" borderId="0" xfId="0"/>
    <xf numFmtId="0" fontId="3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horizontal="center" vertical="center"/>
    </xf>
    <xf numFmtId="3" fontId="14" fillId="0" borderId="3" xfId="0" applyNumberFormat="1" applyFont="1" applyFill="1" applyBorder="1" applyAlignment="1">
      <alignment horizontal="center" vertical="center"/>
    </xf>
    <xf numFmtId="4" fontId="16" fillId="12" borderId="3" xfId="0" applyNumberFormat="1" applyFont="1" applyFill="1" applyBorder="1" applyAlignment="1">
      <alignment horizontal="center" vertical="center"/>
    </xf>
    <xf numFmtId="3" fontId="16" fillId="12" borderId="3" xfId="0" applyNumberFormat="1" applyFont="1" applyFill="1" applyBorder="1" applyAlignment="1">
      <alignment horizontal="center" vertical="center"/>
    </xf>
    <xf numFmtId="0" fontId="14" fillId="12" borderId="3" xfId="0" applyFont="1" applyFill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/>
    </xf>
    <xf numFmtId="164" fontId="14" fillId="0" borderId="0" xfId="38" applyNumberFormat="1" applyFont="1" applyFill="1" applyBorder="1" applyAlignment="1">
      <alignment horizontal="left" vertical="center" wrapText="1"/>
    </xf>
    <xf numFmtId="0" fontId="15" fillId="0" borderId="3" xfId="45" applyFont="1" applyFill="1" applyBorder="1" applyAlignment="1">
      <alignment horizontal="center" vertical="top" wrapText="1"/>
    </xf>
    <xf numFmtId="0" fontId="15" fillId="0" borderId="3" xfId="45" applyFont="1" applyBorder="1" applyAlignment="1">
      <alignment vertical="top" wrapText="1"/>
    </xf>
    <xf numFmtId="0" fontId="15" fillId="0" borderId="3" xfId="0" applyFont="1" applyFill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5" fillId="12" borderId="3" xfId="45" applyFont="1" applyFill="1" applyBorder="1" applyAlignment="1">
      <alignment vertical="top" wrapText="1"/>
    </xf>
    <xf numFmtId="0" fontId="15" fillId="12" borderId="3" xfId="45" applyFont="1" applyFill="1" applyBorder="1" applyAlignment="1">
      <alignment horizontal="center" vertical="top" wrapText="1"/>
    </xf>
    <xf numFmtId="0" fontId="15" fillId="12" borderId="3" xfId="0" applyFont="1" applyFill="1" applyBorder="1" applyAlignment="1">
      <alignment vertical="top" wrapText="1"/>
    </xf>
    <xf numFmtId="0" fontId="14" fillId="14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center"/>
    </xf>
    <xf numFmtId="166" fontId="16" fillId="12" borderId="3" xfId="0" applyNumberFormat="1" applyFont="1" applyFill="1" applyBorder="1" applyAlignment="1">
      <alignment vertical="center"/>
    </xf>
    <xf numFmtId="0" fontId="18" fillId="12" borderId="3" xfId="45" applyFont="1" applyFill="1" applyBorder="1" applyAlignment="1">
      <alignment horizontal="center" vertical="top" wrapText="1"/>
    </xf>
    <xf numFmtId="0" fontId="16" fillId="12" borderId="3" xfId="0" applyFont="1" applyFill="1" applyBorder="1" applyAlignment="1">
      <alignment vertical="center"/>
    </xf>
    <xf numFmtId="0" fontId="0" fillId="0" borderId="0" xfId="0" applyFont="1"/>
    <xf numFmtId="0" fontId="17" fillId="0" borderId="3" xfId="0" applyFont="1" applyBorder="1" applyAlignment="1">
      <alignment horizontal="center" vertical="center" wrapText="1"/>
    </xf>
    <xf numFmtId="0" fontId="17" fillId="16" borderId="3" xfId="0" applyFont="1" applyFill="1" applyBorder="1" applyAlignment="1">
      <alignment horizontal="center" vertical="center" wrapText="1"/>
    </xf>
    <xf numFmtId="0" fontId="19" fillId="12" borderId="3" xfId="45" applyFont="1" applyFill="1" applyBorder="1" applyAlignment="1">
      <alignment horizontal="left" vertical="top" wrapText="1"/>
    </xf>
    <xf numFmtId="4" fontId="17" fillId="0" borderId="3" xfId="0" applyNumberFormat="1" applyFont="1" applyBorder="1" applyAlignment="1">
      <alignment horizontal="center" vertical="center"/>
    </xf>
    <xf numFmtId="0" fontId="19" fillId="0" borderId="3" xfId="45" applyFont="1" applyBorder="1" applyAlignment="1">
      <alignment vertical="top" wrapText="1"/>
    </xf>
    <xf numFmtId="0" fontId="19" fillId="12" borderId="3" xfId="45" applyFont="1" applyFill="1" applyBorder="1" applyAlignment="1">
      <alignment vertical="top" wrapText="1"/>
    </xf>
    <xf numFmtId="0" fontId="19" fillId="0" borderId="3" xfId="0" applyFont="1" applyFill="1" applyBorder="1" applyAlignment="1">
      <alignment vertical="top" wrapText="1"/>
    </xf>
    <xf numFmtId="0" fontId="19" fillId="12" borderId="3" xfId="0" applyFont="1" applyFill="1" applyBorder="1" applyAlignment="1">
      <alignment vertical="top" wrapText="1"/>
    </xf>
    <xf numFmtId="0" fontId="17" fillId="14" borderId="3" xfId="0" applyFont="1" applyFill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168" fontId="16" fillId="12" borderId="3" xfId="0" applyNumberFormat="1" applyFont="1" applyFill="1" applyBorder="1" applyAlignment="1">
      <alignment vertical="center"/>
    </xf>
    <xf numFmtId="168" fontId="14" fillId="0" borderId="3" xfId="0" applyNumberFormat="1" applyFont="1" applyFill="1" applyBorder="1" applyAlignment="1">
      <alignment horizontal="right" vertical="center"/>
    </xf>
    <xf numFmtId="0" fontId="15" fillId="12" borderId="3" xfId="45" applyFont="1" applyFill="1" applyBorder="1" applyAlignment="1">
      <alignment horizontal="left" vertical="top" wrapText="1"/>
    </xf>
    <xf numFmtId="165" fontId="16" fillId="12" borderId="3" xfId="0" applyNumberFormat="1" applyFont="1" applyFill="1" applyBorder="1" applyAlignment="1">
      <alignment vertical="center"/>
    </xf>
    <xf numFmtId="3" fontId="16" fillId="12" borderId="3" xfId="0" applyNumberFormat="1" applyFont="1" applyFill="1" applyBorder="1" applyAlignment="1">
      <alignment horizontal="center" vertical="center" wrapText="1"/>
    </xf>
    <xf numFmtId="0" fontId="16" fillId="13" borderId="3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68" fontId="16" fillId="13" borderId="3" xfId="0" applyNumberFormat="1" applyFont="1" applyFill="1" applyBorder="1" applyAlignment="1">
      <alignment vertical="center"/>
    </xf>
    <xf numFmtId="4" fontId="16" fillId="13" borderId="3" xfId="0" applyNumberFormat="1" applyFont="1" applyFill="1" applyBorder="1" applyAlignment="1">
      <alignment horizontal="center" vertical="center"/>
    </xf>
    <xf numFmtId="167" fontId="14" fillId="0" borderId="3" xfId="0" applyNumberFormat="1" applyFont="1" applyFill="1" applyBorder="1" applyAlignment="1">
      <alignment horizontal="right" vertical="center"/>
    </xf>
    <xf numFmtId="166" fontId="14" fillId="0" borderId="3" xfId="0" applyNumberFormat="1" applyFont="1" applyFill="1" applyBorder="1" applyAlignment="1">
      <alignment horizontal="right" vertical="center"/>
    </xf>
    <xf numFmtId="0" fontId="14" fillId="0" borderId="3" xfId="0" applyFont="1" applyFill="1" applyBorder="1" applyAlignment="1">
      <alignment vertical="top" wrapText="1"/>
    </xf>
    <xf numFmtId="0" fontId="17" fillId="16" borderId="3" xfId="0" applyNumberFormat="1" applyFont="1" applyFill="1" applyBorder="1" applyAlignment="1">
      <alignment horizontal="center" vertical="center" wrapText="1"/>
    </xf>
    <xf numFmtId="0" fontId="20" fillId="14" borderId="3" xfId="0" applyFont="1" applyFill="1" applyBorder="1" applyAlignment="1">
      <alignment vertical="top" wrapText="1"/>
    </xf>
    <xf numFmtId="0" fontId="7" fillId="0" borderId="0" xfId="0" applyFont="1"/>
    <xf numFmtId="168" fontId="20" fillId="12" borderId="3" xfId="0" applyNumberFormat="1" applyFont="1" applyFill="1" applyBorder="1" applyAlignment="1">
      <alignment vertical="center"/>
    </xf>
    <xf numFmtId="168" fontId="17" fillId="0" borderId="3" xfId="0" applyNumberFormat="1" applyFont="1" applyFill="1" applyBorder="1" applyAlignment="1">
      <alignment horizontal="right" vertical="center"/>
    </xf>
    <xf numFmtId="168" fontId="20" fillId="14" borderId="3" xfId="0" applyNumberFormat="1" applyFont="1" applyFill="1" applyBorder="1" applyAlignment="1">
      <alignment vertical="center"/>
    </xf>
    <xf numFmtId="169" fontId="17" fillId="0" borderId="3" xfId="0" applyNumberFormat="1" applyFont="1" applyBorder="1"/>
    <xf numFmtId="168" fontId="17" fillId="15" borderId="3" xfId="0" applyNumberFormat="1" applyFont="1" applyFill="1" applyBorder="1"/>
    <xf numFmtId="3" fontId="17" fillId="0" borderId="3" xfId="0" applyNumberFormat="1" applyFont="1" applyFill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/>
    </xf>
    <xf numFmtId="3" fontId="17" fillId="0" borderId="3" xfId="0" applyNumberFormat="1" applyFont="1" applyFill="1" applyBorder="1" applyAlignment="1">
      <alignment horizontal="center"/>
    </xf>
    <xf numFmtId="169" fontId="17" fillId="0" borderId="3" xfId="0" applyNumberFormat="1" applyFont="1" applyBorder="1" applyAlignment="1">
      <alignment horizontal="center"/>
    </xf>
    <xf numFmtId="168" fontId="15" fillId="0" borderId="3" xfId="45" applyNumberFormat="1" applyFont="1" applyFill="1" applyBorder="1" applyAlignment="1">
      <alignment horizontal="center" vertical="top" wrapText="1"/>
    </xf>
    <xf numFmtId="0" fontId="17" fillId="11" borderId="3" xfId="0" applyFont="1" applyFill="1" applyBorder="1" applyAlignment="1">
      <alignment horizontal="center" vertical="center" wrapText="1"/>
    </xf>
    <xf numFmtId="166" fontId="16" fillId="13" borderId="3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165" fontId="14" fillId="0" borderId="3" xfId="0" applyNumberFormat="1" applyFont="1" applyFill="1" applyBorder="1" applyAlignment="1">
      <alignment horizontal="right" vertical="center"/>
    </xf>
    <xf numFmtId="168" fontId="16" fillId="12" borderId="3" xfId="0" applyNumberFormat="1" applyFont="1" applyFill="1" applyBorder="1" applyAlignment="1">
      <alignment horizontal="right" vertical="center"/>
    </xf>
    <xf numFmtId="165" fontId="16" fillId="12" borderId="3" xfId="0" applyNumberFormat="1" applyFont="1" applyFill="1" applyBorder="1" applyAlignment="1">
      <alignment horizontal="right" vertical="center"/>
    </xf>
    <xf numFmtId="0" fontId="3" fillId="19" borderId="0" xfId="0" applyFont="1" applyFill="1" applyBorder="1" applyAlignment="1">
      <alignment vertical="center"/>
    </xf>
    <xf numFmtId="0" fontId="14" fillId="19" borderId="0" xfId="0" applyFont="1" applyFill="1" applyBorder="1" applyAlignment="1">
      <alignment vertical="center"/>
    </xf>
    <xf numFmtId="0" fontId="15" fillId="0" borderId="3" xfId="45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center" wrapText="1"/>
    </xf>
    <xf numFmtId="0" fontId="17" fillId="11" borderId="3" xfId="0" applyFont="1" applyFill="1" applyBorder="1" applyAlignment="1">
      <alignment horizontal="center" vertical="center" wrapText="1"/>
    </xf>
    <xf numFmtId="0" fontId="2" fillId="11" borderId="8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0" fillId="0" borderId="0" xfId="0" applyFont="1" applyFill="1"/>
    <xf numFmtId="0" fontId="17" fillId="0" borderId="0" xfId="0" applyFont="1" applyFill="1" applyAlignment="1">
      <alignment horizontal="right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/>
    </xf>
    <xf numFmtId="168" fontId="3" fillId="0" borderId="0" xfId="0" applyNumberFormat="1" applyFont="1" applyFill="1" applyBorder="1" applyAlignment="1">
      <alignment vertical="center"/>
    </xf>
    <xf numFmtId="0" fontId="2" fillId="11" borderId="3" xfId="0" applyFont="1" applyFill="1" applyBorder="1" applyAlignment="1">
      <alignment horizontal="center" vertical="center" wrapText="1"/>
    </xf>
    <xf numFmtId="0" fontId="3" fillId="18" borderId="4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18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 wrapText="1"/>
    </xf>
    <xf numFmtId="0" fontId="3" fillId="17" borderId="3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7" fillId="18" borderId="3" xfId="0" applyFont="1" applyFill="1" applyBorder="1" applyAlignment="1">
      <alignment horizontal="center" vertical="center" wrapText="1"/>
    </xf>
    <xf numFmtId="0" fontId="17" fillId="17" borderId="3" xfId="0" applyNumberFormat="1" applyFont="1" applyFill="1" applyBorder="1" applyAlignment="1">
      <alignment horizontal="center" vertical="center" wrapText="1"/>
    </xf>
    <xf numFmtId="0" fontId="17" fillId="10" borderId="3" xfId="0" applyFont="1" applyFill="1" applyBorder="1" applyAlignment="1">
      <alignment horizontal="center" vertical="center" wrapText="1"/>
    </xf>
    <xf numFmtId="0" fontId="17" fillId="11" borderId="3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  <color rgb="FFCCFF99"/>
      <color rgb="FFFF9999"/>
      <color rgb="FFFFFFCC"/>
      <color rgb="FF008A3E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>
    <tabColor indexed="42"/>
  </sheetPr>
  <dimension ref="A1:GA384"/>
  <sheetViews>
    <sheetView tabSelected="1" view="pageBreakPreview" zoomScale="80" zoomScaleNormal="70" zoomScaleSheetLayoutView="8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ColWidth="9.140625" defaultRowHeight="12.75"/>
  <cols>
    <col min="1" max="1" width="44.7109375" style="1" customWidth="1"/>
    <col min="2" max="2" width="16.28515625" style="1" bestFit="1" customWidth="1"/>
    <col min="3" max="3" width="16.7109375" style="1" bestFit="1" customWidth="1"/>
    <col min="4" max="4" width="13" style="1" bestFit="1" customWidth="1"/>
    <col min="5" max="5" width="4.85546875" style="1" customWidth="1"/>
    <col min="6" max="6" width="10.42578125" style="1" customWidth="1"/>
    <col min="7" max="7" width="10.5703125" style="1" customWidth="1"/>
    <col min="8" max="8" width="13" style="1" bestFit="1" customWidth="1"/>
    <col min="9" max="9" width="5.140625" style="1" customWidth="1"/>
    <col min="10" max="11" width="10.42578125" style="1" bestFit="1" customWidth="1"/>
    <col min="12" max="12" width="13" style="1" bestFit="1" customWidth="1"/>
    <col min="13" max="13" width="5.28515625" style="1" customWidth="1"/>
    <col min="14" max="14" width="16.28515625" style="1" bestFit="1" customWidth="1"/>
    <col min="15" max="15" width="13.42578125" style="1" bestFit="1" customWidth="1"/>
    <col min="16" max="16" width="13" style="1" bestFit="1" customWidth="1"/>
    <col min="17" max="17" width="5.140625" style="1" customWidth="1"/>
    <col min="18" max="19" width="10.28515625" style="1" customWidth="1"/>
    <col min="20" max="20" width="13" style="1" bestFit="1" customWidth="1"/>
    <col min="21" max="21" width="4.85546875" style="1" customWidth="1"/>
    <col min="22" max="22" width="10.28515625" style="1" customWidth="1"/>
    <col min="23" max="23" width="5.85546875" style="1" customWidth="1"/>
    <col min="24" max="24" width="13" style="1" customWidth="1"/>
    <col min="25" max="25" width="11.7109375" style="1" customWidth="1"/>
    <col min="26" max="26" width="13.140625" style="1" customWidth="1"/>
    <col min="27" max="27" width="13.5703125" style="1" customWidth="1"/>
    <col min="28" max="28" width="14.28515625" style="1" customWidth="1"/>
    <col min="29" max="29" width="13.42578125" style="1" customWidth="1"/>
    <col min="30" max="30" width="12.42578125" style="1" customWidth="1"/>
    <col min="31" max="31" width="12.28515625" style="1" customWidth="1"/>
    <col min="32" max="32" width="13.28515625" style="1" customWidth="1"/>
    <col min="33" max="33" width="15" style="1" customWidth="1"/>
    <col min="34" max="34" width="14.7109375" style="1" customWidth="1"/>
    <col min="35" max="16384" width="9.140625" style="1"/>
  </cols>
  <sheetData>
    <row r="1" spans="1:45" ht="21.75" customHeight="1">
      <c r="A1" s="82" t="s">
        <v>369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</row>
    <row r="2" spans="1:45" ht="15.75">
      <c r="A2" s="75" t="s">
        <v>416</v>
      </c>
      <c r="AH2" s="76" t="s">
        <v>377</v>
      </c>
    </row>
    <row r="3" spans="1:45" ht="134.44999999999999" customHeight="1">
      <c r="A3" s="81" t="s">
        <v>15</v>
      </c>
      <c r="B3" s="78" t="s">
        <v>386</v>
      </c>
      <c r="C3" s="78"/>
      <c r="D3" s="78"/>
      <c r="E3" s="78"/>
      <c r="F3" s="78" t="s">
        <v>370</v>
      </c>
      <c r="G3" s="78"/>
      <c r="H3" s="78"/>
      <c r="I3" s="78"/>
      <c r="J3" s="78" t="s">
        <v>379</v>
      </c>
      <c r="K3" s="78"/>
      <c r="L3" s="78"/>
      <c r="M3" s="78"/>
      <c r="N3" s="78" t="s">
        <v>372</v>
      </c>
      <c r="O3" s="78"/>
      <c r="P3" s="78"/>
      <c r="Q3" s="78"/>
      <c r="R3" s="78" t="s">
        <v>399</v>
      </c>
      <c r="S3" s="78"/>
      <c r="T3" s="78"/>
      <c r="U3" s="78"/>
      <c r="V3" s="85" t="s">
        <v>414</v>
      </c>
      <c r="W3" s="86"/>
      <c r="X3" s="84" t="s">
        <v>387</v>
      </c>
      <c r="Y3" s="83" t="s">
        <v>368</v>
      </c>
      <c r="Z3" s="81" t="s">
        <v>371</v>
      </c>
      <c r="AA3" s="81" t="s">
        <v>402</v>
      </c>
      <c r="AB3" s="81" t="s">
        <v>366</v>
      </c>
      <c r="AC3" s="79" t="s">
        <v>418</v>
      </c>
      <c r="AD3" s="79" t="s">
        <v>400</v>
      </c>
      <c r="AE3" s="79" t="s">
        <v>401</v>
      </c>
      <c r="AF3" s="81" t="s">
        <v>403</v>
      </c>
      <c r="AG3" s="81" t="s">
        <v>420</v>
      </c>
      <c r="AH3" s="81" t="s">
        <v>421</v>
      </c>
    </row>
    <row r="4" spans="1:45" ht="47.25" customHeight="1">
      <c r="A4" s="81"/>
      <c r="B4" s="61" t="s">
        <v>358</v>
      </c>
      <c r="C4" s="61" t="s">
        <v>359</v>
      </c>
      <c r="D4" s="62" t="s">
        <v>388</v>
      </c>
      <c r="E4" s="61" t="s">
        <v>16</v>
      </c>
      <c r="F4" s="61" t="s">
        <v>358</v>
      </c>
      <c r="G4" s="61" t="s">
        <v>359</v>
      </c>
      <c r="H4" s="62" t="s">
        <v>388</v>
      </c>
      <c r="I4" s="61" t="s">
        <v>16</v>
      </c>
      <c r="J4" s="61" t="s">
        <v>358</v>
      </c>
      <c r="K4" s="61" t="s">
        <v>359</v>
      </c>
      <c r="L4" s="62" t="s">
        <v>388</v>
      </c>
      <c r="M4" s="61" t="s">
        <v>16</v>
      </c>
      <c r="N4" s="61" t="s">
        <v>358</v>
      </c>
      <c r="O4" s="61" t="s">
        <v>359</v>
      </c>
      <c r="P4" s="62" t="s">
        <v>388</v>
      </c>
      <c r="Q4" s="61" t="s">
        <v>16</v>
      </c>
      <c r="R4" s="61" t="s">
        <v>358</v>
      </c>
      <c r="S4" s="61" t="s">
        <v>359</v>
      </c>
      <c r="T4" s="62" t="s">
        <v>388</v>
      </c>
      <c r="U4" s="61" t="s">
        <v>16</v>
      </c>
      <c r="V4" s="71" t="s">
        <v>409</v>
      </c>
      <c r="W4" s="72" t="s">
        <v>16</v>
      </c>
      <c r="X4" s="84"/>
      <c r="Y4" s="83"/>
      <c r="Z4" s="81"/>
      <c r="AA4" s="81"/>
      <c r="AB4" s="81"/>
      <c r="AC4" s="80"/>
      <c r="AD4" s="80"/>
      <c r="AE4" s="80"/>
      <c r="AF4" s="81"/>
      <c r="AG4" s="81"/>
      <c r="AH4" s="81"/>
    </row>
    <row r="5" spans="1:45" s="19" customFormat="1" ht="14.1" customHeight="1">
      <c r="A5" s="25">
        <v>1</v>
      </c>
      <c r="B5" s="25">
        <v>2</v>
      </c>
      <c r="C5" s="25">
        <v>3</v>
      </c>
      <c r="D5" s="25" t="s">
        <v>373</v>
      </c>
      <c r="E5" s="25">
        <v>5</v>
      </c>
      <c r="F5" s="25">
        <v>6</v>
      </c>
      <c r="G5" s="25">
        <v>7</v>
      </c>
      <c r="H5" s="25" t="s">
        <v>374</v>
      </c>
      <c r="I5" s="25">
        <v>9</v>
      </c>
      <c r="J5" s="25">
        <v>10</v>
      </c>
      <c r="K5" s="25">
        <v>11</v>
      </c>
      <c r="L5" s="25" t="s">
        <v>375</v>
      </c>
      <c r="M5" s="25">
        <v>13</v>
      </c>
      <c r="N5" s="25">
        <v>14</v>
      </c>
      <c r="O5" s="25">
        <v>15</v>
      </c>
      <c r="P5" s="25" t="s">
        <v>376</v>
      </c>
      <c r="Q5" s="25">
        <v>17</v>
      </c>
      <c r="R5" s="25">
        <v>18</v>
      </c>
      <c r="S5" s="25">
        <v>19</v>
      </c>
      <c r="T5" s="25" t="s">
        <v>380</v>
      </c>
      <c r="U5" s="25">
        <v>21</v>
      </c>
      <c r="V5" s="25">
        <v>22</v>
      </c>
      <c r="W5" s="25">
        <v>23</v>
      </c>
      <c r="X5" s="25">
        <v>24</v>
      </c>
      <c r="Y5" s="25">
        <v>25</v>
      </c>
      <c r="Z5" s="25" t="s">
        <v>410</v>
      </c>
      <c r="AA5" s="25" t="s">
        <v>411</v>
      </c>
      <c r="AB5" s="25" t="s">
        <v>412</v>
      </c>
      <c r="AC5" s="25">
        <v>29</v>
      </c>
      <c r="AD5" s="25" t="s">
        <v>413</v>
      </c>
      <c r="AE5" s="25">
        <v>31</v>
      </c>
      <c r="AF5" s="25" t="s">
        <v>415</v>
      </c>
      <c r="AG5" s="25">
        <v>33</v>
      </c>
      <c r="AH5" s="25" t="s">
        <v>419</v>
      </c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s="3" customFormat="1" ht="17.100000000000001" customHeight="1">
      <c r="A6" s="36" t="s">
        <v>4</v>
      </c>
      <c r="B6" s="64">
        <f>SUM(B7:B16)</f>
        <v>64993431</v>
      </c>
      <c r="C6" s="64">
        <f>SUM(C7:C16)</f>
        <v>67580921.899999991</v>
      </c>
      <c r="D6" s="6">
        <f>IF(C6/B6&gt;1.2,IF((C6/B6-1.2)*0.1+1.2&gt;1.3,1.3,(C6/B6-1.2)*0.1+1.2),C6/B6)</f>
        <v>1.0398115757267836</v>
      </c>
      <c r="E6" s="21"/>
      <c r="F6" s="37"/>
      <c r="G6" s="37"/>
      <c r="H6" s="6"/>
      <c r="I6" s="21"/>
      <c r="J6" s="34">
        <f>SUM(J7:J16)</f>
        <v>14400</v>
      </c>
      <c r="K6" s="34">
        <f>SUM(K7:K16)</f>
        <v>12020</v>
      </c>
      <c r="L6" s="6">
        <f>IF(J6/K6&gt;1.2,IF((J6/K6-1)*0.1+1.2&gt;1.3,1.3,(J6/K6-1.2)*0.1+1.2),J6/K6)</f>
        <v>1.1980033277870217</v>
      </c>
      <c r="M6" s="21"/>
      <c r="N6" s="34">
        <f>SUM(N7:N16)</f>
        <v>1526207.5000000002</v>
      </c>
      <c r="O6" s="34">
        <f>SUM(O7:O16)</f>
        <v>1533092.7</v>
      </c>
      <c r="P6" s="6">
        <f>IF(O6/N6&gt;1.2,IF((O6/N6-1.2)*0.1+1.2&gt;1.3,1.3,(O6/N6-1.2)*0.1+1.2),O6/N6)</f>
        <v>1.0045113131733396</v>
      </c>
      <c r="Q6" s="21"/>
      <c r="R6" s="38"/>
      <c r="S6" s="38"/>
      <c r="T6" s="38"/>
      <c r="U6" s="21"/>
      <c r="V6" s="21"/>
      <c r="W6" s="21"/>
      <c r="X6" s="22"/>
      <c r="Y6" s="20">
        <f>SUM(Y7:Y16)</f>
        <v>1628490</v>
      </c>
      <c r="Z6" s="34">
        <f>SUM(Z7:Z16)</f>
        <v>148044.54545454547</v>
      </c>
      <c r="AA6" s="34">
        <f>SUM(AA7:AA16)</f>
        <v>138300</v>
      </c>
      <c r="AB6" s="34">
        <f>SUM(AB7:AB16)</f>
        <v>-9744.5454545454595</v>
      </c>
      <c r="AC6" s="34">
        <f t="shared" ref="AC6:AF6" si="0">SUM(AC7:AC16)</f>
        <v>817.59999999999991</v>
      </c>
      <c r="AD6" s="34">
        <f t="shared" si="0"/>
        <v>139117.6</v>
      </c>
      <c r="AE6" s="34">
        <f t="shared" si="0"/>
        <v>0</v>
      </c>
      <c r="AF6" s="34">
        <f t="shared" si="0"/>
        <v>139117.6</v>
      </c>
      <c r="AG6" s="34">
        <f>SUM(AG7:AG16)</f>
        <v>137061.70000000001</v>
      </c>
      <c r="AH6" s="34">
        <f>SUM(AH7:AH16)</f>
        <v>2055.8999999999996</v>
      </c>
      <c r="AI6" s="77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s="2" customFormat="1" ht="17.100000000000001" customHeight="1">
      <c r="A7" s="12" t="s">
        <v>5</v>
      </c>
      <c r="B7" s="63">
        <v>23773999</v>
      </c>
      <c r="C7" s="63">
        <v>22955202.199999999</v>
      </c>
      <c r="D7" s="4">
        <f>IF(E7=0,0,IF(B7=0,1,IF(C7&lt;0,0,IF(C7/B7&gt;1.2,IF((C7/B7-1.2)*0.1+1.2&gt;1.3,1.3,(C7/B7-1.2)*0.1+1.2),C7/B7))))</f>
        <v>0.96555914720110825</v>
      </c>
      <c r="E7" s="11">
        <v>5</v>
      </c>
      <c r="F7" s="63">
        <v>107</v>
      </c>
      <c r="G7" s="63">
        <v>103.6</v>
      </c>
      <c r="H7" s="4">
        <f>IF(I7=0,0,IF(F7=0,1,IF(G7&lt;0,0,IF(G7/F7&gt;1.2,IF((G7/F7-1.2)*0.1+1.2&gt;1.3,1.3,(G7/F7-1.2)*0.1+1.2),G7/F7))))</f>
        <v>0.96822429906542051</v>
      </c>
      <c r="I7" s="11">
        <v>10</v>
      </c>
      <c r="J7" s="44">
        <v>3950</v>
      </c>
      <c r="K7" s="44">
        <v>3438</v>
      </c>
      <c r="L7" s="4">
        <f>IF(M7=0,0,IF(J7=0,1,IF(K7&lt;0,0,IF(J7/K7&gt;1.2,IF((J7/K7-1.2)*0.1+1.2&gt;1.3,1.3,(J7/K7-1.2)*0.1+1.2),J7/K7))))</f>
        <v>1.1489237929028504</v>
      </c>
      <c r="M7" s="11">
        <v>5</v>
      </c>
      <c r="N7" s="35">
        <v>854491</v>
      </c>
      <c r="O7" s="35">
        <v>877672.6</v>
      </c>
      <c r="P7" s="4">
        <f>IF(Q7=0,0,IF(N7=0,1,IF(O7&lt;0,0,IF(O7/N7&gt;1.2,IF((O7/N7-1.2)*0.1+1.2&gt;1.3,1.3,(O7/N7-1.2)*0.1+1.2),O7/N7))))</f>
        <v>1.0271291330160295</v>
      </c>
      <c r="Q7" s="11">
        <v>20</v>
      </c>
      <c r="R7" s="5" t="s">
        <v>360</v>
      </c>
      <c r="S7" s="5" t="s">
        <v>360</v>
      </c>
      <c r="T7" s="5" t="s">
        <v>360</v>
      </c>
      <c r="U7" s="5" t="s">
        <v>360</v>
      </c>
      <c r="V7" s="5">
        <v>0</v>
      </c>
      <c r="W7" s="5">
        <v>15</v>
      </c>
      <c r="X7" s="43">
        <f>(D7*E7+H7*I7+L7*M7+P7*Q7+V7*W7)/(E7+I7+M7+Q7+W7)</f>
        <v>0.74176800639081064</v>
      </c>
      <c r="Y7" s="44">
        <v>462796</v>
      </c>
      <c r="Z7" s="35">
        <f>Y7/11</f>
        <v>42072.36363636364</v>
      </c>
      <c r="AA7" s="35">
        <f>ROUND(X7*Z7,1)</f>
        <v>31207.9</v>
      </c>
      <c r="AB7" s="35">
        <f>AA7-Z7</f>
        <v>-10864.463636363638</v>
      </c>
      <c r="AC7" s="35">
        <v>0</v>
      </c>
      <c r="AD7" s="35">
        <f>IF((AA7+AC7)&gt;0,ROUND(AA7+AC7,1),0)</f>
        <v>31207.9</v>
      </c>
      <c r="AE7" s="35"/>
      <c r="AF7" s="35">
        <f>ROUND(AD7-AE7,1)</f>
        <v>31207.9</v>
      </c>
      <c r="AG7" s="35">
        <v>29090.7</v>
      </c>
      <c r="AH7" s="35">
        <f>ROUND(AF7-AG7,1)</f>
        <v>2117.1999999999998</v>
      </c>
      <c r="AI7" s="77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s="2" customFormat="1" ht="17.100000000000001" customHeight="1">
      <c r="A8" s="12" t="s">
        <v>6</v>
      </c>
      <c r="B8" s="63">
        <v>26316639</v>
      </c>
      <c r="C8" s="63">
        <v>29463120.300000001</v>
      </c>
      <c r="D8" s="4">
        <f t="shared" ref="D8:D16" si="1">IF(E8=0,0,IF(B8=0,1,IF(C8&lt;0,0,IF(C8/B8&gt;1.2,IF((C8/B8-1.2)*0.1+1.2&gt;1.3,1.3,(C8/B8-1.2)*0.1+1.2),C8/B8))))</f>
        <v>1.119562429685645</v>
      </c>
      <c r="E8" s="11">
        <v>5</v>
      </c>
      <c r="F8" s="63">
        <v>102.7</v>
      </c>
      <c r="G8" s="63">
        <v>106.2</v>
      </c>
      <c r="H8" s="4">
        <f t="shared" ref="H8:H16" si="2">IF(I8=0,0,IF(F8=0,1,IF(G8&lt;0,0,IF(G8/F8&gt;1.2,IF((G8/F8-1.2)*0.1+1.2&gt;1.3,1.3,(G8/F8-1.2)*0.1+1.2),G8/F8))))</f>
        <v>1.0340798442064265</v>
      </c>
      <c r="I8" s="11">
        <v>10</v>
      </c>
      <c r="J8" s="44">
        <v>7000</v>
      </c>
      <c r="K8" s="44">
        <v>5470</v>
      </c>
      <c r="L8" s="4">
        <f t="shared" ref="L8:L16" si="3">IF(M8=0,0,IF(J8=0,1,IF(K8&lt;0,0,IF(J8/K8&gt;1.2,IF((J8/K8-1.2)*0.1+1.2&gt;1.3,1.3,(J8/K8-1.2)*0.1+1.2),J8/K8))))</f>
        <v>1.2079707495429615</v>
      </c>
      <c r="M8" s="11">
        <v>15</v>
      </c>
      <c r="N8" s="35">
        <v>380806.6</v>
      </c>
      <c r="O8" s="35">
        <v>376405</v>
      </c>
      <c r="P8" s="4">
        <f t="shared" ref="P8:P16" si="4">IF(Q8=0,0,IF(N8=0,1,IF(O8&lt;0,0,IF(O8/N8&gt;1.2,IF((O8/N8-1.2)*0.1+1.2&gt;1.3,1.3,(O8/N8-1.2)*0.1+1.2),O8/N8))))</f>
        <v>0.98844137680386845</v>
      </c>
      <c r="Q8" s="11">
        <v>20</v>
      </c>
      <c r="R8" s="5" t="s">
        <v>360</v>
      </c>
      <c r="S8" s="5" t="s">
        <v>360</v>
      </c>
      <c r="T8" s="5" t="s">
        <v>360</v>
      </c>
      <c r="U8" s="5" t="s">
        <v>360</v>
      </c>
      <c r="V8" s="5">
        <v>1</v>
      </c>
      <c r="W8" s="5">
        <v>15</v>
      </c>
      <c r="X8" s="43">
        <f t="shared" ref="X8:X16" si="5">(D8*E8+H8*I8+L8*M8+P8*Q8+V8*W8)/(E8+I8+M8+Q8+W8)</f>
        <v>1.0588769133802198</v>
      </c>
      <c r="Y8" s="44">
        <v>431665</v>
      </c>
      <c r="Z8" s="35">
        <f t="shared" ref="Z8:Z54" si="6">Y8/11</f>
        <v>39242.272727272728</v>
      </c>
      <c r="AA8" s="35">
        <f t="shared" ref="AA8:AA54" si="7">ROUND(X8*Z8,1)</f>
        <v>41552.699999999997</v>
      </c>
      <c r="AB8" s="35">
        <f t="shared" ref="AB8:AB54" si="8">AA8-Z8</f>
        <v>2310.4272727272692</v>
      </c>
      <c r="AC8" s="35">
        <v>188.9</v>
      </c>
      <c r="AD8" s="35">
        <f t="shared" ref="AD8:AD54" si="9">IF((AA8+AC8)&gt;0,ROUND(AA8+AC8,1),0)</f>
        <v>41741.599999999999</v>
      </c>
      <c r="AE8" s="35"/>
      <c r="AF8" s="35">
        <f t="shared" ref="AF8:AF54" si="10">ROUND(AD8-AE8,1)</f>
        <v>41741.599999999999</v>
      </c>
      <c r="AG8" s="35">
        <v>41918.6</v>
      </c>
      <c r="AH8" s="35">
        <f t="shared" ref="AH8:AH26" si="11">ROUND(AF8-AG8,1)</f>
        <v>-177</v>
      </c>
      <c r="AI8" s="77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s="2" customFormat="1" ht="17.100000000000001" customHeight="1">
      <c r="A9" s="12" t="s">
        <v>7</v>
      </c>
      <c r="B9" s="63">
        <v>3895589</v>
      </c>
      <c r="C9" s="63">
        <v>3931163.5</v>
      </c>
      <c r="D9" s="4">
        <f t="shared" si="1"/>
        <v>1.0091319951873774</v>
      </c>
      <c r="E9" s="11">
        <v>5</v>
      </c>
      <c r="F9" s="63">
        <v>106.2</v>
      </c>
      <c r="G9" s="63">
        <v>103.7</v>
      </c>
      <c r="H9" s="4">
        <f t="shared" si="2"/>
        <v>0.97645951035781542</v>
      </c>
      <c r="I9" s="11">
        <v>10</v>
      </c>
      <c r="J9" s="44">
        <v>730</v>
      </c>
      <c r="K9" s="44">
        <v>693</v>
      </c>
      <c r="L9" s="4">
        <f t="shared" si="3"/>
        <v>1.0533910533910533</v>
      </c>
      <c r="M9" s="11">
        <v>5</v>
      </c>
      <c r="N9" s="35">
        <v>80586.7</v>
      </c>
      <c r="O9" s="35">
        <v>65218.3</v>
      </c>
      <c r="P9" s="4">
        <f t="shared" si="4"/>
        <v>0.80929359311151849</v>
      </c>
      <c r="Q9" s="11">
        <v>20</v>
      </c>
      <c r="R9" s="5" t="s">
        <v>360</v>
      </c>
      <c r="S9" s="5" t="s">
        <v>360</v>
      </c>
      <c r="T9" s="5" t="s">
        <v>360</v>
      </c>
      <c r="U9" s="5" t="s">
        <v>360</v>
      </c>
      <c r="V9" s="5">
        <v>1</v>
      </c>
      <c r="W9" s="5">
        <v>15</v>
      </c>
      <c r="X9" s="43">
        <f t="shared" si="5"/>
        <v>0.93205604015819421</v>
      </c>
      <c r="Y9" s="44">
        <v>192788</v>
      </c>
      <c r="Z9" s="35">
        <f t="shared" si="6"/>
        <v>17526.18181818182</v>
      </c>
      <c r="AA9" s="35">
        <f t="shared" si="7"/>
        <v>16335.4</v>
      </c>
      <c r="AB9" s="35">
        <f t="shared" si="8"/>
        <v>-1190.7818181818202</v>
      </c>
      <c r="AC9" s="35">
        <v>70.3</v>
      </c>
      <c r="AD9" s="35">
        <f t="shared" si="9"/>
        <v>16405.7</v>
      </c>
      <c r="AE9" s="35"/>
      <c r="AF9" s="35">
        <f t="shared" si="10"/>
        <v>16405.7</v>
      </c>
      <c r="AG9" s="35">
        <v>16232.7</v>
      </c>
      <c r="AH9" s="35">
        <f t="shared" si="11"/>
        <v>173</v>
      </c>
      <c r="AI9" s="77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s="2" customFormat="1" ht="17.100000000000001" customHeight="1">
      <c r="A10" s="12" t="s">
        <v>8</v>
      </c>
      <c r="B10" s="63">
        <v>4184044</v>
      </c>
      <c r="C10" s="63">
        <v>4172772.6</v>
      </c>
      <c r="D10" s="4">
        <f t="shared" si="1"/>
        <v>0.99730609907543999</v>
      </c>
      <c r="E10" s="11">
        <v>5</v>
      </c>
      <c r="F10" s="63">
        <v>100</v>
      </c>
      <c r="G10" s="63">
        <v>97.6</v>
      </c>
      <c r="H10" s="4">
        <f t="shared" si="2"/>
        <v>0.97599999999999998</v>
      </c>
      <c r="I10" s="11">
        <v>10</v>
      </c>
      <c r="J10" s="44">
        <v>410</v>
      </c>
      <c r="K10" s="44">
        <v>315</v>
      </c>
      <c r="L10" s="4">
        <f t="shared" si="3"/>
        <v>1.2101587301587302</v>
      </c>
      <c r="M10" s="11">
        <v>10</v>
      </c>
      <c r="N10" s="35">
        <v>88714.2</v>
      </c>
      <c r="O10" s="35">
        <v>89548.7</v>
      </c>
      <c r="P10" s="4">
        <f t="shared" si="4"/>
        <v>1.0094066113429416</v>
      </c>
      <c r="Q10" s="11">
        <v>20</v>
      </c>
      <c r="R10" s="5" t="s">
        <v>360</v>
      </c>
      <c r="S10" s="5" t="s">
        <v>360</v>
      </c>
      <c r="T10" s="5" t="s">
        <v>360</v>
      </c>
      <c r="U10" s="5" t="s">
        <v>360</v>
      </c>
      <c r="V10" s="5">
        <v>1</v>
      </c>
      <c r="W10" s="5">
        <v>15</v>
      </c>
      <c r="X10" s="43">
        <f t="shared" si="5"/>
        <v>1.0339375003970557</v>
      </c>
      <c r="Y10" s="44">
        <v>68535</v>
      </c>
      <c r="Z10" s="35">
        <f t="shared" si="6"/>
        <v>6230.454545454545</v>
      </c>
      <c r="AA10" s="35">
        <f t="shared" si="7"/>
        <v>6441.9</v>
      </c>
      <c r="AB10" s="35">
        <f t="shared" si="8"/>
        <v>211.4454545454546</v>
      </c>
      <c r="AC10" s="35">
        <v>119.3</v>
      </c>
      <c r="AD10" s="35">
        <f t="shared" si="9"/>
        <v>6561.2</v>
      </c>
      <c r="AE10" s="35"/>
      <c r="AF10" s="35">
        <f t="shared" si="10"/>
        <v>6561.2</v>
      </c>
      <c r="AG10" s="35">
        <v>6633.4</v>
      </c>
      <c r="AH10" s="35">
        <f t="shared" si="11"/>
        <v>-72.2</v>
      </c>
      <c r="AI10" s="77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s="2" customFormat="1" ht="17.100000000000001" customHeight="1">
      <c r="A11" s="12" t="s">
        <v>9</v>
      </c>
      <c r="B11" s="63">
        <v>1020344</v>
      </c>
      <c r="C11" s="63">
        <v>1219677.8</v>
      </c>
      <c r="D11" s="4">
        <f t="shared" si="1"/>
        <v>1.1953594081995875</v>
      </c>
      <c r="E11" s="11">
        <v>5</v>
      </c>
      <c r="F11" s="63">
        <v>105.8</v>
      </c>
      <c r="G11" s="63">
        <v>106.9</v>
      </c>
      <c r="H11" s="4">
        <f t="shared" si="2"/>
        <v>1.0103969754253308</v>
      </c>
      <c r="I11" s="11">
        <v>10</v>
      </c>
      <c r="J11" s="44">
        <v>375</v>
      </c>
      <c r="K11" s="44">
        <v>310</v>
      </c>
      <c r="L11" s="4">
        <f t="shared" si="3"/>
        <v>1.2009677419354838</v>
      </c>
      <c r="M11" s="11">
        <v>10</v>
      </c>
      <c r="N11" s="35">
        <v>33601.599999999999</v>
      </c>
      <c r="O11" s="35">
        <v>38016.9</v>
      </c>
      <c r="P11" s="4">
        <f t="shared" si="4"/>
        <v>1.1314014808818629</v>
      </c>
      <c r="Q11" s="11">
        <v>20</v>
      </c>
      <c r="R11" s="5" t="s">
        <v>360</v>
      </c>
      <c r="S11" s="5" t="s">
        <v>360</v>
      </c>
      <c r="T11" s="5" t="s">
        <v>360</v>
      </c>
      <c r="U11" s="5" t="s">
        <v>360</v>
      </c>
      <c r="V11" s="5">
        <v>1</v>
      </c>
      <c r="W11" s="5">
        <v>15</v>
      </c>
      <c r="X11" s="43">
        <f t="shared" si="5"/>
        <v>1.0953078972040557</v>
      </c>
      <c r="Y11" s="44">
        <v>104788</v>
      </c>
      <c r="Z11" s="35">
        <f t="shared" si="6"/>
        <v>9526.181818181818</v>
      </c>
      <c r="AA11" s="35">
        <f t="shared" si="7"/>
        <v>10434.1</v>
      </c>
      <c r="AB11" s="35">
        <f t="shared" si="8"/>
        <v>907.91818181818235</v>
      </c>
      <c r="AC11" s="35">
        <v>78.400000000000006</v>
      </c>
      <c r="AD11" s="35">
        <f t="shared" si="9"/>
        <v>10512.5</v>
      </c>
      <c r="AE11" s="35"/>
      <c r="AF11" s="35">
        <f t="shared" si="10"/>
        <v>10512.5</v>
      </c>
      <c r="AG11" s="35">
        <v>10674.3</v>
      </c>
      <c r="AH11" s="35">
        <f t="shared" si="11"/>
        <v>-161.80000000000001</v>
      </c>
      <c r="AI11" s="77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s="2" customFormat="1" ht="17.100000000000001" customHeight="1">
      <c r="A12" s="12" t="s">
        <v>10</v>
      </c>
      <c r="B12" s="63">
        <v>2012343</v>
      </c>
      <c r="C12" s="63">
        <v>2166625.7999999998</v>
      </c>
      <c r="D12" s="4">
        <f t="shared" si="1"/>
        <v>1.0766682419448372</v>
      </c>
      <c r="E12" s="11">
        <v>5</v>
      </c>
      <c r="F12" s="63">
        <v>103.4</v>
      </c>
      <c r="G12" s="63">
        <v>107.4</v>
      </c>
      <c r="H12" s="4">
        <f t="shared" si="2"/>
        <v>1.0386847195357833</v>
      </c>
      <c r="I12" s="11">
        <v>10</v>
      </c>
      <c r="J12" s="44">
        <v>320</v>
      </c>
      <c r="K12" s="44">
        <v>281</v>
      </c>
      <c r="L12" s="4">
        <f t="shared" si="3"/>
        <v>1.1387900355871887</v>
      </c>
      <c r="M12" s="11">
        <v>15</v>
      </c>
      <c r="N12" s="35">
        <v>26006.9</v>
      </c>
      <c r="O12" s="35">
        <v>22572.6</v>
      </c>
      <c r="P12" s="4">
        <f t="shared" si="4"/>
        <v>0.86794658340671116</v>
      </c>
      <c r="Q12" s="11">
        <v>20</v>
      </c>
      <c r="R12" s="5" t="s">
        <v>360</v>
      </c>
      <c r="S12" s="5" t="s">
        <v>360</v>
      </c>
      <c r="T12" s="5" t="s">
        <v>360</v>
      </c>
      <c r="U12" s="5" t="s">
        <v>360</v>
      </c>
      <c r="V12" s="5">
        <v>1</v>
      </c>
      <c r="W12" s="5">
        <v>15</v>
      </c>
      <c r="X12" s="43">
        <f t="shared" si="5"/>
        <v>1.0032457016465242</v>
      </c>
      <c r="Y12" s="44">
        <v>49642</v>
      </c>
      <c r="Z12" s="35">
        <f t="shared" si="6"/>
        <v>4512.909090909091</v>
      </c>
      <c r="AA12" s="35">
        <f t="shared" si="7"/>
        <v>4527.6000000000004</v>
      </c>
      <c r="AB12" s="35">
        <f t="shared" si="8"/>
        <v>14.690909090909372</v>
      </c>
      <c r="AC12" s="35">
        <v>63.3</v>
      </c>
      <c r="AD12" s="35">
        <f t="shared" si="9"/>
        <v>4590.8999999999996</v>
      </c>
      <c r="AE12" s="35"/>
      <c r="AF12" s="35">
        <f t="shared" si="10"/>
        <v>4590.8999999999996</v>
      </c>
      <c r="AG12" s="35">
        <v>4561.8</v>
      </c>
      <c r="AH12" s="35">
        <f t="shared" si="11"/>
        <v>29.1</v>
      </c>
      <c r="AI12" s="77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s="2" customFormat="1" ht="17.100000000000001" customHeight="1">
      <c r="A13" s="12" t="s">
        <v>11</v>
      </c>
      <c r="B13" s="63">
        <v>3117355</v>
      </c>
      <c r="C13" s="63">
        <v>3104409.6000000001</v>
      </c>
      <c r="D13" s="4">
        <f t="shared" si="1"/>
        <v>0.99584731286619588</v>
      </c>
      <c r="E13" s="11">
        <v>5</v>
      </c>
      <c r="F13" s="63">
        <v>104.6</v>
      </c>
      <c r="G13" s="63">
        <v>101.1</v>
      </c>
      <c r="H13" s="4">
        <f t="shared" si="2"/>
        <v>0.96653919694072654</v>
      </c>
      <c r="I13" s="11">
        <v>10</v>
      </c>
      <c r="J13" s="44">
        <v>680</v>
      </c>
      <c r="K13" s="44">
        <v>627</v>
      </c>
      <c r="L13" s="4">
        <f t="shared" si="3"/>
        <v>1.0845295055821371</v>
      </c>
      <c r="M13" s="11">
        <v>10</v>
      </c>
      <c r="N13" s="35">
        <v>24309.8</v>
      </c>
      <c r="O13" s="35">
        <v>21305.599999999999</v>
      </c>
      <c r="P13" s="4">
        <f t="shared" si="4"/>
        <v>0.87642020913376495</v>
      </c>
      <c r="Q13" s="11">
        <v>20</v>
      </c>
      <c r="R13" s="5" t="s">
        <v>360</v>
      </c>
      <c r="S13" s="5" t="s">
        <v>360</v>
      </c>
      <c r="T13" s="5" t="s">
        <v>360</v>
      </c>
      <c r="U13" s="5" t="s">
        <v>360</v>
      </c>
      <c r="V13" s="5">
        <v>1</v>
      </c>
      <c r="W13" s="5">
        <v>15</v>
      </c>
      <c r="X13" s="43">
        <f t="shared" si="5"/>
        <v>0.96697212953724854</v>
      </c>
      <c r="Y13" s="44">
        <v>92987</v>
      </c>
      <c r="Z13" s="35">
        <f t="shared" si="6"/>
        <v>8453.363636363636</v>
      </c>
      <c r="AA13" s="35">
        <f t="shared" si="7"/>
        <v>8174.2</v>
      </c>
      <c r="AB13" s="35">
        <f t="shared" si="8"/>
        <v>-279.16363636363621</v>
      </c>
      <c r="AC13" s="35">
        <v>162.9</v>
      </c>
      <c r="AD13" s="35">
        <f t="shared" si="9"/>
        <v>8337.1</v>
      </c>
      <c r="AE13" s="35"/>
      <c r="AF13" s="35">
        <f t="shared" si="10"/>
        <v>8337.1</v>
      </c>
      <c r="AG13" s="35">
        <v>8337.7999999999993</v>
      </c>
      <c r="AH13" s="35">
        <f t="shared" si="11"/>
        <v>-0.7</v>
      </c>
      <c r="AI13" s="77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s="67" customFormat="1" ht="17.100000000000001" customHeight="1">
      <c r="A14" s="68" t="s">
        <v>12</v>
      </c>
      <c r="B14" s="63">
        <v>45756</v>
      </c>
      <c r="C14" s="63">
        <v>37438.5</v>
      </c>
      <c r="D14" s="4">
        <f t="shared" si="1"/>
        <v>0.81822056123787046</v>
      </c>
      <c r="E14" s="11">
        <v>5</v>
      </c>
      <c r="F14" s="63">
        <v>103.8</v>
      </c>
      <c r="G14" s="63">
        <v>106.1</v>
      </c>
      <c r="H14" s="4">
        <f t="shared" si="2"/>
        <v>1.0221579961464353</v>
      </c>
      <c r="I14" s="11">
        <v>10</v>
      </c>
      <c r="J14" s="44">
        <v>380</v>
      </c>
      <c r="K14" s="44">
        <v>341</v>
      </c>
      <c r="L14" s="4">
        <f t="shared" si="3"/>
        <v>1.1143695014662756</v>
      </c>
      <c r="M14" s="11">
        <v>15</v>
      </c>
      <c r="N14" s="35">
        <v>6755.1</v>
      </c>
      <c r="O14" s="35">
        <v>6648.4</v>
      </c>
      <c r="P14" s="4">
        <f t="shared" si="4"/>
        <v>0.98420452695000804</v>
      </c>
      <c r="Q14" s="11">
        <v>20</v>
      </c>
      <c r="R14" s="5" t="s">
        <v>360</v>
      </c>
      <c r="S14" s="5" t="s">
        <v>360</v>
      </c>
      <c r="T14" s="5" t="s">
        <v>360</v>
      </c>
      <c r="U14" s="5" t="s">
        <v>360</v>
      </c>
      <c r="V14" s="5">
        <v>0</v>
      </c>
      <c r="W14" s="5">
        <v>15</v>
      </c>
      <c r="X14" s="43">
        <f t="shared" si="5"/>
        <v>0.78018947428689234</v>
      </c>
      <c r="Y14" s="44">
        <v>68711</v>
      </c>
      <c r="Z14" s="35">
        <f t="shared" si="6"/>
        <v>6246.454545454545</v>
      </c>
      <c r="AA14" s="35">
        <f t="shared" si="7"/>
        <v>4873.3999999999996</v>
      </c>
      <c r="AB14" s="35">
        <f t="shared" si="8"/>
        <v>-1373.0545454545454</v>
      </c>
      <c r="AC14" s="35">
        <v>0</v>
      </c>
      <c r="AD14" s="35">
        <f t="shared" si="9"/>
        <v>4873.3999999999996</v>
      </c>
      <c r="AE14" s="35"/>
      <c r="AF14" s="35">
        <f t="shared" si="10"/>
        <v>4873.3999999999996</v>
      </c>
      <c r="AG14" s="35">
        <v>4598.6000000000004</v>
      </c>
      <c r="AH14" s="35">
        <f t="shared" si="11"/>
        <v>274.8</v>
      </c>
      <c r="AI14" s="77"/>
      <c r="AJ14" s="1"/>
      <c r="AK14" s="1"/>
      <c r="AL14" s="66"/>
      <c r="AM14" s="66"/>
      <c r="AN14" s="66"/>
      <c r="AO14" s="66"/>
      <c r="AP14" s="66"/>
      <c r="AQ14" s="66"/>
      <c r="AR14" s="66"/>
      <c r="AS14" s="66"/>
    </row>
    <row r="15" spans="1:45" s="2" customFormat="1" ht="17.100000000000001" customHeight="1">
      <c r="A15" s="12" t="s">
        <v>13</v>
      </c>
      <c r="B15" s="63">
        <v>590976</v>
      </c>
      <c r="C15" s="63">
        <v>496966.8</v>
      </c>
      <c r="D15" s="4">
        <f t="shared" si="1"/>
        <v>0.84092551981806363</v>
      </c>
      <c r="E15" s="11">
        <v>5</v>
      </c>
      <c r="F15" s="63">
        <v>104.1</v>
      </c>
      <c r="G15" s="63">
        <v>105.4</v>
      </c>
      <c r="H15" s="4">
        <f t="shared" si="2"/>
        <v>1.0124879923150818</v>
      </c>
      <c r="I15" s="11">
        <v>10</v>
      </c>
      <c r="J15" s="44">
        <v>400</v>
      </c>
      <c r="K15" s="44">
        <v>400</v>
      </c>
      <c r="L15" s="4">
        <f t="shared" si="3"/>
        <v>1</v>
      </c>
      <c r="M15" s="11">
        <v>10</v>
      </c>
      <c r="N15" s="35">
        <v>20070</v>
      </c>
      <c r="O15" s="35">
        <v>22140.2</v>
      </c>
      <c r="P15" s="4">
        <f t="shared" si="4"/>
        <v>1.1031489785749875</v>
      </c>
      <c r="Q15" s="11">
        <v>20</v>
      </c>
      <c r="R15" s="5" t="s">
        <v>360</v>
      </c>
      <c r="S15" s="5" t="s">
        <v>360</v>
      </c>
      <c r="T15" s="5" t="s">
        <v>360</v>
      </c>
      <c r="U15" s="5" t="s">
        <v>360</v>
      </c>
      <c r="V15" s="5">
        <v>1</v>
      </c>
      <c r="W15" s="5">
        <v>15</v>
      </c>
      <c r="X15" s="43">
        <f t="shared" si="5"/>
        <v>1.0232081182290147</v>
      </c>
      <c r="Y15" s="44">
        <v>106645</v>
      </c>
      <c r="Z15" s="35">
        <f t="shared" si="6"/>
        <v>9695</v>
      </c>
      <c r="AA15" s="35">
        <f t="shared" si="7"/>
        <v>9920</v>
      </c>
      <c r="AB15" s="35">
        <f t="shared" si="8"/>
        <v>225</v>
      </c>
      <c r="AC15" s="35">
        <v>107.6</v>
      </c>
      <c r="AD15" s="35">
        <f t="shared" si="9"/>
        <v>10027.6</v>
      </c>
      <c r="AE15" s="35"/>
      <c r="AF15" s="35">
        <f t="shared" si="10"/>
        <v>10027.6</v>
      </c>
      <c r="AG15" s="35">
        <v>10048.4</v>
      </c>
      <c r="AH15" s="35">
        <f t="shared" si="11"/>
        <v>-20.8</v>
      </c>
      <c r="AI15" s="77"/>
      <c r="AJ15" s="1"/>
      <c r="AK15" s="1"/>
      <c r="AL15" s="1"/>
      <c r="AM15" s="1"/>
      <c r="AN15" s="1"/>
      <c r="AO15" s="1"/>
      <c r="AP15" s="1"/>
      <c r="AQ15" s="1"/>
      <c r="AR15" s="1"/>
      <c r="AS15" s="1"/>
    </row>
    <row r="16" spans="1:45" s="2" customFormat="1" ht="17.100000000000001" customHeight="1">
      <c r="A16" s="12" t="s">
        <v>14</v>
      </c>
      <c r="B16" s="63">
        <v>36386</v>
      </c>
      <c r="C16" s="63">
        <v>33544.800000000003</v>
      </c>
      <c r="D16" s="4">
        <f t="shared" si="1"/>
        <v>0.92191502226130939</v>
      </c>
      <c r="E16" s="11">
        <v>5</v>
      </c>
      <c r="F16" s="63">
        <v>106.4</v>
      </c>
      <c r="G16" s="63">
        <v>100.9</v>
      </c>
      <c r="H16" s="4">
        <f t="shared" si="2"/>
        <v>0.94830827067669177</v>
      </c>
      <c r="I16" s="11">
        <v>10</v>
      </c>
      <c r="J16" s="44">
        <v>155</v>
      </c>
      <c r="K16" s="44">
        <v>145</v>
      </c>
      <c r="L16" s="4">
        <f t="shared" si="3"/>
        <v>1.0689655172413792</v>
      </c>
      <c r="M16" s="11">
        <v>10</v>
      </c>
      <c r="N16" s="35">
        <v>10865.6</v>
      </c>
      <c r="O16" s="35">
        <v>13564.4</v>
      </c>
      <c r="P16" s="4">
        <f t="shared" si="4"/>
        <v>1.204838020910028</v>
      </c>
      <c r="Q16" s="11">
        <v>20</v>
      </c>
      <c r="R16" s="5" t="s">
        <v>360</v>
      </c>
      <c r="S16" s="5" t="s">
        <v>360</v>
      </c>
      <c r="T16" s="5" t="s">
        <v>360</v>
      </c>
      <c r="U16" s="5" t="s">
        <v>360</v>
      </c>
      <c r="V16" s="5">
        <v>1</v>
      </c>
      <c r="W16" s="5">
        <v>15</v>
      </c>
      <c r="X16" s="43">
        <f>(D16*E16+H16*I16+L16*M16+P16*Q16+V16*W16)/(E16+I16+M16+Q16+W16)</f>
        <v>1.0646512234781302</v>
      </c>
      <c r="Y16" s="44">
        <v>49933</v>
      </c>
      <c r="Z16" s="35">
        <f t="shared" si="6"/>
        <v>4539.363636363636</v>
      </c>
      <c r="AA16" s="35">
        <f t="shared" si="7"/>
        <v>4832.8</v>
      </c>
      <c r="AB16" s="35">
        <f t="shared" si="8"/>
        <v>293.43636363636415</v>
      </c>
      <c r="AC16" s="35">
        <v>26.9</v>
      </c>
      <c r="AD16" s="35">
        <f t="shared" si="9"/>
        <v>4859.7</v>
      </c>
      <c r="AE16" s="35"/>
      <c r="AF16" s="35">
        <f t="shared" si="10"/>
        <v>4859.7</v>
      </c>
      <c r="AG16" s="35">
        <v>4965.3999999999996</v>
      </c>
      <c r="AH16" s="35">
        <f t="shared" si="11"/>
        <v>-105.7</v>
      </c>
      <c r="AI16" s="77"/>
      <c r="AJ16" s="1"/>
      <c r="AK16" s="1"/>
      <c r="AL16" s="1"/>
      <c r="AM16" s="1"/>
      <c r="AN16" s="1"/>
      <c r="AO16" s="1"/>
      <c r="AP16" s="1"/>
      <c r="AQ16" s="1"/>
      <c r="AR16" s="1"/>
      <c r="AS16" s="1"/>
    </row>
    <row r="17" spans="1:45" s="2" customFormat="1" ht="17.100000000000001" customHeight="1">
      <c r="A17" s="36" t="s">
        <v>389</v>
      </c>
      <c r="B17" s="65"/>
      <c r="C17" s="65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4">
        <f>SUM(R18:R26)</f>
        <v>18075.400000000001</v>
      </c>
      <c r="S17" s="34">
        <f>SUM(S18:S26)</f>
        <v>16232</v>
      </c>
      <c r="T17" s="6">
        <f>IF(S17/R17&gt;1.2,IF((S17/R17-1.2)*0.1+1.2&gt;1.3,1.3,(S17/R17-1.2)*0.1+1.2),S17/R17)</f>
        <v>0.89801608816402401</v>
      </c>
      <c r="U17" s="37"/>
      <c r="V17" s="37"/>
      <c r="W17" s="37"/>
      <c r="X17" s="37"/>
      <c r="Y17" s="20">
        <f>SUM(Y18:Y26)</f>
        <v>28395</v>
      </c>
      <c r="Z17" s="34">
        <f>SUM(Z18:Z26)</f>
        <v>2581.3636363636365</v>
      </c>
      <c r="AA17" s="34">
        <f>SUM(AA18:AA26)</f>
        <v>2239</v>
      </c>
      <c r="AB17" s="34">
        <f>SUM(AB18:AB26)</f>
        <v>-342.36363636363632</v>
      </c>
      <c r="AC17" s="34">
        <f t="shared" ref="AC17:AH17" si="12">SUM(AC18:AC26)</f>
        <v>0</v>
      </c>
      <c r="AD17" s="34">
        <f t="shared" si="12"/>
        <v>2239</v>
      </c>
      <c r="AE17" s="34">
        <f t="shared" si="12"/>
        <v>0</v>
      </c>
      <c r="AF17" s="34">
        <f t="shared" si="12"/>
        <v>2239</v>
      </c>
      <c r="AG17" s="34">
        <f t="shared" si="12"/>
        <v>2239</v>
      </c>
      <c r="AH17" s="34">
        <f t="shared" si="12"/>
        <v>0</v>
      </c>
      <c r="AI17" s="77"/>
      <c r="AJ17" s="1"/>
      <c r="AK17" s="1"/>
      <c r="AL17" s="1"/>
      <c r="AM17" s="1"/>
      <c r="AN17" s="1"/>
      <c r="AO17" s="1"/>
      <c r="AP17" s="1"/>
      <c r="AQ17" s="1"/>
      <c r="AR17" s="1"/>
      <c r="AS17" s="1"/>
    </row>
    <row r="18" spans="1:45" s="2" customFormat="1" ht="17.100000000000001" customHeight="1">
      <c r="A18" s="12" t="s">
        <v>390</v>
      </c>
      <c r="B18" s="5" t="s">
        <v>360</v>
      </c>
      <c r="C18" s="5" t="s">
        <v>360</v>
      </c>
      <c r="D18" s="5" t="s">
        <v>360</v>
      </c>
      <c r="E18" s="5" t="s">
        <v>360</v>
      </c>
      <c r="F18" s="5" t="s">
        <v>360</v>
      </c>
      <c r="G18" s="5" t="s">
        <v>360</v>
      </c>
      <c r="H18" s="5" t="s">
        <v>360</v>
      </c>
      <c r="I18" s="5" t="s">
        <v>360</v>
      </c>
      <c r="J18" s="5" t="s">
        <v>360</v>
      </c>
      <c r="K18" s="5" t="s">
        <v>360</v>
      </c>
      <c r="L18" s="5" t="s">
        <v>360</v>
      </c>
      <c r="M18" s="5" t="s">
        <v>360</v>
      </c>
      <c r="N18" s="5" t="s">
        <v>360</v>
      </c>
      <c r="O18" s="5" t="s">
        <v>360</v>
      </c>
      <c r="P18" s="5" t="s">
        <v>360</v>
      </c>
      <c r="Q18" s="5" t="s">
        <v>360</v>
      </c>
      <c r="R18" s="35">
        <v>1682.7</v>
      </c>
      <c r="S18" s="35">
        <v>1222.2</v>
      </c>
      <c r="T18" s="4">
        <f>IF(U18=0,0,IF(R18=0,1,IF(S18&lt;0,0,IF(S18/R18&gt;1.2,IF((S18/R18-1.2)*0.1+1.2&gt;1.3,1.3,(S18/R18-1.2)*0.1+1.2),S18/R18))))</f>
        <v>0.72633267962203607</v>
      </c>
      <c r="U18" s="5">
        <v>20</v>
      </c>
      <c r="V18" s="5" t="s">
        <v>360</v>
      </c>
      <c r="W18" s="5" t="s">
        <v>360</v>
      </c>
      <c r="X18" s="43">
        <f>(T18*U18)/U18</f>
        <v>0.72633267962203607</v>
      </c>
      <c r="Y18" s="44">
        <v>2303</v>
      </c>
      <c r="Z18" s="35">
        <f t="shared" si="6"/>
        <v>209.36363636363637</v>
      </c>
      <c r="AA18" s="35">
        <f t="shared" si="7"/>
        <v>152.1</v>
      </c>
      <c r="AB18" s="35">
        <f t="shared" si="8"/>
        <v>-57.26363636363638</v>
      </c>
      <c r="AC18" s="35">
        <v>0</v>
      </c>
      <c r="AD18" s="35">
        <f t="shared" si="9"/>
        <v>152.1</v>
      </c>
      <c r="AE18" s="35"/>
      <c r="AF18" s="35">
        <f t="shared" si="10"/>
        <v>152.1</v>
      </c>
      <c r="AG18" s="35">
        <v>152.1</v>
      </c>
      <c r="AH18" s="35">
        <f t="shared" si="11"/>
        <v>0</v>
      </c>
      <c r="AI18" s="77"/>
      <c r="AJ18" s="1"/>
      <c r="AK18" s="1"/>
      <c r="AL18" s="1"/>
      <c r="AM18" s="1"/>
      <c r="AN18" s="1"/>
      <c r="AO18" s="1"/>
      <c r="AP18" s="1"/>
      <c r="AQ18" s="1"/>
      <c r="AR18" s="1"/>
      <c r="AS18" s="1"/>
    </row>
    <row r="19" spans="1:45" s="2" customFormat="1" ht="17.100000000000001" customHeight="1">
      <c r="A19" s="12" t="s">
        <v>391</v>
      </c>
      <c r="B19" s="5" t="s">
        <v>360</v>
      </c>
      <c r="C19" s="5" t="s">
        <v>360</v>
      </c>
      <c r="D19" s="5" t="s">
        <v>360</v>
      </c>
      <c r="E19" s="5" t="s">
        <v>360</v>
      </c>
      <c r="F19" s="5" t="s">
        <v>360</v>
      </c>
      <c r="G19" s="5" t="s">
        <v>360</v>
      </c>
      <c r="H19" s="5" t="s">
        <v>360</v>
      </c>
      <c r="I19" s="5" t="s">
        <v>360</v>
      </c>
      <c r="J19" s="5" t="s">
        <v>360</v>
      </c>
      <c r="K19" s="5" t="s">
        <v>360</v>
      </c>
      <c r="L19" s="5" t="s">
        <v>360</v>
      </c>
      <c r="M19" s="5" t="s">
        <v>360</v>
      </c>
      <c r="N19" s="5" t="s">
        <v>360</v>
      </c>
      <c r="O19" s="5" t="s">
        <v>360</v>
      </c>
      <c r="P19" s="5" t="s">
        <v>360</v>
      </c>
      <c r="Q19" s="5" t="s">
        <v>360</v>
      </c>
      <c r="R19" s="35">
        <v>1628.7</v>
      </c>
      <c r="S19" s="35">
        <v>2829.5</v>
      </c>
      <c r="T19" s="4">
        <f t="shared" ref="T19:T26" si="13">IF(U19=0,0,IF(R19=0,1,IF(S19&lt;0,0,IF(S19/R19&gt;1.2,IF((S19/R19-1.2)*0.1+1.2&gt;1.3,1.3,(S19/R19-1.2)*0.1+1.2),S19/R19))))</f>
        <v>1.2537275127402223</v>
      </c>
      <c r="U19" s="5">
        <v>20</v>
      </c>
      <c r="V19" s="5" t="s">
        <v>360</v>
      </c>
      <c r="W19" s="5" t="s">
        <v>360</v>
      </c>
      <c r="X19" s="43">
        <f t="shared" ref="X19:X26" si="14">(T19*U19)/U19</f>
        <v>1.2537275127402223</v>
      </c>
      <c r="Y19" s="44">
        <v>7178</v>
      </c>
      <c r="Z19" s="35">
        <f t="shared" si="6"/>
        <v>652.5454545454545</v>
      </c>
      <c r="AA19" s="35">
        <f t="shared" si="7"/>
        <v>818.1</v>
      </c>
      <c r="AB19" s="35">
        <f t="shared" si="8"/>
        <v>165.55454545454552</v>
      </c>
      <c r="AC19" s="35">
        <v>0</v>
      </c>
      <c r="AD19" s="35">
        <f t="shared" si="9"/>
        <v>818.1</v>
      </c>
      <c r="AE19" s="35"/>
      <c r="AF19" s="35">
        <f t="shared" si="10"/>
        <v>818.1</v>
      </c>
      <c r="AG19" s="35">
        <v>818.1</v>
      </c>
      <c r="AH19" s="35">
        <f t="shared" si="11"/>
        <v>0</v>
      </c>
      <c r="AI19" s="77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45" s="2" customFormat="1" ht="17.100000000000001" customHeight="1">
      <c r="A20" s="12" t="s">
        <v>392</v>
      </c>
      <c r="B20" s="5" t="s">
        <v>360</v>
      </c>
      <c r="C20" s="5" t="s">
        <v>360</v>
      </c>
      <c r="D20" s="5" t="s">
        <v>360</v>
      </c>
      <c r="E20" s="5" t="s">
        <v>360</v>
      </c>
      <c r="F20" s="5" t="s">
        <v>360</v>
      </c>
      <c r="G20" s="5" t="s">
        <v>360</v>
      </c>
      <c r="H20" s="5" t="s">
        <v>360</v>
      </c>
      <c r="I20" s="5" t="s">
        <v>360</v>
      </c>
      <c r="J20" s="5" t="s">
        <v>360</v>
      </c>
      <c r="K20" s="5" t="s">
        <v>360</v>
      </c>
      <c r="L20" s="5" t="s">
        <v>360</v>
      </c>
      <c r="M20" s="5" t="s">
        <v>360</v>
      </c>
      <c r="N20" s="5" t="s">
        <v>360</v>
      </c>
      <c r="O20" s="5" t="s">
        <v>360</v>
      </c>
      <c r="P20" s="5" t="s">
        <v>360</v>
      </c>
      <c r="Q20" s="5" t="s">
        <v>360</v>
      </c>
      <c r="R20" s="35">
        <v>1653</v>
      </c>
      <c r="S20" s="35">
        <v>1350.7</v>
      </c>
      <c r="T20" s="4">
        <f t="shared" si="13"/>
        <v>0.81712038717483371</v>
      </c>
      <c r="U20" s="5">
        <v>20</v>
      </c>
      <c r="V20" s="5" t="s">
        <v>360</v>
      </c>
      <c r="W20" s="5" t="s">
        <v>360</v>
      </c>
      <c r="X20" s="43">
        <f t="shared" si="14"/>
        <v>0.81712038717483382</v>
      </c>
      <c r="Y20" s="44">
        <v>1519</v>
      </c>
      <c r="Z20" s="35">
        <f t="shared" si="6"/>
        <v>138.09090909090909</v>
      </c>
      <c r="AA20" s="35">
        <f t="shared" si="7"/>
        <v>112.8</v>
      </c>
      <c r="AB20" s="35">
        <f t="shared" si="8"/>
        <v>-25.290909090909096</v>
      </c>
      <c r="AC20" s="35">
        <v>0</v>
      </c>
      <c r="AD20" s="35">
        <f t="shared" si="9"/>
        <v>112.8</v>
      </c>
      <c r="AE20" s="35"/>
      <c r="AF20" s="35">
        <f t="shared" si="10"/>
        <v>112.8</v>
      </c>
      <c r="AG20" s="35">
        <v>112.8</v>
      </c>
      <c r="AH20" s="35">
        <f t="shared" si="11"/>
        <v>0</v>
      </c>
      <c r="AI20" s="77"/>
      <c r="AJ20" s="1"/>
      <c r="AK20" s="1"/>
      <c r="AL20" s="1"/>
      <c r="AM20" s="1"/>
      <c r="AN20" s="1"/>
      <c r="AO20" s="1"/>
      <c r="AP20" s="1"/>
      <c r="AQ20" s="1"/>
      <c r="AR20" s="1"/>
      <c r="AS20" s="1"/>
    </row>
    <row r="21" spans="1:45" s="2" customFormat="1" ht="17.100000000000001" customHeight="1">
      <c r="A21" s="12" t="s">
        <v>393</v>
      </c>
      <c r="B21" s="5" t="s">
        <v>360</v>
      </c>
      <c r="C21" s="5" t="s">
        <v>360</v>
      </c>
      <c r="D21" s="5" t="s">
        <v>360</v>
      </c>
      <c r="E21" s="5" t="s">
        <v>360</v>
      </c>
      <c r="F21" s="5" t="s">
        <v>360</v>
      </c>
      <c r="G21" s="5" t="s">
        <v>360</v>
      </c>
      <c r="H21" s="5" t="s">
        <v>360</v>
      </c>
      <c r="I21" s="5" t="s">
        <v>360</v>
      </c>
      <c r="J21" s="5" t="s">
        <v>360</v>
      </c>
      <c r="K21" s="5" t="s">
        <v>360</v>
      </c>
      <c r="L21" s="5" t="s">
        <v>360</v>
      </c>
      <c r="M21" s="5" t="s">
        <v>360</v>
      </c>
      <c r="N21" s="5" t="s">
        <v>360</v>
      </c>
      <c r="O21" s="5" t="s">
        <v>360</v>
      </c>
      <c r="P21" s="5" t="s">
        <v>360</v>
      </c>
      <c r="Q21" s="5" t="s">
        <v>360</v>
      </c>
      <c r="R21" s="35">
        <v>1261</v>
      </c>
      <c r="S21" s="35">
        <v>1186.0999999999999</v>
      </c>
      <c r="T21" s="4">
        <f t="shared" si="13"/>
        <v>0.94060269627279924</v>
      </c>
      <c r="U21" s="5">
        <v>20</v>
      </c>
      <c r="V21" s="5" t="s">
        <v>360</v>
      </c>
      <c r="W21" s="5" t="s">
        <v>360</v>
      </c>
      <c r="X21" s="43">
        <f t="shared" si="14"/>
        <v>0.94060269627279924</v>
      </c>
      <c r="Y21" s="44">
        <v>1290</v>
      </c>
      <c r="Z21" s="35">
        <f t="shared" si="6"/>
        <v>117.27272727272727</v>
      </c>
      <c r="AA21" s="35">
        <f t="shared" si="7"/>
        <v>110.3</v>
      </c>
      <c r="AB21" s="35">
        <f t="shared" si="8"/>
        <v>-6.9727272727272691</v>
      </c>
      <c r="AC21" s="35">
        <v>0</v>
      </c>
      <c r="AD21" s="35">
        <f t="shared" si="9"/>
        <v>110.3</v>
      </c>
      <c r="AE21" s="35"/>
      <c r="AF21" s="35">
        <f t="shared" si="10"/>
        <v>110.3</v>
      </c>
      <c r="AG21" s="35">
        <v>110.3</v>
      </c>
      <c r="AH21" s="35">
        <f t="shared" si="11"/>
        <v>0</v>
      </c>
      <c r="AI21" s="77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s="2" customFormat="1" ht="17.100000000000001" customHeight="1">
      <c r="A22" s="12" t="s">
        <v>394</v>
      </c>
      <c r="B22" s="5" t="s">
        <v>360</v>
      </c>
      <c r="C22" s="5" t="s">
        <v>360</v>
      </c>
      <c r="D22" s="5" t="s">
        <v>360</v>
      </c>
      <c r="E22" s="5" t="s">
        <v>360</v>
      </c>
      <c r="F22" s="5" t="s">
        <v>360</v>
      </c>
      <c r="G22" s="5" t="s">
        <v>360</v>
      </c>
      <c r="H22" s="5" t="s">
        <v>360</v>
      </c>
      <c r="I22" s="5" t="s">
        <v>360</v>
      </c>
      <c r="J22" s="5" t="s">
        <v>360</v>
      </c>
      <c r="K22" s="5" t="s">
        <v>360</v>
      </c>
      <c r="L22" s="5" t="s">
        <v>360</v>
      </c>
      <c r="M22" s="5" t="s">
        <v>360</v>
      </c>
      <c r="N22" s="5" t="s">
        <v>360</v>
      </c>
      <c r="O22" s="5" t="s">
        <v>360</v>
      </c>
      <c r="P22" s="5" t="s">
        <v>360</v>
      </c>
      <c r="Q22" s="5" t="s">
        <v>360</v>
      </c>
      <c r="R22" s="35">
        <v>970.8</v>
      </c>
      <c r="S22" s="35">
        <v>2152.8000000000002</v>
      </c>
      <c r="T22" s="4">
        <f t="shared" si="13"/>
        <v>1.3</v>
      </c>
      <c r="U22" s="5">
        <v>20</v>
      </c>
      <c r="V22" s="5" t="s">
        <v>360</v>
      </c>
      <c r="W22" s="5" t="s">
        <v>360</v>
      </c>
      <c r="X22" s="43">
        <f t="shared" si="14"/>
        <v>1.3</v>
      </c>
      <c r="Y22" s="44">
        <v>1030</v>
      </c>
      <c r="Z22" s="35">
        <f t="shared" si="6"/>
        <v>93.63636363636364</v>
      </c>
      <c r="AA22" s="35">
        <f t="shared" si="7"/>
        <v>121.7</v>
      </c>
      <c r="AB22" s="35">
        <f t="shared" si="8"/>
        <v>28.063636363636363</v>
      </c>
      <c r="AC22" s="35">
        <v>0</v>
      </c>
      <c r="AD22" s="35">
        <f t="shared" si="9"/>
        <v>121.7</v>
      </c>
      <c r="AE22" s="35"/>
      <c r="AF22" s="35">
        <f t="shared" si="10"/>
        <v>121.7</v>
      </c>
      <c r="AG22" s="35">
        <v>121.7</v>
      </c>
      <c r="AH22" s="35">
        <f t="shared" si="11"/>
        <v>0</v>
      </c>
      <c r="AI22" s="77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s="2" customFormat="1" ht="17.100000000000001" customHeight="1">
      <c r="A23" s="12" t="s">
        <v>395</v>
      </c>
      <c r="B23" s="5" t="s">
        <v>360</v>
      </c>
      <c r="C23" s="5" t="s">
        <v>360</v>
      </c>
      <c r="D23" s="5" t="s">
        <v>360</v>
      </c>
      <c r="E23" s="5" t="s">
        <v>360</v>
      </c>
      <c r="F23" s="5" t="s">
        <v>360</v>
      </c>
      <c r="G23" s="5" t="s">
        <v>360</v>
      </c>
      <c r="H23" s="5" t="s">
        <v>360</v>
      </c>
      <c r="I23" s="5" t="s">
        <v>360</v>
      </c>
      <c r="J23" s="5" t="s">
        <v>360</v>
      </c>
      <c r="K23" s="5" t="s">
        <v>360</v>
      </c>
      <c r="L23" s="5" t="s">
        <v>360</v>
      </c>
      <c r="M23" s="5" t="s">
        <v>360</v>
      </c>
      <c r="N23" s="5" t="s">
        <v>360</v>
      </c>
      <c r="O23" s="5" t="s">
        <v>360</v>
      </c>
      <c r="P23" s="5" t="s">
        <v>360</v>
      </c>
      <c r="Q23" s="5" t="s">
        <v>360</v>
      </c>
      <c r="R23" s="35">
        <v>3040.6</v>
      </c>
      <c r="S23" s="35">
        <v>1878</v>
      </c>
      <c r="T23" s="4">
        <f t="shared" si="13"/>
        <v>0.61764125501545752</v>
      </c>
      <c r="U23" s="5">
        <v>20</v>
      </c>
      <c r="V23" s="5" t="s">
        <v>360</v>
      </c>
      <c r="W23" s="5" t="s">
        <v>360</v>
      </c>
      <c r="X23" s="43">
        <f t="shared" si="14"/>
        <v>0.61764125501545752</v>
      </c>
      <c r="Y23" s="44">
        <v>1706</v>
      </c>
      <c r="Z23" s="35">
        <f t="shared" si="6"/>
        <v>155.09090909090909</v>
      </c>
      <c r="AA23" s="35">
        <f t="shared" si="7"/>
        <v>95.8</v>
      </c>
      <c r="AB23" s="35">
        <f t="shared" si="8"/>
        <v>-59.290909090909096</v>
      </c>
      <c r="AC23" s="35">
        <v>0</v>
      </c>
      <c r="AD23" s="35">
        <f t="shared" si="9"/>
        <v>95.8</v>
      </c>
      <c r="AE23" s="35"/>
      <c r="AF23" s="35">
        <f t="shared" si="10"/>
        <v>95.8</v>
      </c>
      <c r="AG23" s="35">
        <v>95.8</v>
      </c>
      <c r="AH23" s="35">
        <f t="shared" si="11"/>
        <v>0</v>
      </c>
      <c r="AI23" s="77"/>
      <c r="AJ23" s="1"/>
      <c r="AK23" s="1"/>
      <c r="AL23" s="1"/>
      <c r="AM23" s="1"/>
      <c r="AN23" s="1"/>
      <c r="AO23" s="1"/>
      <c r="AP23" s="1"/>
      <c r="AQ23" s="1"/>
      <c r="AR23" s="1"/>
      <c r="AS23" s="1"/>
    </row>
    <row r="24" spans="1:45" s="2" customFormat="1" ht="17.100000000000001" customHeight="1">
      <c r="A24" s="12" t="s">
        <v>396</v>
      </c>
      <c r="B24" s="5" t="s">
        <v>360</v>
      </c>
      <c r="C24" s="5" t="s">
        <v>360</v>
      </c>
      <c r="D24" s="5" t="s">
        <v>360</v>
      </c>
      <c r="E24" s="5" t="s">
        <v>360</v>
      </c>
      <c r="F24" s="5" t="s">
        <v>360</v>
      </c>
      <c r="G24" s="5" t="s">
        <v>360</v>
      </c>
      <c r="H24" s="5" t="s">
        <v>360</v>
      </c>
      <c r="I24" s="5" t="s">
        <v>360</v>
      </c>
      <c r="J24" s="5" t="s">
        <v>360</v>
      </c>
      <c r="K24" s="5" t="s">
        <v>360</v>
      </c>
      <c r="L24" s="5" t="s">
        <v>360</v>
      </c>
      <c r="M24" s="5" t="s">
        <v>360</v>
      </c>
      <c r="N24" s="5" t="s">
        <v>360</v>
      </c>
      <c r="O24" s="5" t="s">
        <v>360</v>
      </c>
      <c r="P24" s="5" t="s">
        <v>360</v>
      </c>
      <c r="Q24" s="5" t="s">
        <v>360</v>
      </c>
      <c r="R24" s="35">
        <v>4027</v>
      </c>
      <c r="S24" s="35">
        <v>2210.6</v>
      </c>
      <c r="T24" s="4">
        <f t="shared" si="13"/>
        <v>0.54894462378942144</v>
      </c>
      <c r="U24" s="5">
        <v>20</v>
      </c>
      <c r="V24" s="5" t="s">
        <v>360</v>
      </c>
      <c r="W24" s="5" t="s">
        <v>360</v>
      </c>
      <c r="X24" s="43">
        <f t="shared" si="14"/>
        <v>0.54894462378942144</v>
      </c>
      <c r="Y24" s="44">
        <v>8074</v>
      </c>
      <c r="Z24" s="35">
        <f t="shared" si="6"/>
        <v>734</v>
      </c>
      <c r="AA24" s="35">
        <f t="shared" si="7"/>
        <v>402.9</v>
      </c>
      <c r="AB24" s="35">
        <f t="shared" si="8"/>
        <v>-331.1</v>
      </c>
      <c r="AC24" s="35">
        <v>0</v>
      </c>
      <c r="AD24" s="35">
        <f t="shared" si="9"/>
        <v>402.9</v>
      </c>
      <c r="AE24" s="35"/>
      <c r="AF24" s="35">
        <f t="shared" si="10"/>
        <v>402.9</v>
      </c>
      <c r="AG24" s="35">
        <v>402.9</v>
      </c>
      <c r="AH24" s="35">
        <f t="shared" si="11"/>
        <v>0</v>
      </c>
      <c r="AI24" s="77"/>
      <c r="AJ24" s="1"/>
      <c r="AK24" s="1"/>
      <c r="AL24" s="1"/>
      <c r="AM24" s="1"/>
      <c r="AN24" s="1"/>
      <c r="AO24" s="1"/>
      <c r="AP24" s="1"/>
      <c r="AQ24" s="1"/>
      <c r="AR24" s="1"/>
      <c r="AS24" s="1"/>
    </row>
    <row r="25" spans="1:45" s="2" customFormat="1" ht="17.100000000000001" customHeight="1">
      <c r="A25" s="12" t="s">
        <v>398</v>
      </c>
      <c r="B25" s="5" t="s">
        <v>360</v>
      </c>
      <c r="C25" s="5" t="s">
        <v>360</v>
      </c>
      <c r="D25" s="5" t="s">
        <v>360</v>
      </c>
      <c r="E25" s="5" t="s">
        <v>360</v>
      </c>
      <c r="F25" s="5" t="s">
        <v>360</v>
      </c>
      <c r="G25" s="5" t="s">
        <v>360</v>
      </c>
      <c r="H25" s="5" t="s">
        <v>360</v>
      </c>
      <c r="I25" s="5" t="s">
        <v>360</v>
      </c>
      <c r="J25" s="5" t="s">
        <v>360</v>
      </c>
      <c r="K25" s="5" t="s">
        <v>360</v>
      </c>
      <c r="L25" s="5" t="s">
        <v>360</v>
      </c>
      <c r="M25" s="5" t="s">
        <v>360</v>
      </c>
      <c r="N25" s="5" t="s">
        <v>360</v>
      </c>
      <c r="O25" s="5" t="s">
        <v>360</v>
      </c>
      <c r="P25" s="5" t="s">
        <v>360</v>
      </c>
      <c r="Q25" s="5" t="s">
        <v>360</v>
      </c>
      <c r="R25" s="35">
        <v>569.6</v>
      </c>
      <c r="S25" s="35">
        <v>537.5</v>
      </c>
      <c r="T25" s="4">
        <f t="shared" si="13"/>
        <v>0.9436446629213483</v>
      </c>
      <c r="U25" s="5">
        <v>20</v>
      </c>
      <c r="V25" s="5" t="s">
        <v>360</v>
      </c>
      <c r="W25" s="5" t="s">
        <v>360</v>
      </c>
      <c r="X25" s="43">
        <f t="shared" si="14"/>
        <v>0.9436446629213483</v>
      </c>
      <c r="Y25" s="44">
        <v>0</v>
      </c>
      <c r="Z25" s="35">
        <f t="shared" si="6"/>
        <v>0</v>
      </c>
      <c r="AA25" s="35">
        <f t="shared" si="7"/>
        <v>0</v>
      </c>
      <c r="AB25" s="35">
        <f t="shared" si="8"/>
        <v>0</v>
      </c>
      <c r="AC25" s="35">
        <v>0</v>
      </c>
      <c r="AD25" s="35">
        <f t="shared" si="9"/>
        <v>0</v>
      </c>
      <c r="AE25" s="35"/>
      <c r="AF25" s="35">
        <f t="shared" si="10"/>
        <v>0</v>
      </c>
      <c r="AG25" s="35">
        <v>0</v>
      </c>
      <c r="AH25" s="35">
        <f t="shared" si="11"/>
        <v>0</v>
      </c>
      <c r="AI25" s="77"/>
      <c r="AJ25" s="1"/>
      <c r="AK25" s="1"/>
      <c r="AL25" s="1"/>
      <c r="AM25" s="1"/>
      <c r="AN25" s="1"/>
      <c r="AO25" s="1"/>
      <c r="AP25" s="1"/>
      <c r="AQ25" s="1"/>
      <c r="AR25" s="1"/>
      <c r="AS25" s="1"/>
    </row>
    <row r="26" spans="1:45" s="2" customFormat="1" ht="17.100000000000001" customHeight="1">
      <c r="A26" s="12" t="s">
        <v>397</v>
      </c>
      <c r="B26" s="5" t="s">
        <v>360</v>
      </c>
      <c r="C26" s="5" t="s">
        <v>360</v>
      </c>
      <c r="D26" s="5" t="s">
        <v>360</v>
      </c>
      <c r="E26" s="5" t="s">
        <v>360</v>
      </c>
      <c r="F26" s="5" t="s">
        <v>360</v>
      </c>
      <c r="G26" s="5" t="s">
        <v>360</v>
      </c>
      <c r="H26" s="5" t="s">
        <v>360</v>
      </c>
      <c r="I26" s="5" t="s">
        <v>360</v>
      </c>
      <c r="J26" s="5" t="s">
        <v>360</v>
      </c>
      <c r="K26" s="5" t="s">
        <v>360</v>
      </c>
      <c r="L26" s="5" t="s">
        <v>360</v>
      </c>
      <c r="M26" s="5" t="s">
        <v>360</v>
      </c>
      <c r="N26" s="5" t="s">
        <v>360</v>
      </c>
      <c r="O26" s="5" t="s">
        <v>360</v>
      </c>
      <c r="P26" s="5" t="s">
        <v>360</v>
      </c>
      <c r="Q26" s="5" t="s">
        <v>360</v>
      </c>
      <c r="R26" s="35">
        <v>3242</v>
      </c>
      <c r="S26" s="35">
        <v>2864.6</v>
      </c>
      <c r="T26" s="4">
        <f t="shared" si="13"/>
        <v>0.88359037631091919</v>
      </c>
      <c r="U26" s="5">
        <v>20</v>
      </c>
      <c r="V26" s="5" t="s">
        <v>360</v>
      </c>
      <c r="W26" s="5" t="s">
        <v>360</v>
      </c>
      <c r="X26" s="43">
        <f t="shared" si="14"/>
        <v>0.88359037631091919</v>
      </c>
      <c r="Y26" s="44">
        <v>5295</v>
      </c>
      <c r="Z26" s="35">
        <f t="shared" si="6"/>
        <v>481.36363636363637</v>
      </c>
      <c r="AA26" s="35">
        <f t="shared" si="7"/>
        <v>425.3</v>
      </c>
      <c r="AB26" s="35">
        <f t="shared" si="8"/>
        <v>-56.063636363636363</v>
      </c>
      <c r="AC26" s="35">
        <v>0</v>
      </c>
      <c r="AD26" s="35">
        <f t="shared" si="9"/>
        <v>425.3</v>
      </c>
      <c r="AE26" s="35"/>
      <c r="AF26" s="35">
        <f t="shared" si="10"/>
        <v>425.3</v>
      </c>
      <c r="AG26" s="35">
        <v>425.3</v>
      </c>
      <c r="AH26" s="35">
        <f t="shared" si="11"/>
        <v>0</v>
      </c>
      <c r="AI26" s="77"/>
      <c r="AJ26" s="1"/>
      <c r="AK26" s="1"/>
      <c r="AL26" s="1"/>
      <c r="AM26" s="1"/>
      <c r="AN26" s="1"/>
      <c r="AO26" s="1"/>
      <c r="AP26" s="1"/>
      <c r="AQ26" s="1"/>
      <c r="AR26" s="1"/>
      <c r="AS26" s="1"/>
    </row>
    <row r="27" spans="1:45" s="2" customFormat="1" ht="17.100000000000001" customHeight="1">
      <c r="A27" s="15" t="s">
        <v>18</v>
      </c>
      <c r="B27" s="34">
        <f>SUM(B28:B54)</f>
        <v>9141508</v>
      </c>
      <c r="C27" s="34">
        <f>SUM(C28:C54)</f>
        <v>10262079.199999999</v>
      </c>
      <c r="D27" s="6">
        <f>IF(C27/B27&gt;1.2,IF((C27/B27-1.2)*0.1+1.2&gt;1.3,1.3,(C27/B27-1.2)*0.1+1.2),C27/B27)</f>
        <v>1.1225805632943711</v>
      </c>
      <c r="E27" s="21"/>
      <c r="F27" s="20"/>
      <c r="G27" s="20"/>
      <c r="H27" s="6"/>
      <c r="I27" s="21"/>
      <c r="J27" s="34">
        <f>SUM(J28:J54)</f>
        <v>5355</v>
      </c>
      <c r="K27" s="34">
        <f>SUM(K28:K54)</f>
        <v>4875</v>
      </c>
      <c r="L27" s="6">
        <f>IF(J27/K27&gt;1.2,IF((J27/K27-1)*0.1+1.2&gt;1.3,1.3,(J27/K27-1.2)*0.1+1.2),J27/K27)</f>
        <v>1.0984615384615384</v>
      </c>
      <c r="M27" s="21"/>
      <c r="N27" s="34">
        <f>SUM(N28:N54)</f>
        <v>379667.60000000003</v>
      </c>
      <c r="O27" s="34">
        <f>SUM(O28:O54)</f>
        <v>329822.30000000005</v>
      </c>
      <c r="P27" s="6">
        <f>IF(O27/N27&gt;1.2,IF((O27/N27-1.2)*0.1+1.2&gt;1.3,1.3,(O27/N27-1.2)*0.1+1.2),O27/N27)</f>
        <v>0.86871331659588547</v>
      </c>
      <c r="Q27" s="21"/>
      <c r="R27" s="34"/>
      <c r="S27" s="34"/>
      <c r="T27" s="6"/>
      <c r="U27" s="21"/>
      <c r="V27" s="21"/>
      <c r="W27" s="21"/>
      <c r="X27" s="22"/>
      <c r="Y27" s="20">
        <f>SUM(Y28:Y54)</f>
        <v>825602</v>
      </c>
      <c r="Z27" s="34">
        <f>SUM(Z28:Z54)</f>
        <v>75054.727272727265</v>
      </c>
      <c r="AA27" s="34">
        <f>SUM(AA28:AA54)</f>
        <v>72968.800000000017</v>
      </c>
      <c r="AB27" s="34">
        <f>SUM(AB28:AB54)</f>
        <v>-2085.9272727272728</v>
      </c>
      <c r="AC27" s="34">
        <f t="shared" ref="AC27:AH27" si="15">SUM(AC28:AC54)</f>
        <v>485.39999999999992</v>
      </c>
      <c r="AD27" s="34">
        <f t="shared" si="15"/>
        <v>73454.199999999983</v>
      </c>
      <c r="AE27" s="34">
        <f t="shared" si="15"/>
        <v>0</v>
      </c>
      <c r="AF27" s="34">
        <f t="shared" si="15"/>
        <v>73454.199999999983</v>
      </c>
      <c r="AG27" s="34">
        <f t="shared" si="15"/>
        <v>73249.5</v>
      </c>
      <c r="AH27" s="34">
        <f t="shared" si="15"/>
        <v>204.69999999999996</v>
      </c>
      <c r="AI27" s="77"/>
      <c r="AJ27" s="1"/>
      <c r="AK27" s="1"/>
      <c r="AL27" s="1"/>
      <c r="AM27" s="1"/>
      <c r="AN27" s="1"/>
      <c r="AO27" s="1"/>
      <c r="AP27" s="1"/>
      <c r="AQ27" s="1"/>
      <c r="AR27" s="1"/>
      <c r="AS27" s="1"/>
    </row>
    <row r="28" spans="1:45" s="2" customFormat="1" ht="17.100000000000001" customHeight="1">
      <c r="A28" s="13" t="s">
        <v>0</v>
      </c>
      <c r="B28" s="63">
        <v>7650</v>
      </c>
      <c r="C28" s="63">
        <v>7081.5</v>
      </c>
      <c r="D28" s="4">
        <f t="shared" ref="D28:D54" si="16">IF(E28=0,0,IF(B28=0,1,IF(C28&lt;0,0,IF(C28/B28&gt;1.2,IF((C28/B28-1.2)*0.1+1.2&gt;1.3,1.3,(C28/B28-1.2)*0.1+1.2),C28/B28))))</f>
        <v>0.9256862745098039</v>
      </c>
      <c r="E28" s="11">
        <v>5</v>
      </c>
      <c r="F28" s="63">
        <v>103.8</v>
      </c>
      <c r="G28" s="63">
        <v>94</v>
      </c>
      <c r="H28" s="4">
        <f>IF(I28=0,0,IF(F28=0,1,IF(G28&lt;0,0,IF(G28/F28&gt;1.2,IF((G28/F28-1.2)*0.1+1.2&gt;1.3,1.3,(G28/F28-1.2)*0.1+1.2),G28/F28))))</f>
        <v>0.90558766859344897</v>
      </c>
      <c r="I28" s="11">
        <v>5</v>
      </c>
      <c r="J28" s="44">
        <v>120</v>
      </c>
      <c r="K28" s="44">
        <v>146</v>
      </c>
      <c r="L28" s="4">
        <f t="shared" ref="L28:L54" si="17">IF(M28=0,0,IF(J28=0,1,IF(K28&lt;0,0,IF(J28/K28&gt;1.2,IF((J28/K28-1.2)*0.1+1.2&gt;1.3,1.3,(J28/K28-1.2)*0.1+1.2),J28/K28))))</f>
        <v>0.82191780821917804</v>
      </c>
      <c r="M28" s="11">
        <v>15</v>
      </c>
      <c r="N28" s="35">
        <v>3438.6</v>
      </c>
      <c r="O28" s="35">
        <v>2278.8000000000002</v>
      </c>
      <c r="P28" s="4">
        <f t="shared" ref="P28:P54" si="18">IF(Q28=0,0,IF(N28=0,1,IF(O28&lt;0,0,IF(O28/N28&gt;1.2,IF((O28/N28-1.2)*0.1+1.2&gt;1.3,1.3,(O28/N28-1.2)*0.1+1.2),O28/N28))))</f>
        <v>0.6627115686616647</v>
      </c>
      <c r="Q28" s="11">
        <v>20</v>
      </c>
      <c r="R28" s="5" t="s">
        <v>360</v>
      </c>
      <c r="S28" s="5" t="s">
        <v>360</v>
      </c>
      <c r="T28" s="5" t="s">
        <v>360</v>
      </c>
      <c r="U28" s="5" t="s">
        <v>360</v>
      </c>
      <c r="V28" s="5">
        <v>1</v>
      </c>
      <c r="W28" s="5">
        <v>15</v>
      </c>
      <c r="X28" s="43">
        <f>(D28*E28+H28*I28+L28*M28+P28*Q28+V28*W28)/(E28+I28+M28+Q28+W28)</f>
        <v>0.82898947020062042</v>
      </c>
      <c r="Y28" s="44">
        <v>24411</v>
      </c>
      <c r="Z28" s="35">
        <f t="shared" si="6"/>
        <v>2219.181818181818</v>
      </c>
      <c r="AA28" s="35">
        <f t="shared" si="7"/>
        <v>1839.7</v>
      </c>
      <c r="AB28" s="35">
        <f t="shared" si="8"/>
        <v>-379.48181818181797</v>
      </c>
      <c r="AC28" s="35">
        <v>20.2</v>
      </c>
      <c r="AD28" s="35">
        <f t="shared" si="9"/>
        <v>1859.9</v>
      </c>
      <c r="AE28" s="35"/>
      <c r="AF28" s="35">
        <f t="shared" si="10"/>
        <v>1859.9</v>
      </c>
      <c r="AG28" s="35">
        <v>1844.4</v>
      </c>
      <c r="AH28" s="35">
        <f>ROUND(AF28-AG28,1)</f>
        <v>15.5</v>
      </c>
      <c r="AI28" s="77"/>
      <c r="AJ28" s="1"/>
      <c r="AK28" s="1"/>
      <c r="AL28" s="1"/>
      <c r="AM28" s="1"/>
      <c r="AN28" s="1"/>
      <c r="AO28" s="1"/>
      <c r="AP28" s="1"/>
      <c r="AQ28" s="1"/>
      <c r="AR28" s="1"/>
      <c r="AS28" s="1"/>
    </row>
    <row r="29" spans="1:45" s="2" customFormat="1" ht="17.100000000000001" customHeight="1">
      <c r="A29" s="13" t="s">
        <v>19</v>
      </c>
      <c r="B29" s="63">
        <v>931315</v>
      </c>
      <c r="C29" s="63">
        <v>836423.5</v>
      </c>
      <c r="D29" s="4">
        <f t="shared" si="16"/>
        <v>0.89811019901966571</v>
      </c>
      <c r="E29" s="11">
        <v>5</v>
      </c>
      <c r="F29" s="63">
        <v>103.5</v>
      </c>
      <c r="G29" s="63">
        <v>108</v>
      </c>
      <c r="H29" s="4">
        <f t="shared" ref="H29:H54" si="19">IF(I29=0,0,IF(F29=0,1,IF(G29&lt;0,0,IF(G29/F29&gt;1.2,IF((G29/F29-1.2)*0.1+1.2&gt;1.3,1.3,(G29/F29-1.2)*0.1+1.2),G29/F29))))</f>
        <v>1.0434782608695652</v>
      </c>
      <c r="I29" s="11">
        <v>5</v>
      </c>
      <c r="J29" s="44">
        <v>200</v>
      </c>
      <c r="K29" s="44">
        <v>170</v>
      </c>
      <c r="L29" s="4">
        <f t="shared" si="17"/>
        <v>1.1764705882352942</v>
      </c>
      <c r="M29" s="11">
        <v>5</v>
      </c>
      <c r="N29" s="35">
        <v>19050.2</v>
      </c>
      <c r="O29" s="35">
        <v>13839.9</v>
      </c>
      <c r="P29" s="4">
        <f t="shared" si="18"/>
        <v>0.72649630975002888</v>
      </c>
      <c r="Q29" s="11">
        <v>20</v>
      </c>
      <c r="R29" s="5" t="s">
        <v>360</v>
      </c>
      <c r="S29" s="5" t="s">
        <v>360</v>
      </c>
      <c r="T29" s="5" t="s">
        <v>360</v>
      </c>
      <c r="U29" s="5" t="s">
        <v>360</v>
      </c>
      <c r="V29" s="5">
        <v>1</v>
      </c>
      <c r="W29" s="5">
        <v>15</v>
      </c>
      <c r="X29" s="43">
        <f>(D29*E29+H29*I29+L29*M29+P29*Q29+V29*W29)/(E29+I29+M29+Q29+W29)</f>
        <v>0.90240442871246418</v>
      </c>
      <c r="Y29" s="44">
        <v>36132</v>
      </c>
      <c r="Z29" s="35">
        <f t="shared" si="6"/>
        <v>3284.7272727272725</v>
      </c>
      <c r="AA29" s="35">
        <f t="shared" si="7"/>
        <v>2964.2</v>
      </c>
      <c r="AB29" s="35">
        <f t="shared" si="8"/>
        <v>-320.5272727272727</v>
      </c>
      <c r="AC29" s="35">
        <v>65.900000000000006</v>
      </c>
      <c r="AD29" s="35">
        <f t="shared" si="9"/>
        <v>3030.1</v>
      </c>
      <c r="AE29" s="35"/>
      <c r="AF29" s="35">
        <f t="shared" si="10"/>
        <v>3030.1</v>
      </c>
      <c r="AG29" s="35">
        <v>2978.6</v>
      </c>
      <c r="AH29" s="35">
        <f t="shared" ref="AH29:AH54" si="20">ROUND(AF29-AG29,1)</f>
        <v>51.5</v>
      </c>
      <c r="AI29" s="77"/>
      <c r="AJ29" s="1"/>
      <c r="AK29" s="1"/>
      <c r="AL29" s="1"/>
      <c r="AM29" s="1"/>
      <c r="AN29" s="1"/>
      <c r="AO29" s="1"/>
      <c r="AP29" s="1"/>
      <c r="AQ29" s="1"/>
      <c r="AR29" s="1"/>
      <c r="AS29" s="1"/>
    </row>
    <row r="30" spans="1:45" s="2" customFormat="1" ht="17.100000000000001" customHeight="1">
      <c r="A30" s="13" t="s">
        <v>20</v>
      </c>
      <c r="B30" s="63">
        <v>93024</v>
      </c>
      <c r="C30" s="63">
        <v>281758.90000000002</v>
      </c>
      <c r="D30" s="4">
        <f t="shared" si="16"/>
        <v>1.3</v>
      </c>
      <c r="E30" s="11">
        <v>5</v>
      </c>
      <c r="F30" s="63">
        <v>107</v>
      </c>
      <c r="G30" s="63">
        <v>103.1</v>
      </c>
      <c r="H30" s="4">
        <f t="shared" si="19"/>
        <v>0.96355140186915877</v>
      </c>
      <c r="I30" s="11">
        <v>5</v>
      </c>
      <c r="J30" s="44">
        <v>120</v>
      </c>
      <c r="K30" s="44">
        <v>99</v>
      </c>
      <c r="L30" s="4">
        <f t="shared" si="17"/>
        <v>1.2012121212121212</v>
      </c>
      <c r="M30" s="11">
        <v>10</v>
      </c>
      <c r="N30" s="35">
        <v>5730.3</v>
      </c>
      <c r="O30" s="35">
        <v>7084.3</v>
      </c>
      <c r="P30" s="4">
        <f t="shared" si="18"/>
        <v>1.2036287803430885</v>
      </c>
      <c r="Q30" s="11">
        <v>20</v>
      </c>
      <c r="R30" s="5" t="s">
        <v>360</v>
      </c>
      <c r="S30" s="5" t="s">
        <v>360</v>
      </c>
      <c r="T30" s="5" t="s">
        <v>360</v>
      </c>
      <c r="U30" s="5" t="s">
        <v>360</v>
      </c>
      <c r="V30" s="5">
        <v>1</v>
      </c>
      <c r="W30" s="5">
        <v>15</v>
      </c>
      <c r="X30" s="43">
        <f t="shared" ref="X30:X54" si="21">(D30*E30+H30*I30+L30*M30+P30*Q30+V30*W30)/(E30+I30+M30+Q30+W30)</f>
        <v>1.1345900696059776</v>
      </c>
      <c r="Y30" s="44">
        <v>24285</v>
      </c>
      <c r="Z30" s="35">
        <f t="shared" si="6"/>
        <v>2207.7272727272725</v>
      </c>
      <c r="AA30" s="35">
        <f t="shared" si="7"/>
        <v>2504.9</v>
      </c>
      <c r="AB30" s="35">
        <f t="shared" si="8"/>
        <v>297.17272727272757</v>
      </c>
      <c r="AC30" s="35">
        <v>6.3</v>
      </c>
      <c r="AD30" s="35">
        <f t="shared" si="9"/>
        <v>2511.1999999999998</v>
      </c>
      <c r="AE30" s="35"/>
      <c r="AF30" s="35">
        <f t="shared" si="10"/>
        <v>2511.1999999999998</v>
      </c>
      <c r="AG30" s="35">
        <v>2548.9</v>
      </c>
      <c r="AH30" s="35">
        <f t="shared" si="20"/>
        <v>-37.700000000000003</v>
      </c>
      <c r="AI30" s="77"/>
      <c r="AJ30" s="1"/>
      <c r="AK30" s="1"/>
      <c r="AL30" s="1"/>
      <c r="AM30" s="1"/>
      <c r="AN30" s="1"/>
      <c r="AO30" s="1"/>
      <c r="AP30" s="1"/>
      <c r="AQ30" s="1"/>
      <c r="AR30" s="1"/>
      <c r="AS30" s="1"/>
    </row>
    <row r="31" spans="1:45" s="2" customFormat="1" ht="17.100000000000001" customHeight="1">
      <c r="A31" s="13" t="s">
        <v>21</v>
      </c>
      <c r="B31" s="63">
        <v>14953</v>
      </c>
      <c r="C31" s="63">
        <v>14032.7</v>
      </c>
      <c r="D31" s="4">
        <f t="shared" si="16"/>
        <v>0.93845382197552341</v>
      </c>
      <c r="E31" s="11">
        <v>5</v>
      </c>
      <c r="F31" s="63">
        <v>106.6</v>
      </c>
      <c r="G31" s="63">
        <v>101.5</v>
      </c>
      <c r="H31" s="4">
        <f t="shared" si="19"/>
        <v>0.95215759849906201</v>
      </c>
      <c r="I31" s="11">
        <v>5</v>
      </c>
      <c r="J31" s="44">
        <v>215</v>
      </c>
      <c r="K31" s="44">
        <v>204</v>
      </c>
      <c r="L31" s="4">
        <f t="shared" si="17"/>
        <v>1.053921568627451</v>
      </c>
      <c r="M31" s="11">
        <v>10</v>
      </c>
      <c r="N31" s="35">
        <v>8798.9</v>
      </c>
      <c r="O31" s="35">
        <v>5429.5</v>
      </c>
      <c r="P31" s="4">
        <f t="shared" si="18"/>
        <v>0.6170657695848345</v>
      </c>
      <c r="Q31" s="11">
        <v>20</v>
      </c>
      <c r="R31" s="5" t="s">
        <v>360</v>
      </c>
      <c r="S31" s="5" t="s">
        <v>360</v>
      </c>
      <c r="T31" s="5" t="s">
        <v>360</v>
      </c>
      <c r="U31" s="5" t="s">
        <v>360</v>
      </c>
      <c r="V31" s="5">
        <v>1</v>
      </c>
      <c r="W31" s="5">
        <v>15</v>
      </c>
      <c r="X31" s="43">
        <f t="shared" si="21"/>
        <v>0.86061069418807501</v>
      </c>
      <c r="Y31" s="44">
        <v>29449</v>
      </c>
      <c r="Z31" s="35">
        <f t="shared" si="6"/>
        <v>2677.181818181818</v>
      </c>
      <c r="AA31" s="35">
        <f t="shared" si="7"/>
        <v>2304</v>
      </c>
      <c r="AB31" s="35">
        <f t="shared" si="8"/>
        <v>-373.18181818181802</v>
      </c>
      <c r="AC31" s="35">
        <v>33.700000000000003</v>
      </c>
      <c r="AD31" s="35">
        <f t="shared" si="9"/>
        <v>2337.6999999999998</v>
      </c>
      <c r="AE31" s="35"/>
      <c r="AF31" s="35">
        <f t="shared" si="10"/>
        <v>2337.6999999999998</v>
      </c>
      <c r="AG31" s="35">
        <v>2313.1999999999998</v>
      </c>
      <c r="AH31" s="35">
        <f t="shared" si="20"/>
        <v>24.5</v>
      </c>
      <c r="AI31" s="77"/>
      <c r="AJ31" s="1"/>
      <c r="AK31" s="1"/>
      <c r="AL31" s="1"/>
      <c r="AM31" s="1"/>
      <c r="AN31" s="1"/>
      <c r="AO31" s="1"/>
      <c r="AP31" s="1"/>
      <c r="AQ31" s="1"/>
      <c r="AR31" s="1"/>
      <c r="AS31" s="1"/>
    </row>
    <row r="32" spans="1:45" s="2" customFormat="1" ht="17.100000000000001" customHeight="1">
      <c r="A32" s="13" t="s">
        <v>22</v>
      </c>
      <c r="B32" s="63">
        <v>25704</v>
      </c>
      <c r="C32" s="63">
        <v>27866.799999999999</v>
      </c>
      <c r="D32" s="4">
        <f t="shared" si="16"/>
        <v>1.0841425459072518</v>
      </c>
      <c r="E32" s="11">
        <v>5</v>
      </c>
      <c r="F32" s="63">
        <v>106.2</v>
      </c>
      <c r="G32" s="63">
        <v>101.8</v>
      </c>
      <c r="H32" s="4">
        <f t="shared" si="19"/>
        <v>0.95856873822975508</v>
      </c>
      <c r="I32" s="11">
        <v>5</v>
      </c>
      <c r="J32" s="44">
        <v>220</v>
      </c>
      <c r="K32" s="44">
        <v>202</v>
      </c>
      <c r="L32" s="4">
        <f t="shared" si="17"/>
        <v>1.0891089108910892</v>
      </c>
      <c r="M32" s="11">
        <v>10</v>
      </c>
      <c r="N32" s="35">
        <v>7058.5</v>
      </c>
      <c r="O32" s="35">
        <v>8167.4</v>
      </c>
      <c r="P32" s="4">
        <f t="shared" si="18"/>
        <v>1.1571013671459942</v>
      </c>
      <c r="Q32" s="11">
        <v>20</v>
      </c>
      <c r="R32" s="5" t="s">
        <v>360</v>
      </c>
      <c r="S32" s="5" t="s">
        <v>360</v>
      </c>
      <c r="T32" s="5" t="s">
        <v>360</v>
      </c>
      <c r="U32" s="5" t="s">
        <v>360</v>
      </c>
      <c r="V32" s="5">
        <v>1</v>
      </c>
      <c r="W32" s="5">
        <v>15</v>
      </c>
      <c r="X32" s="43">
        <f t="shared" si="21"/>
        <v>1.0772122340457422</v>
      </c>
      <c r="Y32" s="44">
        <v>36357</v>
      </c>
      <c r="Z32" s="35">
        <f t="shared" si="6"/>
        <v>3305.181818181818</v>
      </c>
      <c r="AA32" s="35">
        <f t="shared" si="7"/>
        <v>3560.4</v>
      </c>
      <c r="AB32" s="35">
        <f t="shared" si="8"/>
        <v>255.21818181818207</v>
      </c>
      <c r="AC32" s="35">
        <v>47.9</v>
      </c>
      <c r="AD32" s="35">
        <f t="shared" si="9"/>
        <v>3608.3</v>
      </c>
      <c r="AE32" s="35"/>
      <c r="AF32" s="35">
        <f t="shared" si="10"/>
        <v>3608.3</v>
      </c>
      <c r="AG32" s="35">
        <v>3647.5</v>
      </c>
      <c r="AH32" s="35">
        <f t="shared" si="20"/>
        <v>-39.200000000000003</v>
      </c>
      <c r="AI32" s="77"/>
      <c r="AJ32" s="1"/>
      <c r="AK32" s="1"/>
      <c r="AL32" s="1"/>
      <c r="AM32" s="1"/>
      <c r="AN32" s="1"/>
      <c r="AO32" s="1"/>
      <c r="AP32" s="1"/>
      <c r="AQ32" s="1"/>
      <c r="AR32" s="1"/>
      <c r="AS32" s="1"/>
    </row>
    <row r="33" spans="1:45" s="2" customFormat="1" ht="17.100000000000001" customHeight="1">
      <c r="A33" s="13" t="s">
        <v>23</v>
      </c>
      <c r="B33" s="63">
        <v>21574</v>
      </c>
      <c r="C33" s="63">
        <v>20712.7</v>
      </c>
      <c r="D33" s="4">
        <f t="shared" si="16"/>
        <v>0.96007694447019565</v>
      </c>
      <c r="E33" s="11">
        <v>5</v>
      </c>
      <c r="F33" s="63">
        <v>105.7</v>
      </c>
      <c r="G33" s="63">
        <v>119.6</v>
      </c>
      <c r="H33" s="4">
        <f t="shared" si="19"/>
        <v>1.1315042573320717</v>
      </c>
      <c r="I33" s="11">
        <v>5</v>
      </c>
      <c r="J33" s="44">
        <v>300</v>
      </c>
      <c r="K33" s="44">
        <v>242</v>
      </c>
      <c r="L33" s="4">
        <f t="shared" si="17"/>
        <v>1.2039669421487602</v>
      </c>
      <c r="M33" s="11">
        <v>15</v>
      </c>
      <c r="N33" s="35">
        <v>5616.6</v>
      </c>
      <c r="O33" s="35">
        <v>4806.8</v>
      </c>
      <c r="P33" s="4">
        <f t="shared" si="18"/>
        <v>0.85582024712459492</v>
      </c>
      <c r="Q33" s="11">
        <v>20</v>
      </c>
      <c r="R33" s="5" t="s">
        <v>360</v>
      </c>
      <c r="S33" s="5" t="s">
        <v>360</v>
      </c>
      <c r="T33" s="5" t="s">
        <v>360</v>
      </c>
      <c r="U33" s="5" t="s">
        <v>360</v>
      </c>
      <c r="V33" s="5">
        <v>1</v>
      </c>
      <c r="W33" s="5">
        <v>15</v>
      </c>
      <c r="X33" s="43">
        <f t="shared" si="21"/>
        <v>1.0105635847289107</v>
      </c>
      <c r="Y33" s="44">
        <v>34149</v>
      </c>
      <c r="Z33" s="35">
        <f t="shared" si="6"/>
        <v>3104.4545454545455</v>
      </c>
      <c r="AA33" s="35">
        <f t="shared" si="7"/>
        <v>3137.2</v>
      </c>
      <c r="AB33" s="35">
        <f t="shared" si="8"/>
        <v>32.745454545454322</v>
      </c>
      <c r="AC33" s="35">
        <v>62.6</v>
      </c>
      <c r="AD33" s="35">
        <f t="shared" si="9"/>
        <v>3199.8</v>
      </c>
      <c r="AE33" s="35"/>
      <c r="AF33" s="35">
        <f t="shared" si="10"/>
        <v>3199.8</v>
      </c>
      <c r="AG33" s="35">
        <v>3165.7</v>
      </c>
      <c r="AH33" s="35">
        <f t="shared" si="20"/>
        <v>34.1</v>
      </c>
      <c r="AI33" s="77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s="2" customFormat="1" ht="17.100000000000001" customHeight="1">
      <c r="A34" s="13" t="s">
        <v>24</v>
      </c>
      <c r="B34" s="63">
        <v>2489699</v>
      </c>
      <c r="C34" s="63">
        <v>3112807.5</v>
      </c>
      <c r="D34" s="4">
        <f t="shared" si="16"/>
        <v>1.2050274631592011</v>
      </c>
      <c r="E34" s="11">
        <v>5</v>
      </c>
      <c r="F34" s="63">
        <v>104.7</v>
      </c>
      <c r="G34" s="63">
        <v>106.4</v>
      </c>
      <c r="H34" s="4">
        <f t="shared" si="19"/>
        <v>1.0162368672397326</v>
      </c>
      <c r="I34" s="11">
        <v>5</v>
      </c>
      <c r="J34" s="44">
        <v>180</v>
      </c>
      <c r="K34" s="44">
        <v>168</v>
      </c>
      <c r="L34" s="4">
        <f t="shared" si="17"/>
        <v>1.0714285714285714</v>
      </c>
      <c r="M34" s="11">
        <v>5</v>
      </c>
      <c r="N34" s="35">
        <v>72344.7</v>
      </c>
      <c r="O34" s="35">
        <v>66208.800000000003</v>
      </c>
      <c r="P34" s="4">
        <f t="shared" si="18"/>
        <v>0.91518521743818149</v>
      </c>
      <c r="Q34" s="11">
        <v>20</v>
      </c>
      <c r="R34" s="5" t="s">
        <v>360</v>
      </c>
      <c r="S34" s="5" t="s">
        <v>360</v>
      </c>
      <c r="T34" s="5" t="s">
        <v>360</v>
      </c>
      <c r="U34" s="5" t="s">
        <v>360</v>
      </c>
      <c r="V34" s="5">
        <v>1</v>
      </c>
      <c r="W34" s="5">
        <v>15</v>
      </c>
      <c r="X34" s="43">
        <f t="shared" si="21"/>
        <v>0.99534337715802312</v>
      </c>
      <c r="Y34" s="44">
        <v>27280</v>
      </c>
      <c r="Z34" s="35">
        <f t="shared" si="6"/>
        <v>2480</v>
      </c>
      <c r="AA34" s="35">
        <f t="shared" si="7"/>
        <v>2468.5</v>
      </c>
      <c r="AB34" s="35">
        <f t="shared" si="8"/>
        <v>-11.5</v>
      </c>
      <c r="AC34" s="35">
        <v>3.1</v>
      </c>
      <c r="AD34" s="35">
        <f t="shared" si="9"/>
        <v>2471.6</v>
      </c>
      <c r="AE34" s="35"/>
      <c r="AF34" s="35">
        <f t="shared" si="10"/>
        <v>2471.6</v>
      </c>
      <c r="AG34" s="35">
        <v>2465.8000000000002</v>
      </c>
      <c r="AH34" s="35">
        <f t="shared" si="20"/>
        <v>5.8</v>
      </c>
      <c r="AI34" s="77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s="2" customFormat="1" ht="17.100000000000001" customHeight="1">
      <c r="A35" s="13" t="s">
        <v>25</v>
      </c>
      <c r="B35" s="63">
        <v>32557</v>
      </c>
      <c r="C35" s="63">
        <v>23216.799999999999</v>
      </c>
      <c r="D35" s="4">
        <f t="shared" si="16"/>
        <v>0.71311238750499117</v>
      </c>
      <c r="E35" s="11">
        <v>5</v>
      </c>
      <c r="F35" s="63">
        <v>104.2</v>
      </c>
      <c r="G35" s="63">
        <v>102.7</v>
      </c>
      <c r="H35" s="4">
        <f t="shared" si="19"/>
        <v>0.98560460652591175</v>
      </c>
      <c r="I35" s="11">
        <v>5</v>
      </c>
      <c r="J35" s="44">
        <v>70</v>
      </c>
      <c r="K35" s="44">
        <v>49</v>
      </c>
      <c r="L35" s="4">
        <f t="shared" si="17"/>
        <v>1.2228571428571429</v>
      </c>
      <c r="M35" s="11">
        <v>10</v>
      </c>
      <c r="N35" s="35">
        <v>3233.5</v>
      </c>
      <c r="O35" s="35">
        <v>2910.8</v>
      </c>
      <c r="P35" s="4">
        <f t="shared" si="18"/>
        <v>0.90020102056595031</v>
      </c>
      <c r="Q35" s="11">
        <v>20</v>
      </c>
      <c r="R35" s="5" t="s">
        <v>360</v>
      </c>
      <c r="S35" s="5" t="s">
        <v>360</v>
      </c>
      <c r="T35" s="5" t="s">
        <v>360</v>
      </c>
      <c r="U35" s="5" t="s">
        <v>360</v>
      </c>
      <c r="V35" s="5">
        <v>1</v>
      </c>
      <c r="W35" s="5">
        <v>15</v>
      </c>
      <c r="X35" s="43">
        <f t="shared" si="21"/>
        <v>0.97683957836445356</v>
      </c>
      <c r="Y35" s="44">
        <v>17421</v>
      </c>
      <c r="Z35" s="35">
        <f t="shared" si="6"/>
        <v>1583.7272727272727</v>
      </c>
      <c r="AA35" s="35">
        <f t="shared" si="7"/>
        <v>1547</v>
      </c>
      <c r="AB35" s="35">
        <f t="shared" si="8"/>
        <v>-36.727272727272748</v>
      </c>
      <c r="AC35" s="35">
        <v>9.6</v>
      </c>
      <c r="AD35" s="35">
        <f t="shared" si="9"/>
        <v>1556.6</v>
      </c>
      <c r="AE35" s="35"/>
      <c r="AF35" s="35">
        <f t="shared" si="10"/>
        <v>1556.6</v>
      </c>
      <c r="AG35" s="35">
        <v>1555.3</v>
      </c>
      <c r="AH35" s="35">
        <f t="shared" si="20"/>
        <v>1.3</v>
      </c>
      <c r="AI35" s="77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s="2" customFormat="1" ht="17.100000000000001" customHeight="1">
      <c r="A36" s="13" t="s">
        <v>26</v>
      </c>
      <c r="B36" s="63">
        <v>7152</v>
      </c>
      <c r="C36" s="63">
        <v>9172.2000000000007</v>
      </c>
      <c r="D36" s="4">
        <f t="shared" si="16"/>
        <v>1.2082466442953019</v>
      </c>
      <c r="E36" s="11">
        <v>5</v>
      </c>
      <c r="F36" s="63">
        <v>104.9</v>
      </c>
      <c r="G36" s="63">
        <v>96.6</v>
      </c>
      <c r="H36" s="4">
        <f t="shared" si="19"/>
        <v>0.9208770257387987</v>
      </c>
      <c r="I36" s="11">
        <v>5</v>
      </c>
      <c r="J36" s="44">
        <v>150</v>
      </c>
      <c r="K36" s="44">
        <v>147</v>
      </c>
      <c r="L36" s="4">
        <f t="shared" si="17"/>
        <v>1.0204081632653061</v>
      </c>
      <c r="M36" s="11">
        <v>15</v>
      </c>
      <c r="N36" s="35">
        <v>4753.8</v>
      </c>
      <c r="O36" s="35">
        <v>3857.7</v>
      </c>
      <c r="P36" s="4">
        <f t="shared" si="18"/>
        <v>0.81149816988514445</v>
      </c>
      <c r="Q36" s="11">
        <v>20</v>
      </c>
      <c r="R36" s="5" t="s">
        <v>360</v>
      </c>
      <c r="S36" s="5" t="s">
        <v>360</v>
      </c>
      <c r="T36" s="5" t="s">
        <v>360</v>
      </c>
      <c r="U36" s="5" t="s">
        <v>360</v>
      </c>
      <c r="V36" s="5">
        <v>1</v>
      </c>
      <c r="W36" s="5">
        <v>15</v>
      </c>
      <c r="X36" s="43">
        <f t="shared" si="21"/>
        <v>0.95302840328088301</v>
      </c>
      <c r="Y36" s="44">
        <v>31614</v>
      </c>
      <c r="Z36" s="35">
        <f t="shared" si="6"/>
        <v>2874</v>
      </c>
      <c r="AA36" s="35">
        <f t="shared" si="7"/>
        <v>2739</v>
      </c>
      <c r="AB36" s="35">
        <f t="shared" si="8"/>
        <v>-135</v>
      </c>
      <c r="AC36" s="35">
        <v>-6.3</v>
      </c>
      <c r="AD36" s="35">
        <f t="shared" si="9"/>
        <v>2732.7</v>
      </c>
      <c r="AE36" s="35"/>
      <c r="AF36" s="35">
        <f t="shared" si="10"/>
        <v>2732.7</v>
      </c>
      <c r="AG36" s="35">
        <v>2741.1</v>
      </c>
      <c r="AH36" s="35">
        <f t="shared" si="20"/>
        <v>-8.4</v>
      </c>
      <c r="AI36" s="77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s="2" customFormat="1" ht="17.100000000000001" customHeight="1">
      <c r="A37" s="13" t="s">
        <v>27</v>
      </c>
      <c r="B37" s="63">
        <v>1342</v>
      </c>
      <c r="C37" s="63">
        <v>1352.2</v>
      </c>
      <c r="D37" s="4">
        <f t="shared" si="16"/>
        <v>1.0076005961251864</v>
      </c>
      <c r="E37" s="11">
        <v>5</v>
      </c>
      <c r="F37" s="63">
        <v>104.7</v>
      </c>
      <c r="G37" s="63">
        <v>87.6</v>
      </c>
      <c r="H37" s="4">
        <f t="shared" si="19"/>
        <v>0.83667621776504286</v>
      </c>
      <c r="I37" s="11">
        <v>5</v>
      </c>
      <c r="J37" s="44">
        <v>130</v>
      </c>
      <c r="K37" s="44">
        <v>124</v>
      </c>
      <c r="L37" s="4">
        <f t="shared" si="17"/>
        <v>1.0483870967741935</v>
      </c>
      <c r="M37" s="11">
        <v>15</v>
      </c>
      <c r="N37" s="35">
        <v>3403</v>
      </c>
      <c r="O37" s="35">
        <v>3178.8</v>
      </c>
      <c r="P37" s="4">
        <f t="shared" si="18"/>
        <v>0.93411695562738761</v>
      </c>
      <c r="Q37" s="11">
        <v>20</v>
      </c>
      <c r="R37" s="5" t="s">
        <v>360</v>
      </c>
      <c r="S37" s="5" t="s">
        <v>360</v>
      </c>
      <c r="T37" s="5" t="s">
        <v>360</v>
      </c>
      <c r="U37" s="5" t="s">
        <v>360</v>
      </c>
      <c r="V37" s="5">
        <v>1</v>
      </c>
      <c r="W37" s="5">
        <v>15</v>
      </c>
      <c r="X37" s="43">
        <f t="shared" si="21"/>
        <v>0.97715882722686342</v>
      </c>
      <c r="Y37" s="44">
        <v>16373</v>
      </c>
      <c r="Z37" s="35">
        <f t="shared" si="6"/>
        <v>1488.4545454545455</v>
      </c>
      <c r="AA37" s="35">
        <f t="shared" si="7"/>
        <v>1454.5</v>
      </c>
      <c r="AB37" s="35">
        <f t="shared" si="8"/>
        <v>-33.954545454545496</v>
      </c>
      <c r="AC37" s="35">
        <v>22.8</v>
      </c>
      <c r="AD37" s="35">
        <f t="shared" si="9"/>
        <v>1477.3</v>
      </c>
      <c r="AE37" s="35"/>
      <c r="AF37" s="35">
        <f t="shared" si="10"/>
        <v>1477.3</v>
      </c>
      <c r="AG37" s="35">
        <v>1496.3</v>
      </c>
      <c r="AH37" s="35">
        <f t="shared" si="20"/>
        <v>-19</v>
      </c>
      <c r="AI37" s="77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s="2" customFormat="1" ht="17.100000000000001" customHeight="1">
      <c r="A38" s="13" t="s">
        <v>28</v>
      </c>
      <c r="B38" s="63">
        <v>1186695</v>
      </c>
      <c r="C38" s="63">
        <v>1262269.3999999999</v>
      </c>
      <c r="D38" s="4">
        <f t="shared" si="16"/>
        <v>1.0636847715714652</v>
      </c>
      <c r="E38" s="11">
        <v>5</v>
      </c>
      <c r="F38" s="63">
        <v>102.7</v>
      </c>
      <c r="G38" s="63">
        <v>103.6</v>
      </c>
      <c r="H38" s="4">
        <f t="shared" si="19"/>
        <v>1.0087633885102238</v>
      </c>
      <c r="I38" s="11">
        <v>5</v>
      </c>
      <c r="J38" s="44">
        <v>210</v>
      </c>
      <c r="K38" s="44">
        <v>175</v>
      </c>
      <c r="L38" s="4">
        <f t="shared" si="17"/>
        <v>1.2</v>
      </c>
      <c r="M38" s="11">
        <v>10</v>
      </c>
      <c r="N38" s="35">
        <v>17200.400000000001</v>
      </c>
      <c r="O38" s="35">
        <v>15369.5</v>
      </c>
      <c r="P38" s="4">
        <f t="shared" si="18"/>
        <v>0.89355480105113827</v>
      </c>
      <c r="Q38" s="11">
        <v>20</v>
      </c>
      <c r="R38" s="5" t="s">
        <v>360</v>
      </c>
      <c r="S38" s="5" t="s">
        <v>360</v>
      </c>
      <c r="T38" s="5" t="s">
        <v>360</v>
      </c>
      <c r="U38" s="5" t="s">
        <v>360</v>
      </c>
      <c r="V38" s="5">
        <v>1</v>
      </c>
      <c r="W38" s="5">
        <v>15</v>
      </c>
      <c r="X38" s="43">
        <f t="shared" si="21"/>
        <v>1.0042424876623857</v>
      </c>
      <c r="Y38" s="44">
        <v>6818</v>
      </c>
      <c r="Z38" s="35">
        <f t="shared" si="6"/>
        <v>619.81818181818187</v>
      </c>
      <c r="AA38" s="35">
        <f t="shared" si="7"/>
        <v>622.4</v>
      </c>
      <c r="AB38" s="35">
        <f t="shared" si="8"/>
        <v>2.5818181818181074</v>
      </c>
      <c r="AC38" s="35">
        <v>8</v>
      </c>
      <c r="AD38" s="35">
        <f t="shared" si="9"/>
        <v>630.4</v>
      </c>
      <c r="AE38" s="35"/>
      <c r="AF38" s="35">
        <f t="shared" si="10"/>
        <v>630.4</v>
      </c>
      <c r="AG38" s="35">
        <v>630.20000000000005</v>
      </c>
      <c r="AH38" s="35">
        <f t="shared" si="20"/>
        <v>0.2</v>
      </c>
      <c r="AI38" s="77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s="2" customFormat="1" ht="17.100000000000001" customHeight="1">
      <c r="A39" s="13" t="s">
        <v>29</v>
      </c>
      <c r="B39" s="63">
        <v>433920</v>
      </c>
      <c r="C39" s="63">
        <v>404877.7</v>
      </c>
      <c r="D39" s="4">
        <f t="shared" si="16"/>
        <v>0.93306992072271389</v>
      </c>
      <c r="E39" s="11">
        <v>5</v>
      </c>
      <c r="F39" s="63">
        <v>105.2</v>
      </c>
      <c r="G39" s="63">
        <v>101.7</v>
      </c>
      <c r="H39" s="4">
        <f t="shared" si="19"/>
        <v>0.96673003802281365</v>
      </c>
      <c r="I39" s="11">
        <v>5</v>
      </c>
      <c r="J39" s="44">
        <v>190</v>
      </c>
      <c r="K39" s="44">
        <v>184</v>
      </c>
      <c r="L39" s="4">
        <f t="shared" si="17"/>
        <v>1.0326086956521738</v>
      </c>
      <c r="M39" s="11">
        <v>5</v>
      </c>
      <c r="N39" s="35">
        <v>22491.5</v>
      </c>
      <c r="O39" s="35">
        <v>20712.900000000001</v>
      </c>
      <c r="P39" s="4">
        <f t="shared" si="18"/>
        <v>0.92092123691172223</v>
      </c>
      <c r="Q39" s="11">
        <v>20</v>
      </c>
      <c r="R39" s="5" t="s">
        <v>360</v>
      </c>
      <c r="S39" s="5" t="s">
        <v>360</v>
      </c>
      <c r="T39" s="5" t="s">
        <v>360</v>
      </c>
      <c r="U39" s="5" t="s">
        <v>360</v>
      </c>
      <c r="V39" s="5">
        <v>1</v>
      </c>
      <c r="W39" s="5">
        <v>15</v>
      </c>
      <c r="X39" s="43">
        <f t="shared" si="21"/>
        <v>0.96160936020445897</v>
      </c>
      <c r="Y39" s="44">
        <v>36125</v>
      </c>
      <c r="Z39" s="35">
        <f t="shared" si="6"/>
        <v>3284.090909090909</v>
      </c>
      <c r="AA39" s="35">
        <f t="shared" si="7"/>
        <v>3158</v>
      </c>
      <c r="AB39" s="35">
        <f t="shared" si="8"/>
        <v>-126.09090909090901</v>
      </c>
      <c r="AC39" s="35">
        <v>26.5</v>
      </c>
      <c r="AD39" s="35">
        <f t="shared" si="9"/>
        <v>3184.5</v>
      </c>
      <c r="AE39" s="35"/>
      <c r="AF39" s="35">
        <f t="shared" si="10"/>
        <v>3184.5</v>
      </c>
      <c r="AG39" s="35">
        <v>3182.6</v>
      </c>
      <c r="AH39" s="35">
        <f t="shared" si="20"/>
        <v>1.9</v>
      </c>
      <c r="AI39" s="77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s="2" customFormat="1" ht="17.100000000000001" customHeight="1">
      <c r="A40" s="13" t="s">
        <v>30</v>
      </c>
      <c r="B40" s="63">
        <v>25720</v>
      </c>
      <c r="C40" s="63">
        <v>25007.4</v>
      </c>
      <c r="D40" s="4">
        <f t="shared" si="16"/>
        <v>0.97229393468118197</v>
      </c>
      <c r="E40" s="11">
        <v>5</v>
      </c>
      <c r="F40" s="63">
        <v>104</v>
      </c>
      <c r="G40" s="63">
        <v>100.7</v>
      </c>
      <c r="H40" s="4">
        <f t="shared" si="19"/>
        <v>0.96826923076923077</v>
      </c>
      <c r="I40" s="11">
        <v>5</v>
      </c>
      <c r="J40" s="44">
        <v>120</v>
      </c>
      <c r="K40" s="44">
        <v>90</v>
      </c>
      <c r="L40" s="4">
        <f t="shared" si="17"/>
        <v>1.2133333333333334</v>
      </c>
      <c r="M40" s="11">
        <v>10</v>
      </c>
      <c r="N40" s="35">
        <v>5775.5</v>
      </c>
      <c r="O40" s="35">
        <v>3427.6</v>
      </c>
      <c r="P40" s="4">
        <f t="shared" si="18"/>
        <v>0.59347242662972899</v>
      </c>
      <c r="Q40" s="11">
        <v>20</v>
      </c>
      <c r="R40" s="5" t="s">
        <v>360</v>
      </c>
      <c r="S40" s="5" t="s">
        <v>360</v>
      </c>
      <c r="T40" s="5" t="s">
        <v>360</v>
      </c>
      <c r="U40" s="5" t="s">
        <v>360</v>
      </c>
      <c r="V40" s="5">
        <v>1</v>
      </c>
      <c r="W40" s="5">
        <v>15</v>
      </c>
      <c r="X40" s="43">
        <f t="shared" si="21"/>
        <v>0.88555632169418141</v>
      </c>
      <c r="Y40" s="44">
        <v>18020</v>
      </c>
      <c r="Z40" s="35">
        <f t="shared" si="6"/>
        <v>1638.1818181818182</v>
      </c>
      <c r="AA40" s="35">
        <f t="shared" si="7"/>
        <v>1450.7</v>
      </c>
      <c r="AB40" s="35">
        <f t="shared" si="8"/>
        <v>-187.4818181818182</v>
      </c>
      <c r="AC40" s="35">
        <v>-24.1</v>
      </c>
      <c r="AD40" s="35">
        <f t="shared" si="9"/>
        <v>1426.6</v>
      </c>
      <c r="AE40" s="35"/>
      <c r="AF40" s="35">
        <f t="shared" si="10"/>
        <v>1426.6</v>
      </c>
      <c r="AG40" s="35">
        <v>1413.1</v>
      </c>
      <c r="AH40" s="35">
        <f t="shared" si="20"/>
        <v>13.5</v>
      </c>
      <c r="AI40" s="77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s="2" customFormat="1" ht="17.100000000000001" customHeight="1">
      <c r="A41" s="13" t="s">
        <v>31</v>
      </c>
      <c r="B41" s="63">
        <v>311218</v>
      </c>
      <c r="C41" s="63">
        <v>289503.5</v>
      </c>
      <c r="D41" s="4">
        <f t="shared" si="16"/>
        <v>0.93022736474111389</v>
      </c>
      <c r="E41" s="11">
        <v>5</v>
      </c>
      <c r="F41" s="63">
        <v>106.3</v>
      </c>
      <c r="G41" s="63">
        <v>104.3</v>
      </c>
      <c r="H41" s="4">
        <f t="shared" si="19"/>
        <v>0.98118532455315144</v>
      </c>
      <c r="I41" s="11">
        <v>5</v>
      </c>
      <c r="J41" s="44">
        <v>175</v>
      </c>
      <c r="K41" s="44">
        <v>164</v>
      </c>
      <c r="L41" s="4">
        <f t="shared" si="17"/>
        <v>1.0670731707317074</v>
      </c>
      <c r="M41" s="11">
        <v>10</v>
      </c>
      <c r="N41" s="35">
        <v>10782.2</v>
      </c>
      <c r="O41" s="35">
        <v>8142</v>
      </c>
      <c r="P41" s="4">
        <f t="shared" si="18"/>
        <v>0.75513346070375242</v>
      </c>
      <c r="Q41" s="11">
        <v>20</v>
      </c>
      <c r="R41" s="5" t="s">
        <v>360</v>
      </c>
      <c r="S41" s="5" t="s">
        <v>360</v>
      </c>
      <c r="T41" s="5" t="s">
        <v>360</v>
      </c>
      <c r="U41" s="5" t="s">
        <v>360</v>
      </c>
      <c r="V41" s="5">
        <v>1</v>
      </c>
      <c r="W41" s="5">
        <v>15</v>
      </c>
      <c r="X41" s="43">
        <f t="shared" si="21"/>
        <v>0.91509935214297178</v>
      </c>
      <c r="Y41" s="44">
        <v>32017</v>
      </c>
      <c r="Z41" s="35">
        <f t="shared" si="6"/>
        <v>2910.6363636363635</v>
      </c>
      <c r="AA41" s="35">
        <f t="shared" si="7"/>
        <v>2663.5</v>
      </c>
      <c r="AB41" s="35">
        <f t="shared" si="8"/>
        <v>-247.13636363636351</v>
      </c>
      <c r="AC41" s="35">
        <v>5.6</v>
      </c>
      <c r="AD41" s="35">
        <f t="shared" si="9"/>
        <v>2669.1</v>
      </c>
      <c r="AE41" s="35"/>
      <c r="AF41" s="35">
        <f t="shared" si="10"/>
        <v>2669.1</v>
      </c>
      <c r="AG41" s="35">
        <v>2649.9</v>
      </c>
      <c r="AH41" s="35">
        <f t="shared" si="20"/>
        <v>19.2</v>
      </c>
      <c r="AI41" s="77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s="2" customFormat="1" ht="17.100000000000001" customHeight="1">
      <c r="A42" s="13" t="s">
        <v>32</v>
      </c>
      <c r="B42" s="63">
        <v>9446</v>
      </c>
      <c r="C42" s="63">
        <v>10418.9</v>
      </c>
      <c r="D42" s="4">
        <f t="shared" si="16"/>
        <v>1.1029959771331781</v>
      </c>
      <c r="E42" s="11">
        <v>5</v>
      </c>
      <c r="F42" s="63">
        <v>106.3</v>
      </c>
      <c r="G42" s="63">
        <v>102.9</v>
      </c>
      <c r="H42" s="4">
        <f t="shared" si="19"/>
        <v>0.96801505174035751</v>
      </c>
      <c r="I42" s="11">
        <v>5</v>
      </c>
      <c r="J42" s="44">
        <v>180</v>
      </c>
      <c r="K42" s="44">
        <v>168</v>
      </c>
      <c r="L42" s="4">
        <f t="shared" si="17"/>
        <v>1.0714285714285714</v>
      </c>
      <c r="M42" s="11">
        <v>15</v>
      </c>
      <c r="N42" s="35">
        <v>6326.6</v>
      </c>
      <c r="O42" s="35">
        <v>8742.7000000000007</v>
      </c>
      <c r="P42" s="4">
        <f t="shared" si="18"/>
        <v>1.2181895488888186</v>
      </c>
      <c r="Q42" s="11">
        <v>20</v>
      </c>
      <c r="R42" s="5" t="s">
        <v>360</v>
      </c>
      <c r="S42" s="5" t="s">
        <v>360</v>
      </c>
      <c r="T42" s="5" t="s">
        <v>360</v>
      </c>
      <c r="U42" s="5" t="s">
        <v>360</v>
      </c>
      <c r="V42" s="5">
        <v>1</v>
      </c>
      <c r="W42" s="5">
        <v>15</v>
      </c>
      <c r="X42" s="43">
        <f t="shared" si="21"/>
        <v>1.0965045782262104</v>
      </c>
      <c r="Y42" s="44">
        <v>29656</v>
      </c>
      <c r="Z42" s="35">
        <f t="shared" si="6"/>
        <v>2696</v>
      </c>
      <c r="AA42" s="35">
        <f t="shared" si="7"/>
        <v>2956.2</v>
      </c>
      <c r="AB42" s="35">
        <f t="shared" si="8"/>
        <v>260.19999999999982</v>
      </c>
      <c r="AC42" s="35">
        <v>8</v>
      </c>
      <c r="AD42" s="35">
        <f t="shared" si="9"/>
        <v>2964.2</v>
      </c>
      <c r="AE42" s="35"/>
      <c r="AF42" s="35">
        <f t="shared" si="10"/>
        <v>2964.2</v>
      </c>
      <c r="AG42" s="35">
        <v>2995.7</v>
      </c>
      <c r="AH42" s="35">
        <f t="shared" si="20"/>
        <v>-31.5</v>
      </c>
      <c r="AI42" s="77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s="2" customFormat="1" ht="17.100000000000001" customHeight="1">
      <c r="A43" s="13" t="s">
        <v>1</v>
      </c>
      <c r="B43" s="63">
        <v>805871</v>
      </c>
      <c r="C43" s="63">
        <v>723379.8</v>
      </c>
      <c r="D43" s="4">
        <f t="shared" si="16"/>
        <v>0.89763721488923176</v>
      </c>
      <c r="E43" s="11">
        <v>5</v>
      </c>
      <c r="F43" s="63">
        <v>102.6</v>
      </c>
      <c r="G43" s="63">
        <v>104.9</v>
      </c>
      <c r="H43" s="4">
        <f t="shared" si="19"/>
        <v>1.0224171539961016</v>
      </c>
      <c r="I43" s="11">
        <v>5</v>
      </c>
      <c r="J43" s="44">
        <v>250</v>
      </c>
      <c r="K43" s="44">
        <v>235</v>
      </c>
      <c r="L43" s="4">
        <f t="shared" si="17"/>
        <v>1.0638297872340425</v>
      </c>
      <c r="M43" s="11">
        <v>10</v>
      </c>
      <c r="N43" s="35">
        <v>38029</v>
      </c>
      <c r="O43" s="35">
        <v>27301.1</v>
      </c>
      <c r="P43" s="4">
        <f t="shared" si="18"/>
        <v>0.71790212732388436</v>
      </c>
      <c r="Q43" s="11">
        <v>20</v>
      </c>
      <c r="R43" s="5" t="s">
        <v>360</v>
      </c>
      <c r="S43" s="5" t="s">
        <v>360</v>
      </c>
      <c r="T43" s="5" t="s">
        <v>360</v>
      </c>
      <c r="U43" s="5" t="s">
        <v>360</v>
      </c>
      <c r="V43" s="5">
        <v>1</v>
      </c>
      <c r="W43" s="5">
        <v>15</v>
      </c>
      <c r="X43" s="43">
        <f t="shared" si="21"/>
        <v>0.90175658660445057</v>
      </c>
      <c r="Y43" s="44">
        <v>50768</v>
      </c>
      <c r="Z43" s="35">
        <f t="shared" si="6"/>
        <v>4615.272727272727</v>
      </c>
      <c r="AA43" s="35">
        <f t="shared" si="7"/>
        <v>4161.8999999999996</v>
      </c>
      <c r="AB43" s="35">
        <f t="shared" si="8"/>
        <v>-453.37272727272739</v>
      </c>
      <c r="AC43" s="35">
        <v>30.8</v>
      </c>
      <c r="AD43" s="35">
        <f t="shared" si="9"/>
        <v>4192.7</v>
      </c>
      <c r="AE43" s="35"/>
      <c r="AF43" s="35">
        <f t="shared" si="10"/>
        <v>4192.7</v>
      </c>
      <c r="AG43" s="35">
        <v>4137</v>
      </c>
      <c r="AH43" s="35">
        <f t="shared" si="20"/>
        <v>55.7</v>
      </c>
      <c r="AI43" s="77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s="2" customFormat="1" ht="17.100000000000001" customHeight="1">
      <c r="A44" s="13" t="s">
        <v>33</v>
      </c>
      <c r="B44" s="63">
        <v>1254835</v>
      </c>
      <c r="C44" s="63">
        <v>1413286.5</v>
      </c>
      <c r="D44" s="4">
        <f t="shared" si="16"/>
        <v>1.1262727768989549</v>
      </c>
      <c r="E44" s="11">
        <v>5</v>
      </c>
      <c r="F44" s="63">
        <v>105.1</v>
      </c>
      <c r="G44" s="63">
        <v>103.2</v>
      </c>
      <c r="H44" s="4">
        <f t="shared" si="19"/>
        <v>0.98192197906755474</v>
      </c>
      <c r="I44" s="11">
        <v>5</v>
      </c>
      <c r="J44" s="44">
        <v>250</v>
      </c>
      <c r="K44" s="44">
        <v>239</v>
      </c>
      <c r="L44" s="4">
        <f t="shared" si="17"/>
        <v>1.0460251046025104</v>
      </c>
      <c r="M44" s="11">
        <v>10</v>
      </c>
      <c r="N44" s="35">
        <v>19246.900000000001</v>
      </c>
      <c r="O44" s="35">
        <v>17057.3</v>
      </c>
      <c r="P44" s="4">
        <f t="shared" si="18"/>
        <v>0.88623622505442423</v>
      </c>
      <c r="Q44" s="11">
        <v>20</v>
      </c>
      <c r="R44" s="5" t="s">
        <v>360</v>
      </c>
      <c r="S44" s="5" t="s">
        <v>360</v>
      </c>
      <c r="T44" s="5" t="s">
        <v>360</v>
      </c>
      <c r="U44" s="5" t="s">
        <v>360</v>
      </c>
      <c r="V44" s="5">
        <v>1</v>
      </c>
      <c r="W44" s="5">
        <v>15</v>
      </c>
      <c r="X44" s="43">
        <f t="shared" si="21"/>
        <v>0.97683544230811159</v>
      </c>
      <c r="Y44" s="44">
        <v>27491</v>
      </c>
      <c r="Z44" s="35">
        <f t="shared" si="6"/>
        <v>2499.181818181818</v>
      </c>
      <c r="AA44" s="35">
        <f t="shared" si="7"/>
        <v>2441.3000000000002</v>
      </c>
      <c r="AB44" s="35">
        <f t="shared" si="8"/>
        <v>-57.881818181817835</v>
      </c>
      <c r="AC44" s="35">
        <v>-5.2</v>
      </c>
      <c r="AD44" s="35">
        <f t="shared" si="9"/>
        <v>2436.1</v>
      </c>
      <c r="AE44" s="35"/>
      <c r="AF44" s="35">
        <f t="shared" si="10"/>
        <v>2436.1</v>
      </c>
      <c r="AG44" s="35">
        <v>2434.8000000000002</v>
      </c>
      <c r="AH44" s="35">
        <f t="shared" si="20"/>
        <v>1.3</v>
      </c>
      <c r="AI44" s="77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s="2" customFormat="1" ht="17.100000000000001" customHeight="1">
      <c r="A45" s="13" t="s">
        <v>34</v>
      </c>
      <c r="B45" s="63">
        <v>113000</v>
      </c>
      <c r="C45" s="63">
        <v>118629</v>
      </c>
      <c r="D45" s="4">
        <f t="shared" si="16"/>
        <v>1.0498141592920354</v>
      </c>
      <c r="E45" s="11">
        <v>5</v>
      </c>
      <c r="F45" s="63">
        <v>104.8</v>
      </c>
      <c r="G45" s="63">
        <v>111</v>
      </c>
      <c r="H45" s="4">
        <f t="shared" si="19"/>
        <v>1.0591603053435115</v>
      </c>
      <c r="I45" s="11">
        <v>5</v>
      </c>
      <c r="J45" s="44">
        <v>190</v>
      </c>
      <c r="K45" s="44">
        <v>169</v>
      </c>
      <c r="L45" s="4">
        <f t="shared" si="17"/>
        <v>1.1242603550295858</v>
      </c>
      <c r="M45" s="11">
        <v>15</v>
      </c>
      <c r="N45" s="35">
        <v>5528.3</v>
      </c>
      <c r="O45" s="35">
        <v>6253.5</v>
      </c>
      <c r="P45" s="4">
        <f t="shared" si="18"/>
        <v>1.1311795669554836</v>
      </c>
      <c r="Q45" s="11">
        <v>20</v>
      </c>
      <c r="R45" s="5" t="s">
        <v>360</v>
      </c>
      <c r="S45" s="5" t="s">
        <v>360</v>
      </c>
      <c r="T45" s="5" t="s">
        <v>360</v>
      </c>
      <c r="U45" s="5" t="s">
        <v>360</v>
      </c>
      <c r="V45" s="5">
        <v>1</v>
      </c>
      <c r="W45" s="5">
        <v>15</v>
      </c>
      <c r="X45" s="43">
        <f t="shared" si="21"/>
        <v>1.0838728164621865</v>
      </c>
      <c r="Y45" s="44">
        <v>31399</v>
      </c>
      <c r="Z45" s="35">
        <f t="shared" si="6"/>
        <v>2854.4545454545455</v>
      </c>
      <c r="AA45" s="35">
        <f t="shared" si="7"/>
        <v>3093.9</v>
      </c>
      <c r="AB45" s="35">
        <f t="shared" si="8"/>
        <v>239.4454545454546</v>
      </c>
      <c r="AC45" s="35">
        <v>29</v>
      </c>
      <c r="AD45" s="35">
        <f t="shared" si="9"/>
        <v>3122.9</v>
      </c>
      <c r="AE45" s="35"/>
      <c r="AF45" s="35">
        <f t="shared" si="10"/>
        <v>3122.9</v>
      </c>
      <c r="AG45" s="35">
        <v>3129.3</v>
      </c>
      <c r="AH45" s="35">
        <f t="shared" si="20"/>
        <v>-6.4</v>
      </c>
      <c r="AI45" s="77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s="2" customFormat="1" ht="17.100000000000001" customHeight="1">
      <c r="A46" s="13" t="s">
        <v>35</v>
      </c>
      <c r="B46" s="63">
        <v>11365</v>
      </c>
      <c r="C46" s="63">
        <v>12405.2</v>
      </c>
      <c r="D46" s="4">
        <f t="shared" si="16"/>
        <v>1.0915266168059834</v>
      </c>
      <c r="E46" s="11">
        <v>5</v>
      </c>
      <c r="F46" s="63">
        <v>105.5</v>
      </c>
      <c r="G46" s="63">
        <v>96.4</v>
      </c>
      <c r="H46" s="4">
        <f t="shared" si="19"/>
        <v>0.91374407582938399</v>
      </c>
      <c r="I46" s="11">
        <v>5</v>
      </c>
      <c r="J46" s="44">
        <v>200</v>
      </c>
      <c r="K46" s="44">
        <v>188</v>
      </c>
      <c r="L46" s="4">
        <f t="shared" si="17"/>
        <v>1.0638297872340425</v>
      </c>
      <c r="M46" s="11">
        <v>15</v>
      </c>
      <c r="N46" s="35">
        <v>7802.4</v>
      </c>
      <c r="O46" s="35">
        <v>6774.4</v>
      </c>
      <c r="P46" s="4">
        <f t="shared" si="18"/>
        <v>0.86824566799958991</v>
      </c>
      <c r="Q46" s="11">
        <v>20</v>
      </c>
      <c r="R46" s="5" t="s">
        <v>360</v>
      </c>
      <c r="S46" s="5" t="s">
        <v>360</v>
      </c>
      <c r="T46" s="5" t="s">
        <v>360</v>
      </c>
      <c r="U46" s="5" t="s">
        <v>360</v>
      </c>
      <c r="V46" s="5">
        <v>1</v>
      </c>
      <c r="W46" s="5">
        <v>15</v>
      </c>
      <c r="X46" s="43">
        <f t="shared" si="21"/>
        <v>0.97247856052798787</v>
      </c>
      <c r="Y46" s="44">
        <v>39368</v>
      </c>
      <c r="Z46" s="35">
        <f t="shared" si="6"/>
        <v>3578.909090909091</v>
      </c>
      <c r="AA46" s="35">
        <f t="shared" si="7"/>
        <v>3480.4</v>
      </c>
      <c r="AB46" s="35">
        <f t="shared" si="8"/>
        <v>-98.509090909090901</v>
      </c>
      <c r="AC46" s="35">
        <v>-26.4</v>
      </c>
      <c r="AD46" s="35">
        <f t="shared" si="9"/>
        <v>3454</v>
      </c>
      <c r="AE46" s="35"/>
      <c r="AF46" s="35">
        <f t="shared" si="10"/>
        <v>3454</v>
      </c>
      <c r="AG46" s="35">
        <v>3473.1</v>
      </c>
      <c r="AH46" s="35">
        <f t="shared" si="20"/>
        <v>-19.100000000000001</v>
      </c>
      <c r="AI46" s="77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s="2" customFormat="1" ht="17.100000000000001" customHeight="1">
      <c r="A47" s="13" t="s">
        <v>36</v>
      </c>
      <c r="B47" s="63">
        <v>14755</v>
      </c>
      <c r="C47" s="63">
        <v>14815.5</v>
      </c>
      <c r="D47" s="4">
        <f t="shared" si="16"/>
        <v>1.0041003049813622</v>
      </c>
      <c r="E47" s="11">
        <v>5</v>
      </c>
      <c r="F47" s="63">
        <v>102.3</v>
      </c>
      <c r="G47" s="63">
        <v>101.5</v>
      </c>
      <c r="H47" s="4">
        <f t="shared" si="19"/>
        <v>0.99217986314760509</v>
      </c>
      <c r="I47" s="11">
        <v>5</v>
      </c>
      <c r="J47" s="44">
        <v>380</v>
      </c>
      <c r="K47" s="44">
        <v>375</v>
      </c>
      <c r="L47" s="4">
        <f t="shared" si="17"/>
        <v>1.0133333333333334</v>
      </c>
      <c r="M47" s="11">
        <v>15</v>
      </c>
      <c r="N47" s="35">
        <v>7133.4</v>
      </c>
      <c r="O47" s="35">
        <v>5606.7</v>
      </c>
      <c r="P47" s="4">
        <f t="shared" si="18"/>
        <v>0.78597863571368498</v>
      </c>
      <c r="Q47" s="11">
        <v>20</v>
      </c>
      <c r="R47" s="5" t="s">
        <v>360</v>
      </c>
      <c r="S47" s="5" t="s">
        <v>360</v>
      </c>
      <c r="T47" s="5" t="s">
        <v>360</v>
      </c>
      <c r="U47" s="5" t="s">
        <v>360</v>
      </c>
      <c r="V47" s="5">
        <v>1</v>
      </c>
      <c r="W47" s="5">
        <v>15</v>
      </c>
      <c r="X47" s="43">
        <f t="shared" si="21"/>
        <v>0.93168289258197556</v>
      </c>
      <c r="Y47" s="44">
        <v>42932</v>
      </c>
      <c r="Z47" s="35">
        <f t="shared" si="6"/>
        <v>3902.909090909091</v>
      </c>
      <c r="AA47" s="35">
        <f t="shared" si="7"/>
        <v>3636.3</v>
      </c>
      <c r="AB47" s="35">
        <f t="shared" si="8"/>
        <v>-266.60909090909081</v>
      </c>
      <c r="AC47" s="35">
        <v>-35.5</v>
      </c>
      <c r="AD47" s="35">
        <f t="shared" si="9"/>
        <v>3600.8</v>
      </c>
      <c r="AE47" s="35"/>
      <c r="AF47" s="35">
        <f t="shared" si="10"/>
        <v>3600.8</v>
      </c>
      <c r="AG47" s="35">
        <v>3579.3</v>
      </c>
      <c r="AH47" s="35">
        <f t="shared" si="20"/>
        <v>21.5</v>
      </c>
      <c r="AI47" s="77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s="2" customFormat="1" ht="17.100000000000001" customHeight="1">
      <c r="A48" s="13" t="s">
        <v>37</v>
      </c>
      <c r="B48" s="63">
        <v>81959</v>
      </c>
      <c r="C48" s="63">
        <v>93343.9</v>
      </c>
      <c r="D48" s="4">
        <f t="shared" si="16"/>
        <v>1.1389096987518148</v>
      </c>
      <c r="E48" s="11">
        <v>5</v>
      </c>
      <c r="F48" s="63">
        <v>105.2</v>
      </c>
      <c r="G48" s="63">
        <v>107.5</v>
      </c>
      <c r="H48" s="4">
        <f t="shared" si="19"/>
        <v>1.0218631178707225</v>
      </c>
      <c r="I48" s="11">
        <v>5</v>
      </c>
      <c r="J48" s="44">
        <v>330</v>
      </c>
      <c r="K48" s="44">
        <v>291</v>
      </c>
      <c r="L48" s="4">
        <f t="shared" si="17"/>
        <v>1.134020618556701</v>
      </c>
      <c r="M48" s="11">
        <v>10</v>
      </c>
      <c r="N48" s="35">
        <v>28921.9</v>
      </c>
      <c r="O48" s="35">
        <v>30402.7</v>
      </c>
      <c r="P48" s="4">
        <f t="shared" si="18"/>
        <v>1.0511999557428799</v>
      </c>
      <c r="Q48" s="11">
        <v>20</v>
      </c>
      <c r="R48" s="5" t="s">
        <v>360</v>
      </c>
      <c r="S48" s="5" t="s">
        <v>360</v>
      </c>
      <c r="T48" s="5" t="s">
        <v>360</v>
      </c>
      <c r="U48" s="5" t="s">
        <v>360</v>
      </c>
      <c r="V48" s="5">
        <v>1</v>
      </c>
      <c r="W48" s="5">
        <v>15</v>
      </c>
      <c r="X48" s="43">
        <f t="shared" si="21"/>
        <v>1.0576012615188599</v>
      </c>
      <c r="Y48" s="44">
        <v>33960</v>
      </c>
      <c r="Z48" s="35">
        <f t="shared" si="6"/>
        <v>3087.2727272727275</v>
      </c>
      <c r="AA48" s="35">
        <f t="shared" si="7"/>
        <v>3265.1</v>
      </c>
      <c r="AB48" s="35">
        <f t="shared" si="8"/>
        <v>177.82727272727243</v>
      </c>
      <c r="AC48" s="35">
        <v>14.4</v>
      </c>
      <c r="AD48" s="35">
        <f t="shared" si="9"/>
        <v>3279.5</v>
      </c>
      <c r="AE48" s="35"/>
      <c r="AF48" s="35">
        <f t="shared" si="10"/>
        <v>3279.5</v>
      </c>
      <c r="AG48" s="35">
        <v>3290.5</v>
      </c>
      <c r="AH48" s="35">
        <f t="shared" si="20"/>
        <v>-11</v>
      </c>
      <c r="AI48" s="77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183" s="2" customFormat="1" ht="17.100000000000001" customHeight="1">
      <c r="A49" s="13" t="s">
        <v>38</v>
      </c>
      <c r="B49" s="63">
        <v>1124385</v>
      </c>
      <c r="C49" s="63">
        <v>1393956.6</v>
      </c>
      <c r="D49" s="4">
        <f t="shared" si="16"/>
        <v>1.2039750263477367</v>
      </c>
      <c r="E49" s="11">
        <v>5</v>
      </c>
      <c r="F49" s="63">
        <v>101.7</v>
      </c>
      <c r="G49" s="63">
        <v>123.1</v>
      </c>
      <c r="H49" s="4">
        <f t="shared" si="19"/>
        <v>1.2010422812192723</v>
      </c>
      <c r="I49" s="11">
        <v>5</v>
      </c>
      <c r="J49" s="44">
        <v>440</v>
      </c>
      <c r="K49" s="44">
        <v>381</v>
      </c>
      <c r="L49" s="4">
        <f t="shared" si="17"/>
        <v>1.1548556430446195</v>
      </c>
      <c r="M49" s="11">
        <v>5</v>
      </c>
      <c r="N49" s="35">
        <v>45698.2</v>
      </c>
      <c r="O49" s="35">
        <v>37558</v>
      </c>
      <c r="P49" s="4">
        <f t="shared" si="18"/>
        <v>0.82187044566306777</v>
      </c>
      <c r="Q49" s="11">
        <v>20</v>
      </c>
      <c r="R49" s="5" t="s">
        <v>360</v>
      </c>
      <c r="S49" s="5" t="s">
        <v>360</v>
      </c>
      <c r="T49" s="5" t="s">
        <v>360</v>
      </c>
      <c r="U49" s="5" t="s">
        <v>360</v>
      </c>
      <c r="V49" s="5">
        <v>1</v>
      </c>
      <c r="W49" s="5">
        <v>15</v>
      </c>
      <c r="X49" s="43">
        <f t="shared" si="21"/>
        <v>0.98473547332638989</v>
      </c>
      <c r="Y49" s="44">
        <v>53466</v>
      </c>
      <c r="Z49" s="35">
        <f t="shared" si="6"/>
        <v>4860.545454545455</v>
      </c>
      <c r="AA49" s="35">
        <f t="shared" si="7"/>
        <v>4786.3999999999996</v>
      </c>
      <c r="AB49" s="35">
        <f t="shared" si="8"/>
        <v>-74.145454545455323</v>
      </c>
      <c r="AC49" s="35">
        <v>146.19999999999999</v>
      </c>
      <c r="AD49" s="35">
        <f t="shared" si="9"/>
        <v>4932.6000000000004</v>
      </c>
      <c r="AE49" s="35"/>
      <c r="AF49" s="35">
        <f t="shared" si="10"/>
        <v>4932.6000000000004</v>
      </c>
      <c r="AG49" s="35">
        <v>4815.7</v>
      </c>
      <c r="AH49" s="35">
        <f t="shared" si="20"/>
        <v>116.9</v>
      </c>
      <c r="AI49" s="77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183" s="2" customFormat="1" ht="17.100000000000001" customHeight="1">
      <c r="A50" s="13" t="s">
        <v>39</v>
      </c>
      <c r="B50" s="63">
        <v>49460</v>
      </c>
      <c r="C50" s="63">
        <v>64484.4</v>
      </c>
      <c r="D50" s="4">
        <f t="shared" si="16"/>
        <v>1.2103768701981399</v>
      </c>
      <c r="E50" s="11">
        <v>5</v>
      </c>
      <c r="F50" s="63">
        <v>103.7</v>
      </c>
      <c r="G50" s="63">
        <v>109.7</v>
      </c>
      <c r="H50" s="4">
        <f t="shared" si="19"/>
        <v>1.0578592092574735</v>
      </c>
      <c r="I50" s="11">
        <v>5</v>
      </c>
      <c r="J50" s="44">
        <v>115</v>
      </c>
      <c r="K50" s="44">
        <v>91</v>
      </c>
      <c r="L50" s="4">
        <f t="shared" si="17"/>
        <v>1.2063736263736264</v>
      </c>
      <c r="M50" s="11">
        <v>5</v>
      </c>
      <c r="N50" s="35">
        <v>11498.9</v>
      </c>
      <c r="O50" s="35">
        <v>7348.5</v>
      </c>
      <c r="P50" s="4">
        <f t="shared" si="18"/>
        <v>0.63906112758611699</v>
      </c>
      <c r="Q50" s="11">
        <v>20</v>
      </c>
      <c r="R50" s="5" t="s">
        <v>360</v>
      </c>
      <c r="S50" s="5" t="s">
        <v>360</v>
      </c>
      <c r="T50" s="5" t="s">
        <v>360</v>
      </c>
      <c r="U50" s="5" t="s">
        <v>360</v>
      </c>
      <c r="V50" s="5">
        <v>1</v>
      </c>
      <c r="W50" s="5">
        <v>15</v>
      </c>
      <c r="X50" s="43">
        <f t="shared" si="21"/>
        <v>0.90308542161737082</v>
      </c>
      <c r="Y50" s="44">
        <v>35542</v>
      </c>
      <c r="Z50" s="35">
        <f t="shared" si="6"/>
        <v>3231.090909090909</v>
      </c>
      <c r="AA50" s="35">
        <f t="shared" si="7"/>
        <v>2918</v>
      </c>
      <c r="AB50" s="35">
        <f t="shared" si="8"/>
        <v>-313.09090909090901</v>
      </c>
      <c r="AC50" s="35">
        <v>9.6999999999999993</v>
      </c>
      <c r="AD50" s="35">
        <f t="shared" si="9"/>
        <v>2927.7</v>
      </c>
      <c r="AE50" s="35"/>
      <c r="AF50" s="35">
        <f t="shared" si="10"/>
        <v>2927.7</v>
      </c>
      <c r="AG50" s="35">
        <v>2872.1</v>
      </c>
      <c r="AH50" s="35">
        <f t="shared" si="20"/>
        <v>55.6</v>
      </c>
      <c r="AI50" s="77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183" s="2" customFormat="1" ht="17.100000000000001" customHeight="1">
      <c r="A51" s="13" t="s">
        <v>2</v>
      </c>
      <c r="B51" s="63">
        <v>10523</v>
      </c>
      <c r="C51" s="63">
        <v>11054.4</v>
      </c>
      <c r="D51" s="4">
        <f t="shared" si="16"/>
        <v>1.050498907155754</v>
      </c>
      <c r="E51" s="11">
        <v>5</v>
      </c>
      <c r="F51" s="63">
        <v>105.8</v>
      </c>
      <c r="G51" s="63">
        <v>97.4</v>
      </c>
      <c r="H51" s="4">
        <f t="shared" si="19"/>
        <v>0.92060491493383756</v>
      </c>
      <c r="I51" s="11">
        <v>5</v>
      </c>
      <c r="J51" s="44">
        <v>220</v>
      </c>
      <c r="K51" s="44">
        <v>208</v>
      </c>
      <c r="L51" s="4">
        <f t="shared" si="17"/>
        <v>1.0576923076923077</v>
      </c>
      <c r="M51" s="11">
        <v>15</v>
      </c>
      <c r="N51" s="35">
        <v>3798.7</v>
      </c>
      <c r="O51" s="35">
        <v>3635.4</v>
      </c>
      <c r="P51" s="4">
        <f t="shared" si="18"/>
        <v>0.95701160923473827</v>
      </c>
      <c r="Q51" s="11">
        <v>20</v>
      </c>
      <c r="R51" s="5" t="s">
        <v>360</v>
      </c>
      <c r="S51" s="5" t="s">
        <v>360</v>
      </c>
      <c r="T51" s="5" t="s">
        <v>360</v>
      </c>
      <c r="U51" s="5" t="s">
        <v>360</v>
      </c>
      <c r="V51" s="5">
        <v>1</v>
      </c>
      <c r="W51" s="5">
        <v>15</v>
      </c>
      <c r="X51" s="43">
        <f t="shared" si="21"/>
        <v>0.99768559850878902</v>
      </c>
      <c r="Y51" s="44">
        <v>25771</v>
      </c>
      <c r="Z51" s="35">
        <f t="shared" si="6"/>
        <v>2342.818181818182</v>
      </c>
      <c r="AA51" s="35">
        <f t="shared" si="7"/>
        <v>2337.4</v>
      </c>
      <c r="AB51" s="35">
        <f t="shared" si="8"/>
        <v>-5.4181818181818926</v>
      </c>
      <c r="AC51" s="35">
        <v>-9.1</v>
      </c>
      <c r="AD51" s="35">
        <f t="shared" si="9"/>
        <v>2328.3000000000002</v>
      </c>
      <c r="AE51" s="35"/>
      <c r="AF51" s="35">
        <f t="shared" si="10"/>
        <v>2328.3000000000002</v>
      </c>
      <c r="AG51" s="35">
        <v>2344.6999999999998</v>
      </c>
      <c r="AH51" s="35">
        <f t="shared" si="20"/>
        <v>-16.399999999999999</v>
      </c>
      <c r="AI51" s="77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183" s="2" customFormat="1" ht="17.100000000000001" customHeight="1">
      <c r="A52" s="13" t="s">
        <v>40</v>
      </c>
      <c r="B52" s="63">
        <v>24797</v>
      </c>
      <c r="C52" s="63">
        <v>26780</v>
      </c>
      <c r="D52" s="4">
        <f t="shared" si="16"/>
        <v>1.0799693511311852</v>
      </c>
      <c r="E52" s="11">
        <v>5</v>
      </c>
      <c r="F52" s="63">
        <v>104.2</v>
      </c>
      <c r="G52" s="63">
        <v>99.6</v>
      </c>
      <c r="H52" s="4">
        <f t="shared" si="19"/>
        <v>0.95585412667946246</v>
      </c>
      <c r="I52" s="11">
        <v>5</v>
      </c>
      <c r="J52" s="44">
        <v>125</v>
      </c>
      <c r="K52" s="44">
        <v>122</v>
      </c>
      <c r="L52" s="4">
        <f t="shared" si="17"/>
        <v>1.0245901639344261</v>
      </c>
      <c r="M52" s="11">
        <v>10</v>
      </c>
      <c r="N52" s="35">
        <v>4832.3999999999996</v>
      </c>
      <c r="O52" s="35">
        <v>3639</v>
      </c>
      <c r="P52" s="4">
        <f t="shared" si="18"/>
        <v>0.75304196672460899</v>
      </c>
      <c r="Q52" s="11">
        <v>20</v>
      </c>
      <c r="R52" s="5" t="s">
        <v>360</v>
      </c>
      <c r="S52" s="5" t="s">
        <v>360</v>
      </c>
      <c r="T52" s="5" t="s">
        <v>360</v>
      </c>
      <c r="U52" s="5" t="s">
        <v>360</v>
      </c>
      <c r="V52" s="5">
        <v>1</v>
      </c>
      <c r="W52" s="5">
        <v>15</v>
      </c>
      <c r="X52" s="43">
        <f t="shared" si="21"/>
        <v>0.91792469750708505</v>
      </c>
      <c r="Y52" s="44">
        <v>23739</v>
      </c>
      <c r="Z52" s="35">
        <f t="shared" si="6"/>
        <v>2158.090909090909</v>
      </c>
      <c r="AA52" s="35">
        <f t="shared" si="7"/>
        <v>1981</v>
      </c>
      <c r="AB52" s="35">
        <f t="shared" si="8"/>
        <v>-177.09090909090901</v>
      </c>
      <c r="AC52" s="35">
        <v>6.7</v>
      </c>
      <c r="AD52" s="35">
        <f t="shared" si="9"/>
        <v>1987.7</v>
      </c>
      <c r="AE52" s="35"/>
      <c r="AF52" s="35">
        <f t="shared" si="10"/>
        <v>1987.7</v>
      </c>
      <c r="AG52" s="35">
        <v>1979.5</v>
      </c>
      <c r="AH52" s="35">
        <f t="shared" si="20"/>
        <v>8.1999999999999993</v>
      </c>
      <c r="AI52" s="77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183" s="2" customFormat="1" ht="17.100000000000001" customHeight="1">
      <c r="A53" s="13" t="s">
        <v>3</v>
      </c>
      <c r="B53" s="63">
        <v>45894</v>
      </c>
      <c r="C53" s="63">
        <v>52312.5</v>
      </c>
      <c r="D53" s="4">
        <f t="shared" si="16"/>
        <v>1.1398548829912407</v>
      </c>
      <c r="E53" s="11">
        <v>5</v>
      </c>
      <c r="F53" s="63">
        <v>104.8</v>
      </c>
      <c r="G53" s="63">
        <v>97.2</v>
      </c>
      <c r="H53" s="4">
        <f t="shared" si="19"/>
        <v>0.9274809160305344</v>
      </c>
      <c r="I53" s="11">
        <v>5</v>
      </c>
      <c r="J53" s="44">
        <v>135</v>
      </c>
      <c r="K53" s="44">
        <v>112</v>
      </c>
      <c r="L53" s="4">
        <f t="shared" si="17"/>
        <v>1.2005357142857143</v>
      </c>
      <c r="M53" s="11">
        <v>10</v>
      </c>
      <c r="N53" s="35">
        <v>4098.1000000000004</v>
      </c>
      <c r="O53" s="35">
        <v>4823</v>
      </c>
      <c r="P53" s="4">
        <f t="shared" si="18"/>
        <v>1.1768868500036602</v>
      </c>
      <c r="Q53" s="11">
        <v>20</v>
      </c>
      <c r="R53" s="5" t="s">
        <v>360</v>
      </c>
      <c r="S53" s="5" t="s">
        <v>360</v>
      </c>
      <c r="T53" s="5" t="s">
        <v>360</v>
      </c>
      <c r="U53" s="5" t="s">
        <v>360</v>
      </c>
      <c r="V53" s="5">
        <v>1</v>
      </c>
      <c r="W53" s="5">
        <v>15</v>
      </c>
      <c r="X53" s="43">
        <f t="shared" si="21"/>
        <v>1.1069049661461678</v>
      </c>
      <c r="Y53" s="44">
        <v>26536</v>
      </c>
      <c r="Z53" s="35">
        <f t="shared" si="6"/>
        <v>2412.3636363636365</v>
      </c>
      <c r="AA53" s="35">
        <f t="shared" si="7"/>
        <v>2670.3</v>
      </c>
      <c r="AB53" s="35">
        <f t="shared" si="8"/>
        <v>257.93636363636369</v>
      </c>
      <c r="AC53" s="35">
        <v>1.9</v>
      </c>
      <c r="AD53" s="35">
        <f t="shared" si="9"/>
        <v>2672.2</v>
      </c>
      <c r="AE53" s="35"/>
      <c r="AF53" s="35">
        <f t="shared" si="10"/>
        <v>2672.2</v>
      </c>
      <c r="AG53" s="35">
        <v>2715.4</v>
      </c>
      <c r="AH53" s="35">
        <f t="shared" si="20"/>
        <v>-43.2</v>
      </c>
      <c r="AI53" s="77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183" s="2" customFormat="1" ht="17.100000000000001" customHeight="1">
      <c r="A54" s="13" t="s">
        <v>41</v>
      </c>
      <c r="B54" s="63">
        <v>12695</v>
      </c>
      <c r="C54" s="63">
        <v>11129.7</v>
      </c>
      <c r="D54" s="4">
        <f t="shared" si="16"/>
        <v>0.87669948798739672</v>
      </c>
      <c r="E54" s="11">
        <v>5</v>
      </c>
      <c r="F54" s="63">
        <v>104.8</v>
      </c>
      <c r="G54" s="63">
        <v>97.7</v>
      </c>
      <c r="H54" s="4">
        <f t="shared" si="19"/>
        <v>0.9322519083969466</v>
      </c>
      <c r="I54" s="11">
        <v>5</v>
      </c>
      <c r="J54" s="44">
        <v>140</v>
      </c>
      <c r="K54" s="44">
        <v>132</v>
      </c>
      <c r="L54" s="4">
        <f t="shared" si="17"/>
        <v>1.0606060606060606</v>
      </c>
      <c r="M54" s="11">
        <v>10</v>
      </c>
      <c r="N54" s="35">
        <v>7075.1</v>
      </c>
      <c r="O54" s="35">
        <v>5265.2</v>
      </c>
      <c r="P54" s="4">
        <f t="shared" si="18"/>
        <v>0.74418736130938068</v>
      </c>
      <c r="Q54" s="11">
        <v>20</v>
      </c>
      <c r="R54" s="5" t="s">
        <v>360</v>
      </c>
      <c r="S54" s="5" t="s">
        <v>360</v>
      </c>
      <c r="T54" s="5" t="s">
        <v>360</v>
      </c>
      <c r="U54" s="5" t="s">
        <v>360</v>
      </c>
      <c r="V54" s="5">
        <v>1</v>
      </c>
      <c r="W54" s="5">
        <v>15</v>
      </c>
      <c r="X54" s="43">
        <f>(D54*E54+H54*I54+L54*M54+P54*Q54+V54*W54)/(E54+I54+M54+Q54+W54)</f>
        <v>0.90062845116672618</v>
      </c>
      <c r="Y54" s="44">
        <v>34523</v>
      </c>
      <c r="Z54" s="35">
        <f t="shared" si="6"/>
        <v>3138.4545454545455</v>
      </c>
      <c r="AA54" s="35">
        <f t="shared" si="7"/>
        <v>2826.6</v>
      </c>
      <c r="AB54" s="35">
        <f t="shared" si="8"/>
        <v>-311.85454545454559</v>
      </c>
      <c r="AC54" s="35">
        <v>33.1</v>
      </c>
      <c r="AD54" s="35">
        <f t="shared" si="9"/>
        <v>2859.7</v>
      </c>
      <c r="AE54" s="35"/>
      <c r="AF54" s="35">
        <f t="shared" si="10"/>
        <v>2859.7</v>
      </c>
      <c r="AG54" s="35">
        <v>2849.8</v>
      </c>
      <c r="AH54" s="35">
        <f t="shared" si="20"/>
        <v>9.9</v>
      </c>
      <c r="AI54" s="77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183" s="2" customFormat="1" ht="17.100000000000001" customHeight="1">
      <c r="A55" s="17" t="s">
        <v>42</v>
      </c>
      <c r="B55" s="34">
        <f>SUM(B56:B378)</f>
        <v>9144181</v>
      </c>
      <c r="C55" s="34">
        <f>SUM(C56:C378)</f>
        <v>10262079.199999994</v>
      </c>
      <c r="D55" s="6">
        <f>IF(C55/B55&gt;1.2,IF((C55/B55-1.2)*0.1+1.2&gt;1.3,1.3,(C55/B55-1.2)*0.1+1.2),C55/B55)</f>
        <v>1.1222524138575116</v>
      </c>
      <c r="E55" s="16"/>
      <c r="F55" s="7"/>
      <c r="G55" s="6"/>
      <c r="H55" s="6"/>
      <c r="I55" s="16"/>
      <c r="J55" s="7"/>
      <c r="K55" s="7"/>
      <c r="L55" s="7"/>
      <c r="M55" s="16"/>
      <c r="N55" s="34">
        <f>SUM(N56:N378)</f>
        <v>126416.40000000007</v>
      </c>
      <c r="O55" s="34">
        <f>SUM(O56:O378)</f>
        <v>92368.60000000002</v>
      </c>
      <c r="P55" s="6">
        <f>IF(O55/N55&gt;1.2,IF((O55/N55-1.2)*0.1+1.2&gt;1.3,1.3,(O55/N55-1.2)*0.1+1.2),O55/N55)</f>
        <v>0.73066943845893395</v>
      </c>
      <c r="Q55" s="16"/>
      <c r="R55" s="34"/>
      <c r="S55" s="34"/>
      <c r="T55" s="6"/>
      <c r="U55" s="16"/>
      <c r="V55" s="16"/>
      <c r="W55" s="16"/>
      <c r="X55" s="8"/>
      <c r="Y55" s="20">
        <f>SUM(Y56:Y378)</f>
        <v>391354</v>
      </c>
      <c r="Z55" s="34">
        <f t="shared" ref="Z55:AA55" si="22">SUM(Z56:Z378)</f>
        <v>35577.63636363636</v>
      </c>
      <c r="AA55" s="34">
        <f t="shared" si="22"/>
        <v>25656.699999999986</v>
      </c>
      <c r="AB55" s="34">
        <f>SUM(AB56:AB378)</f>
        <v>-9920.9363636363541</v>
      </c>
      <c r="AC55" s="34">
        <f t="shared" ref="AC55:AH55" si="23">SUM(AC56:AC378)</f>
        <v>0</v>
      </c>
      <c r="AD55" s="34">
        <f t="shared" si="23"/>
        <v>25656.699999999986</v>
      </c>
      <c r="AE55" s="34">
        <f t="shared" si="23"/>
        <v>5.5</v>
      </c>
      <c r="AF55" s="34">
        <f t="shared" si="23"/>
        <v>25651.199999999986</v>
      </c>
      <c r="AG55" s="34">
        <f t="shared" si="23"/>
        <v>25651.199999999986</v>
      </c>
      <c r="AH55" s="34">
        <f t="shared" si="23"/>
        <v>0</v>
      </c>
      <c r="AI55" s="77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183" s="2" customFormat="1" ht="17.100000000000001" customHeight="1">
      <c r="A56" s="18" t="s">
        <v>43</v>
      </c>
      <c r="B56" s="5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35"/>
      <c r="AD56" s="35"/>
      <c r="AE56" s="35"/>
      <c r="AF56" s="35"/>
      <c r="AG56" s="35"/>
      <c r="AH56" s="35"/>
      <c r="AI56" s="77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183" s="2" customFormat="1" ht="17.100000000000001" customHeight="1">
      <c r="A57" s="14" t="s">
        <v>44</v>
      </c>
      <c r="B57" s="63">
        <v>70</v>
      </c>
      <c r="C57" s="63">
        <v>118.6</v>
      </c>
      <c r="D57" s="4">
        <f t="shared" ref="D57:D120" si="24">IF(E57=0,0,IF(B57=0,1,IF(C57&lt;0,0,IF(C57/B57&gt;1.2,IF((C57/B57-1.2)*0.1+1.2&gt;1.3,1.3,(C57/B57-1.2)*0.1+1.2),C57/B57))))</f>
        <v>1.2494285714285713</v>
      </c>
      <c r="E57" s="11">
        <v>5</v>
      </c>
      <c r="F57" s="5" t="s">
        <v>360</v>
      </c>
      <c r="G57" s="5" t="s">
        <v>360</v>
      </c>
      <c r="H57" s="5" t="s">
        <v>360</v>
      </c>
      <c r="I57" s="5" t="s">
        <v>360</v>
      </c>
      <c r="J57" s="5" t="s">
        <v>360</v>
      </c>
      <c r="K57" s="5" t="s">
        <v>360</v>
      </c>
      <c r="L57" s="5" t="s">
        <v>360</v>
      </c>
      <c r="M57" s="5" t="s">
        <v>360</v>
      </c>
      <c r="N57" s="35">
        <v>84.6</v>
      </c>
      <c r="O57" s="35">
        <v>74.400000000000006</v>
      </c>
      <c r="P57" s="4">
        <f t="shared" ref="P57:P120" si="25">IF(Q57=0,0,IF(N57=0,1,IF(O57&lt;0,0,IF(O57/N57&gt;1.2,IF((O57/N57-1.2)*0.1+1.2&gt;1.3,1.3,(O57/N57-1.2)*0.1+1.2),O57/N57))))</f>
        <v>0.87943262411347534</v>
      </c>
      <c r="Q57" s="11">
        <v>20</v>
      </c>
      <c r="R57" s="5" t="s">
        <v>360</v>
      </c>
      <c r="S57" s="5" t="s">
        <v>360</v>
      </c>
      <c r="T57" s="5" t="s">
        <v>360</v>
      </c>
      <c r="U57" s="5" t="s">
        <v>360</v>
      </c>
      <c r="V57" s="5" t="s">
        <v>360</v>
      </c>
      <c r="W57" s="5" t="s">
        <v>360</v>
      </c>
      <c r="X57" s="43">
        <f>(D57*E57+P57*Q57)/(E57+Q57)</f>
        <v>0.95343181357649454</v>
      </c>
      <c r="Y57" s="44">
        <v>1556</v>
      </c>
      <c r="Z57" s="35">
        <f t="shared" ref="Z57:Z120" si="26">Y57/11</f>
        <v>141.45454545454547</v>
      </c>
      <c r="AA57" s="35">
        <f>ROUND(X57*Z57,1)</f>
        <v>134.9</v>
      </c>
      <c r="AB57" s="35">
        <f t="shared" ref="AB57:AB120" si="27">AA57-Z57</f>
        <v>-6.5545454545454618</v>
      </c>
      <c r="AC57" s="35">
        <v>0</v>
      </c>
      <c r="AD57" s="35">
        <f t="shared" ref="AD57:AD120" si="28">IF((AA57+AC57)&gt;0,ROUND(AA57+AC57,1),0)</f>
        <v>134.9</v>
      </c>
      <c r="AE57" s="35"/>
      <c r="AF57" s="35">
        <f t="shared" ref="AF57:AF120" si="29">ROUND(AD57-AE57,1)</f>
        <v>134.9</v>
      </c>
      <c r="AG57" s="35">
        <v>134.9</v>
      </c>
      <c r="AH57" s="35">
        <f>ROUND(AF57-AG57,1)</f>
        <v>0</v>
      </c>
      <c r="AI57" s="77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10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10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10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10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10"/>
      <c r="FZ57" s="9"/>
      <c r="GA57" s="9"/>
    </row>
    <row r="58" spans="1:183" s="2" customFormat="1" ht="17.100000000000001" customHeight="1">
      <c r="A58" s="14" t="s">
        <v>45</v>
      </c>
      <c r="B58" s="63">
        <v>6500</v>
      </c>
      <c r="C58" s="63">
        <v>6204.2</v>
      </c>
      <c r="D58" s="4">
        <f t="shared" si="24"/>
        <v>0.95449230769230764</v>
      </c>
      <c r="E58" s="11">
        <v>5</v>
      </c>
      <c r="F58" s="5" t="s">
        <v>360</v>
      </c>
      <c r="G58" s="5" t="s">
        <v>360</v>
      </c>
      <c r="H58" s="5" t="s">
        <v>360</v>
      </c>
      <c r="I58" s="5" t="s">
        <v>360</v>
      </c>
      <c r="J58" s="5" t="s">
        <v>360</v>
      </c>
      <c r="K58" s="5" t="s">
        <v>360</v>
      </c>
      <c r="L58" s="5" t="s">
        <v>360</v>
      </c>
      <c r="M58" s="5" t="s">
        <v>360</v>
      </c>
      <c r="N58" s="35">
        <v>616.70000000000005</v>
      </c>
      <c r="O58" s="35">
        <v>341.6</v>
      </c>
      <c r="P58" s="4">
        <f t="shared" si="25"/>
        <v>0.5539160045402951</v>
      </c>
      <c r="Q58" s="11">
        <v>20</v>
      </c>
      <c r="R58" s="5" t="s">
        <v>360</v>
      </c>
      <c r="S58" s="5" t="s">
        <v>360</v>
      </c>
      <c r="T58" s="5" t="s">
        <v>360</v>
      </c>
      <c r="U58" s="5" t="s">
        <v>360</v>
      </c>
      <c r="V58" s="5" t="s">
        <v>360</v>
      </c>
      <c r="W58" s="5" t="s">
        <v>360</v>
      </c>
      <c r="X58" s="43">
        <f t="shared" ref="X58:X121" si="30">(D58*E58+P58*Q58)/(E58+Q58)</f>
        <v>0.63403126517069763</v>
      </c>
      <c r="Y58" s="44">
        <v>1837</v>
      </c>
      <c r="Z58" s="35">
        <f t="shared" si="26"/>
        <v>167</v>
      </c>
      <c r="AA58" s="35">
        <f t="shared" ref="AA58:AA121" si="31">ROUND(X58*Z58,1)</f>
        <v>105.9</v>
      </c>
      <c r="AB58" s="35">
        <f t="shared" si="27"/>
        <v>-61.099999999999994</v>
      </c>
      <c r="AC58" s="35">
        <v>0</v>
      </c>
      <c r="AD58" s="35">
        <f t="shared" si="28"/>
        <v>105.9</v>
      </c>
      <c r="AE58" s="35"/>
      <c r="AF58" s="35">
        <f t="shared" si="29"/>
        <v>105.9</v>
      </c>
      <c r="AG58" s="35">
        <v>105.9</v>
      </c>
      <c r="AH58" s="35">
        <f t="shared" ref="AH58:AH121" si="32">ROUND(AF58-AG58,1)</f>
        <v>0</v>
      </c>
      <c r="AI58" s="77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10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10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10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10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10"/>
      <c r="FZ58" s="9"/>
      <c r="GA58" s="9"/>
    </row>
    <row r="59" spans="1:183" s="2" customFormat="1" ht="17.100000000000001" customHeight="1">
      <c r="A59" s="14" t="s">
        <v>46</v>
      </c>
      <c r="B59" s="63">
        <v>850</v>
      </c>
      <c r="C59" s="63">
        <v>602.5</v>
      </c>
      <c r="D59" s="4">
        <f t="shared" si="24"/>
        <v>0.70882352941176474</v>
      </c>
      <c r="E59" s="11">
        <v>5</v>
      </c>
      <c r="F59" s="5" t="s">
        <v>360</v>
      </c>
      <c r="G59" s="5" t="s">
        <v>360</v>
      </c>
      <c r="H59" s="5" t="s">
        <v>360</v>
      </c>
      <c r="I59" s="5" t="s">
        <v>360</v>
      </c>
      <c r="J59" s="5" t="s">
        <v>360</v>
      </c>
      <c r="K59" s="5" t="s">
        <v>360</v>
      </c>
      <c r="L59" s="5" t="s">
        <v>360</v>
      </c>
      <c r="M59" s="5" t="s">
        <v>360</v>
      </c>
      <c r="N59" s="35">
        <v>77.400000000000006</v>
      </c>
      <c r="O59" s="35">
        <v>31.1</v>
      </c>
      <c r="P59" s="4">
        <f t="shared" si="25"/>
        <v>0.40180878552971577</v>
      </c>
      <c r="Q59" s="11">
        <v>20</v>
      </c>
      <c r="R59" s="5" t="s">
        <v>360</v>
      </c>
      <c r="S59" s="5" t="s">
        <v>360</v>
      </c>
      <c r="T59" s="5" t="s">
        <v>360</v>
      </c>
      <c r="U59" s="5" t="s">
        <v>360</v>
      </c>
      <c r="V59" s="5" t="s">
        <v>360</v>
      </c>
      <c r="W59" s="5" t="s">
        <v>360</v>
      </c>
      <c r="X59" s="43">
        <f t="shared" si="30"/>
        <v>0.46321173430612561</v>
      </c>
      <c r="Y59" s="44">
        <v>1370</v>
      </c>
      <c r="Z59" s="35">
        <f t="shared" si="26"/>
        <v>124.54545454545455</v>
      </c>
      <c r="AA59" s="35">
        <f t="shared" si="31"/>
        <v>57.7</v>
      </c>
      <c r="AB59" s="35">
        <f t="shared" si="27"/>
        <v>-66.845454545454544</v>
      </c>
      <c r="AC59" s="35">
        <v>0</v>
      </c>
      <c r="AD59" s="35">
        <f t="shared" si="28"/>
        <v>57.7</v>
      </c>
      <c r="AE59" s="35"/>
      <c r="AF59" s="35">
        <f t="shared" si="29"/>
        <v>57.7</v>
      </c>
      <c r="AG59" s="35">
        <v>57.7</v>
      </c>
      <c r="AH59" s="35">
        <f t="shared" si="32"/>
        <v>0</v>
      </c>
      <c r="AI59" s="77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10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10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10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10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10"/>
      <c r="FZ59" s="9"/>
      <c r="GA59" s="9"/>
    </row>
    <row r="60" spans="1:183" s="2" customFormat="1" ht="17.100000000000001" customHeight="1">
      <c r="A60" s="14" t="s">
        <v>47</v>
      </c>
      <c r="B60" s="63">
        <v>0</v>
      </c>
      <c r="C60" s="63">
        <v>0</v>
      </c>
      <c r="D60" s="4">
        <f t="shared" si="24"/>
        <v>0</v>
      </c>
      <c r="E60" s="11">
        <v>0</v>
      </c>
      <c r="F60" s="5" t="s">
        <v>360</v>
      </c>
      <c r="G60" s="5" t="s">
        <v>360</v>
      </c>
      <c r="H60" s="5" t="s">
        <v>360</v>
      </c>
      <c r="I60" s="5" t="s">
        <v>360</v>
      </c>
      <c r="J60" s="5" t="s">
        <v>360</v>
      </c>
      <c r="K60" s="5" t="s">
        <v>360</v>
      </c>
      <c r="L60" s="5" t="s">
        <v>360</v>
      </c>
      <c r="M60" s="5" t="s">
        <v>360</v>
      </c>
      <c r="N60" s="35">
        <v>71.2</v>
      </c>
      <c r="O60" s="35">
        <v>26.5</v>
      </c>
      <c r="P60" s="4">
        <f t="shared" si="25"/>
        <v>0.37219101123595505</v>
      </c>
      <c r="Q60" s="11">
        <v>20</v>
      </c>
      <c r="R60" s="5" t="s">
        <v>360</v>
      </c>
      <c r="S60" s="5" t="s">
        <v>360</v>
      </c>
      <c r="T60" s="5" t="s">
        <v>360</v>
      </c>
      <c r="U60" s="5" t="s">
        <v>360</v>
      </c>
      <c r="V60" s="5" t="s">
        <v>360</v>
      </c>
      <c r="W60" s="5" t="s">
        <v>360</v>
      </c>
      <c r="X60" s="43">
        <f t="shared" si="30"/>
        <v>0.37219101123595505</v>
      </c>
      <c r="Y60" s="44">
        <v>870</v>
      </c>
      <c r="Z60" s="35">
        <f t="shared" si="26"/>
        <v>79.090909090909093</v>
      </c>
      <c r="AA60" s="35">
        <f t="shared" si="31"/>
        <v>29.4</v>
      </c>
      <c r="AB60" s="35">
        <f t="shared" si="27"/>
        <v>-49.690909090909095</v>
      </c>
      <c r="AC60" s="35">
        <v>0</v>
      </c>
      <c r="AD60" s="35">
        <f t="shared" si="28"/>
        <v>29.4</v>
      </c>
      <c r="AE60" s="35"/>
      <c r="AF60" s="35">
        <f t="shared" si="29"/>
        <v>29.4</v>
      </c>
      <c r="AG60" s="35">
        <v>29.4</v>
      </c>
      <c r="AH60" s="35">
        <f t="shared" si="32"/>
        <v>0</v>
      </c>
      <c r="AI60" s="77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10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10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10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10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10"/>
      <c r="FZ60" s="9"/>
      <c r="GA60" s="9"/>
    </row>
    <row r="61" spans="1:183" s="2" customFormat="1" ht="17.100000000000001" customHeight="1">
      <c r="A61" s="14" t="s">
        <v>48</v>
      </c>
      <c r="B61" s="63">
        <v>230</v>
      </c>
      <c r="C61" s="63">
        <v>156.19999999999999</v>
      </c>
      <c r="D61" s="4">
        <f t="shared" si="24"/>
        <v>0.67913043478260859</v>
      </c>
      <c r="E61" s="11">
        <v>5</v>
      </c>
      <c r="F61" s="5" t="s">
        <v>360</v>
      </c>
      <c r="G61" s="5" t="s">
        <v>360</v>
      </c>
      <c r="H61" s="5" t="s">
        <v>360</v>
      </c>
      <c r="I61" s="5" t="s">
        <v>360</v>
      </c>
      <c r="J61" s="5" t="s">
        <v>360</v>
      </c>
      <c r="K61" s="5" t="s">
        <v>360</v>
      </c>
      <c r="L61" s="5" t="s">
        <v>360</v>
      </c>
      <c r="M61" s="5" t="s">
        <v>360</v>
      </c>
      <c r="N61" s="35">
        <v>73.599999999999994</v>
      </c>
      <c r="O61" s="35">
        <v>33.9</v>
      </c>
      <c r="P61" s="4">
        <f t="shared" si="25"/>
        <v>0.46059782608695654</v>
      </c>
      <c r="Q61" s="11">
        <v>20</v>
      </c>
      <c r="R61" s="5" t="s">
        <v>360</v>
      </c>
      <c r="S61" s="5" t="s">
        <v>360</v>
      </c>
      <c r="T61" s="5" t="s">
        <v>360</v>
      </c>
      <c r="U61" s="5" t="s">
        <v>360</v>
      </c>
      <c r="V61" s="5" t="s">
        <v>360</v>
      </c>
      <c r="W61" s="5" t="s">
        <v>360</v>
      </c>
      <c r="X61" s="43">
        <f t="shared" si="30"/>
        <v>0.50430434782608702</v>
      </c>
      <c r="Y61" s="44">
        <v>1932</v>
      </c>
      <c r="Z61" s="35">
        <f t="shared" si="26"/>
        <v>175.63636363636363</v>
      </c>
      <c r="AA61" s="35">
        <f t="shared" si="31"/>
        <v>88.6</v>
      </c>
      <c r="AB61" s="35">
        <f t="shared" si="27"/>
        <v>-87.036363636363632</v>
      </c>
      <c r="AC61" s="35">
        <v>0</v>
      </c>
      <c r="AD61" s="35">
        <f t="shared" si="28"/>
        <v>88.6</v>
      </c>
      <c r="AE61" s="35"/>
      <c r="AF61" s="35">
        <f t="shared" si="29"/>
        <v>88.6</v>
      </c>
      <c r="AG61" s="35">
        <v>88.6</v>
      </c>
      <c r="AH61" s="35">
        <f t="shared" si="32"/>
        <v>0</v>
      </c>
      <c r="AI61" s="77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10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10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10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10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10"/>
      <c r="FZ61" s="9"/>
      <c r="GA61" s="9"/>
    </row>
    <row r="62" spans="1:183" s="2" customFormat="1" ht="17.100000000000001" customHeight="1">
      <c r="A62" s="18" t="s">
        <v>49</v>
      </c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35"/>
      <c r="AD62" s="35"/>
      <c r="AE62" s="35"/>
      <c r="AF62" s="35"/>
      <c r="AG62" s="35"/>
      <c r="AH62" s="35"/>
      <c r="AI62" s="77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10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10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10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10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10"/>
      <c r="FZ62" s="9"/>
      <c r="GA62" s="9"/>
    </row>
    <row r="63" spans="1:183" s="2" customFormat="1" ht="17.100000000000001" customHeight="1">
      <c r="A63" s="14" t="s">
        <v>50</v>
      </c>
      <c r="B63" s="63">
        <v>922305</v>
      </c>
      <c r="C63" s="63">
        <v>831031.8</v>
      </c>
      <c r="D63" s="4">
        <f t="shared" si="24"/>
        <v>0.90103794297981687</v>
      </c>
      <c r="E63" s="11">
        <v>5</v>
      </c>
      <c r="F63" s="5" t="s">
        <v>360</v>
      </c>
      <c r="G63" s="5" t="s">
        <v>360</v>
      </c>
      <c r="H63" s="5" t="s">
        <v>360</v>
      </c>
      <c r="I63" s="5" t="s">
        <v>360</v>
      </c>
      <c r="J63" s="5" t="s">
        <v>360</v>
      </c>
      <c r="K63" s="5" t="s">
        <v>360</v>
      </c>
      <c r="L63" s="5" t="s">
        <v>360</v>
      </c>
      <c r="M63" s="5" t="s">
        <v>360</v>
      </c>
      <c r="N63" s="35">
        <v>3707.3</v>
      </c>
      <c r="O63" s="35">
        <v>2351</v>
      </c>
      <c r="P63" s="4">
        <f t="shared" si="25"/>
        <v>0.63415423623661427</v>
      </c>
      <c r="Q63" s="11">
        <v>20</v>
      </c>
      <c r="R63" s="5" t="s">
        <v>360</v>
      </c>
      <c r="S63" s="5" t="s">
        <v>360</v>
      </c>
      <c r="T63" s="5" t="s">
        <v>360</v>
      </c>
      <c r="U63" s="5" t="s">
        <v>360</v>
      </c>
      <c r="V63" s="5" t="s">
        <v>360</v>
      </c>
      <c r="W63" s="5" t="s">
        <v>360</v>
      </c>
      <c r="X63" s="43">
        <f t="shared" si="30"/>
        <v>0.68753097758525483</v>
      </c>
      <c r="Y63" s="44">
        <v>830</v>
      </c>
      <c r="Z63" s="35">
        <f t="shared" si="26"/>
        <v>75.454545454545453</v>
      </c>
      <c r="AA63" s="35">
        <f t="shared" si="31"/>
        <v>51.9</v>
      </c>
      <c r="AB63" s="35">
        <f t="shared" si="27"/>
        <v>-23.554545454545455</v>
      </c>
      <c r="AC63" s="35">
        <v>0</v>
      </c>
      <c r="AD63" s="35">
        <f t="shared" si="28"/>
        <v>51.9</v>
      </c>
      <c r="AE63" s="35"/>
      <c r="AF63" s="35">
        <f t="shared" si="29"/>
        <v>51.9</v>
      </c>
      <c r="AG63" s="35">
        <v>51.9</v>
      </c>
      <c r="AH63" s="35">
        <f t="shared" si="32"/>
        <v>0</v>
      </c>
      <c r="AI63" s="77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10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10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10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10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10"/>
      <c r="FZ63" s="9"/>
      <c r="GA63" s="9"/>
    </row>
    <row r="64" spans="1:183" s="2" customFormat="1" ht="17.100000000000001" customHeight="1">
      <c r="A64" s="14" t="s">
        <v>51</v>
      </c>
      <c r="B64" s="63">
        <v>10</v>
      </c>
      <c r="C64" s="63">
        <v>30</v>
      </c>
      <c r="D64" s="4">
        <f t="shared" si="24"/>
        <v>1.3</v>
      </c>
      <c r="E64" s="11">
        <v>5</v>
      </c>
      <c r="F64" s="5" t="s">
        <v>360</v>
      </c>
      <c r="G64" s="5" t="s">
        <v>360</v>
      </c>
      <c r="H64" s="5" t="s">
        <v>360</v>
      </c>
      <c r="I64" s="5" t="s">
        <v>360</v>
      </c>
      <c r="J64" s="5" t="s">
        <v>360</v>
      </c>
      <c r="K64" s="5" t="s">
        <v>360</v>
      </c>
      <c r="L64" s="5" t="s">
        <v>360</v>
      </c>
      <c r="M64" s="5" t="s">
        <v>360</v>
      </c>
      <c r="N64" s="35">
        <v>80.2</v>
      </c>
      <c r="O64" s="35">
        <v>53.4</v>
      </c>
      <c r="P64" s="4">
        <f t="shared" si="25"/>
        <v>0.66583541147132164</v>
      </c>
      <c r="Q64" s="11">
        <v>20</v>
      </c>
      <c r="R64" s="5" t="s">
        <v>360</v>
      </c>
      <c r="S64" s="5" t="s">
        <v>360</v>
      </c>
      <c r="T64" s="5" t="s">
        <v>360</v>
      </c>
      <c r="U64" s="5" t="s">
        <v>360</v>
      </c>
      <c r="V64" s="5" t="s">
        <v>360</v>
      </c>
      <c r="W64" s="5" t="s">
        <v>360</v>
      </c>
      <c r="X64" s="43">
        <f t="shared" si="30"/>
        <v>0.79266832917705732</v>
      </c>
      <c r="Y64" s="44">
        <v>577</v>
      </c>
      <c r="Z64" s="35">
        <f t="shared" si="26"/>
        <v>52.454545454545453</v>
      </c>
      <c r="AA64" s="35">
        <f t="shared" si="31"/>
        <v>41.6</v>
      </c>
      <c r="AB64" s="35">
        <f t="shared" si="27"/>
        <v>-10.854545454545452</v>
      </c>
      <c r="AC64" s="35">
        <v>0</v>
      </c>
      <c r="AD64" s="35">
        <f t="shared" si="28"/>
        <v>41.6</v>
      </c>
      <c r="AE64" s="35"/>
      <c r="AF64" s="35">
        <f t="shared" si="29"/>
        <v>41.6</v>
      </c>
      <c r="AG64" s="35">
        <v>41.6</v>
      </c>
      <c r="AH64" s="35">
        <f t="shared" si="32"/>
        <v>0</v>
      </c>
      <c r="AI64" s="77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10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10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10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10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10"/>
      <c r="FZ64" s="9"/>
      <c r="GA64" s="9"/>
    </row>
    <row r="65" spans="1:183" s="2" customFormat="1" ht="17.100000000000001" customHeight="1">
      <c r="A65" s="14" t="s">
        <v>52</v>
      </c>
      <c r="B65" s="63">
        <v>0</v>
      </c>
      <c r="C65" s="63">
        <v>0</v>
      </c>
      <c r="D65" s="4">
        <f t="shared" si="24"/>
        <v>0</v>
      </c>
      <c r="E65" s="11">
        <v>0</v>
      </c>
      <c r="F65" s="5" t="s">
        <v>360</v>
      </c>
      <c r="G65" s="5" t="s">
        <v>360</v>
      </c>
      <c r="H65" s="5" t="s">
        <v>360</v>
      </c>
      <c r="I65" s="5" t="s">
        <v>360</v>
      </c>
      <c r="J65" s="5" t="s">
        <v>360</v>
      </c>
      <c r="K65" s="5" t="s">
        <v>360</v>
      </c>
      <c r="L65" s="5" t="s">
        <v>360</v>
      </c>
      <c r="M65" s="5" t="s">
        <v>360</v>
      </c>
      <c r="N65" s="35">
        <v>404.5</v>
      </c>
      <c r="O65" s="35">
        <v>387.4</v>
      </c>
      <c r="P65" s="4">
        <f t="shared" si="25"/>
        <v>0.95772558714462297</v>
      </c>
      <c r="Q65" s="11">
        <v>20</v>
      </c>
      <c r="R65" s="5" t="s">
        <v>360</v>
      </c>
      <c r="S65" s="5" t="s">
        <v>360</v>
      </c>
      <c r="T65" s="5" t="s">
        <v>360</v>
      </c>
      <c r="U65" s="5" t="s">
        <v>360</v>
      </c>
      <c r="V65" s="5" t="s">
        <v>360</v>
      </c>
      <c r="W65" s="5" t="s">
        <v>360</v>
      </c>
      <c r="X65" s="43">
        <f t="shared" si="30"/>
        <v>0.95772558714462297</v>
      </c>
      <c r="Y65" s="44">
        <v>750</v>
      </c>
      <c r="Z65" s="35">
        <f t="shared" si="26"/>
        <v>68.181818181818187</v>
      </c>
      <c r="AA65" s="35">
        <f t="shared" si="31"/>
        <v>65.3</v>
      </c>
      <c r="AB65" s="35">
        <f t="shared" si="27"/>
        <v>-2.8818181818181898</v>
      </c>
      <c r="AC65" s="35">
        <v>0</v>
      </c>
      <c r="AD65" s="35">
        <f t="shared" si="28"/>
        <v>65.3</v>
      </c>
      <c r="AE65" s="35"/>
      <c r="AF65" s="35">
        <f t="shared" si="29"/>
        <v>65.3</v>
      </c>
      <c r="AG65" s="35">
        <v>65.3</v>
      </c>
      <c r="AH65" s="35">
        <f t="shared" si="32"/>
        <v>0</v>
      </c>
      <c r="AI65" s="77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10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10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10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10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10"/>
      <c r="FZ65" s="9"/>
      <c r="GA65" s="9"/>
    </row>
    <row r="66" spans="1:183" s="2" customFormat="1" ht="17.100000000000001" customHeight="1">
      <c r="A66" s="14" t="s">
        <v>53</v>
      </c>
      <c r="B66" s="63">
        <v>0</v>
      </c>
      <c r="C66" s="63">
        <v>0</v>
      </c>
      <c r="D66" s="4">
        <f t="shared" si="24"/>
        <v>0</v>
      </c>
      <c r="E66" s="11">
        <v>0</v>
      </c>
      <c r="F66" s="5" t="s">
        <v>360</v>
      </c>
      <c r="G66" s="5" t="s">
        <v>360</v>
      </c>
      <c r="H66" s="5" t="s">
        <v>360</v>
      </c>
      <c r="I66" s="5" t="s">
        <v>360</v>
      </c>
      <c r="J66" s="5" t="s">
        <v>360</v>
      </c>
      <c r="K66" s="5" t="s">
        <v>360</v>
      </c>
      <c r="L66" s="5" t="s">
        <v>360</v>
      </c>
      <c r="M66" s="5" t="s">
        <v>360</v>
      </c>
      <c r="N66" s="35">
        <v>876.5</v>
      </c>
      <c r="O66" s="35">
        <v>20.9</v>
      </c>
      <c r="P66" s="4">
        <f t="shared" si="25"/>
        <v>2.3844837421563032E-2</v>
      </c>
      <c r="Q66" s="11">
        <v>20</v>
      </c>
      <c r="R66" s="5" t="s">
        <v>360</v>
      </c>
      <c r="S66" s="5" t="s">
        <v>360</v>
      </c>
      <c r="T66" s="5" t="s">
        <v>360</v>
      </c>
      <c r="U66" s="5" t="s">
        <v>360</v>
      </c>
      <c r="V66" s="5" t="s">
        <v>360</v>
      </c>
      <c r="W66" s="5" t="s">
        <v>360</v>
      </c>
      <c r="X66" s="43">
        <f t="shared" si="30"/>
        <v>2.3844837421563032E-2</v>
      </c>
      <c r="Y66" s="44">
        <v>658</v>
      </c>
      <c r="Z66" s="35">
        <f t="shared" si="26"/>
        <v>59.81818181818182</v>
      </c>
      <c r="AA66" s="35">
        <f t="shared" si="31"/>
        <v>1.4</v>
      </c>
      <c r="AB66" s="35">
        <f t="shared" si="27"/>
        <v>-58.418181818181822</v>
      </c>
      <c r="AC66" s="35">
        <v>0</v>
      </c>
      <c r="AD66" s="35">
        <f t="shared" si="28"/>
        <v>1.4</v>
      </c>
      <c r="AE66" s="35"/>
      <c r="AF66" s="35">
        <f t="shared" si="29"/>
        <v>1.4</v>
      </c>
      <c r="AG66" s="35">
        <v>1.4</v>
      </c>
      <c r="AH66" s="35">
        <f t="shared" si="32"/>
        <v>0</v>
      </c>
      <c r="AI66" s="77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10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10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10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10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10"/>
      <c r="FZ66" s="9"/>
      <c r="GA66" s="9"/>
    </row>
    <row r="67" spans="1:183" s="2" customFormat="1" ht="17.100000000000001" customHeight="1">
      <c r="A67" s="14" t="s">
        <v>54</v>
      </c>
      <c r="B67" s="63">
        <v>0</v>
      </c>
      <c r="C67" s="63">
        <v>0</v>
      </c>
      <c r="D67" s="4">
        <f t="shared" si="24"/>
        <v>0</v>
      </c>
      <c r="E67" s="11">
        <v>0</v>
      </c>
      <c r="F67" s="5" t="s">
        <v>360</v>
      </c>
      <c r="G67" s="5" t="s">
        <v>360</v>
      </c>
      <c r="H67" s="5" t="s">
        <v>360</v>
      </c>
      <c r="I67" s="5" t="s">
        <v>360</v>
      </c>
      <c r="J67" s="5" t="s">
        <v>360</v>
      </c>
      <c r="K67" s="5" t="s">
        <v>360</v>
      </c>
      <c r="L67" s="5" t="s">
        <v>360</v>
      </c>
      <c r="M67" s="5" t="s">
        <v>360</v>
      </c>
      <c r="N67" s="35">
        <v>106.4</v>
      </c>
      <c r="O67" s="35">
        <v>58.9</v>
      </c>
      <c r="P67" s="4">
        <f t="shared" si="25"/>
        <v>0.55357142857142849</v>
      </c>
      <c r="Q67" s="11">
        <v>20</v>
      </c>
      <c r="R67" s="5" t="s">
        <v>360</v>
      </c>
      <c r="S67" s="5" t="s">
        <v>360</v>
      </c>
      <c r="T67" s="5" t="s">
        <v>360</v>
      </c>
      <c r="U67" s="5" t="s">
        <v>360</v>
      </c>
      <c r="V67" s="5" t="s">
        <v>360</v>
      </c>
      <c r="W67" s="5" t="s">
        <v>360</v>
      </c>
      <c r="X67" s="43">
        <f t="shared" si="30"/>
        <v>0.55357142857142849</v>
      </c>
      <c r="Y67" s="44">
        <v>1113</v>
      </c>
      <c r="Z67" s="35">
        <f t="shared" si="26"/>
        <v>101.18181818181819</v>
      </c>
      <c r="AA67" s="35">
        <f t="shared" si="31"/>
        <v>56</v>
      </c>
      <c r="AB67" s="35">
        <f t="shared" si="27"/>
        <v>-45.181818181818187</v>
      </c>
      <c r="AC67" s="35">
        <v>0</v>
      </c>
      <c r="AD67" s="35">
        <f t="shared" si="28"/>
        <v>56</v>
      </c>
      <c r="AE67" s="35"/>
      <c r="AF67" s="35">
        <f t="shared" si="29"/>
        <v>56</v>
      </c>
      <c r="AG67" s="35">
        <v>56</v>
      </c>
      <c r="AH67" s="35">
        <f t="shared" si="32"/>
        <v>0</v>
      </c>
      <c r="AI67" s="77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10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10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10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10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10"/>
      <c r="FZ67" s="9"/>
      <c r="GA67" s="9"/>
    </row>
    <row r="68" spans="1:183" s="2" customFormat="1" ht="17.100000000000001" customHeight="1">
      <c r="A68" s="14" t="s">
        <v>55</v>
      </c>
      <c r="B68" s="63">
        <v>0</v>
      </c>
      <c r="C68" s="63">
        <v>0</v>
      </c>
      <c r="D68" s="4">
        <f t="shared" si="24"/>
        <v>0</v>
      </c>
      <c r="E68" s="11">
        <v>0</v>
      </c>
      <c r="F68" s="5" t="s">
        <v>360</v>
      </c>
      <c r="G68" s="5" t="s">
        <v>360</v>
      </c>
      <c r="H68" s="5" t="s">
        <v>360</v>
      </c>
      <c r="I68" s="5" t="s">
        <v>360</v>
      </c>
      <c r="J68" s="5" t="s">
        <v>360</v>
      </c>
      <c r="K68" s="5" t="s">
        <v>360</v>
      </c>
      <c r="L68" s="5" t="s">
        <v>360</v>
      </c>
      <c r="M68" s="5" t="s">
        <v>360</v>
      </c>
      <c r="N68" s="35">
        <v>0</v>
      </c>
      <c r="O68" s="35">
        <v>40.5</v>
      </c>
      <c r="P68" s="4">
        <f t="shared" si="25"/>
        <v>1</v>
      </c>
      <c r="Q68" s="11">
        <v>20</v>
      </c>
      <c r="R68" s="5" t="s">
        <v>360</v>
      </c>
      <c r="S68" s="5" t="s">
        <v>360</v>
      </c>
      <c r="T68" s="5" t="s">
        <v>360</v>
      </c>
      <c r="U68" s="5" t="s">
        <v>360</v>
      </c>
      <c r="V68" s="5" t="s">
        <v>360</v>
      </c>
      <c r="W68" s="5" t="s">
        <v>360</v>
      </c>
      <c r="X68" s="43">
        <f t="shared" si="30"/>
        <v>1</v>
      </c>
      <c r="Y68" s="44">
        <v>1039</v>
      </c>
      <c r="Z68" s="35">
        <f t="shared" si="26"/>
        <v>94.454545454545453</v>
      </c>
      <c r="AA68" s="35">
        <f t="shared" si="31"/>
        <v>94.5</v>
      </c>
      <c r="AB68" s="35">
        <f t="shared" si="27"/>
        <v>4.5454545454546746E-2</v>
      </c>
      <c r="AC68" s="35">
        <v>0</v>
      </c>
      <c r="AD68" s="35">
        <f t="shared" si="28"/>
        <v>94.5</v>
      </c>
      <c r="AE68" s="35"/>
      <c r="AF68" s="35">
        <f t="shared" si="29"/>
        <v>94.5</v>
      </c>
      <c r="AG68" s="35">
        <v>94.5</v>
      </c>
      <c r="AH68" s="35">
        <f t="shared" si="32"/>
        <v>0</v>
      </c>
      <c r="AI68" s="77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10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10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10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10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10"/>
      <c r="FZ68" s="9"/>
      <c r="GA68" s="9"/>
    </row>
    <row r="69" spans="1:183" s="2" customFormat="1" ht="17.100000000000001" customHeight="1">
      <c r="A69" s="14" t="s">
        <v>56</v>
      </c>
      <c r="B69" s="63">
        <v>0</v>
      </c>
      <c r="C69" s="63">
        <v>0</v>
      </c>
      <c r="D69" s="4">
        <f t="shared" si="24"/>
        <v>0</v>
      </c>
      <c r="E69" s="11">
        <v>0</v>
      </c>
      <c r="F69" s="5" t="s">
        <v>360</v>
      </c>
      <c r="G69" s="5" t="s">
        <v>360</v>
      </c>
      <c r="H69" s="5" t="s">
        <v>360</v>
      </c>
      <c r="I69" s="5" t="s">
        <v>360</v>
      </c>
      <c r="J69" s="5" t="s">
        <v>360</v>
      </c>
      <c r="K69" s="5" t="s">
        <v>360</v>
      </c>
      <c r="L69" s="5" t="s">
        <v>360</v>
      </c>
      <c r="M69" s="5" t="s">
        <v>360</v>
      </c>
      <c r="N69" s="35">
        <v>63.3</v>
      </c>
      <c r="O69" s="35">
        <v>122.2</v>
      </c>
      <c r="P69" s="4">
        <f t="shared" si="25"/>
        <v>1.2730489731437598</v>
      </c>
      <c r="Q69" s="11">
        <v>20</v>
      </c>
      <c r="R69" s="5" t="s">
        <v>360</v>
      </c>
      <c r="S69" s="5" t="s">
        <v>360</v>
      </c>
      <c r="T69" s="5" t="s">
        <v>360</v>
      </c>
      <c r="U69" s="5" t="s">
        <v>360</v>
      </c>
      <c r="V69" s="5" t="s">
        <v>360</v>
      </c>
      <c r="W69" s="5" t="s">
        <v>360</v>
      </c>
      <c r="X69" s="43">
        <f t="shared" si="30"/>
        <v>1.2730489731437598</v>
      </c>
      <c r="Y69" s="44">
        <v>1552</v>
      </c>
      <c r="Z69" s="35">
        <f t="shared" si="26"/>
        <v>141.09090909090909</v>
      </c>
      <c r="AA69" s="35">
        <f t="shared" si="31"/>
        <v>179.6</v>
      </c>
      <c r="AB69" s="35">
        <f t="shared" si="27"/>
        <v>38.509090909090901</v>
      </c>
      <c r="AC69" s="35">
        <v>0</v>
      </c>
      <c r="AD69" s="35">
        <f t="shared" si="28"/>
        <v>179.6</v>
      </c>
      <c r="AE69" s="35"/>
      <c r="AF69" s="35">
        <f t="shared" si="29"/>
        <v>179.6</v>
      </c>
      <c r="AG69" s="35">
        <v>179.6</v>
      </c>
      <c r="AH69" s="35">
        <f t="shared" si="32"/>
        <v>0</v>
      </c>
      <c r="AI69" s="77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10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10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10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10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10"/>
      <c r="FZ69" s="9"/>
      <c r="GA69" s="9"/>
    </row>
    <row r="70" spans="1:183" s="2" customFormat="1" ht="17.100000000000001" customHeight="1">
      <c r="A70" s="14" t="s">
        <v>57</v>
      </c>
      <c r="B70" s="63">
        <v>11673</v>
      </c>
      <c r="C70" s="63">
        <v>5361.7</v>
      </c>
      <c r="D70" s="4">
        <f t="shared" si="24"/>
        <v>0.45932493789085921</v>
      </c>
      <c r="E70" s="11">
        <v>5</v>
      </c>
      <c r="F70" s="5" t="s">
        <v>360</v>
      </c>
      <c r="G70" s="5" t="s">
        <v>360</v>
      </c>
      <c r="H70" s="5" t="s">
        <v>360</v>
      </c>
      <c r="I70" s="5" t="s">
        <v>360</v>
      </c>
      <c r="J70" s="5" t="s">
        <v>360</v>
      </c>
      <c r="K70" s="5" t="s">
        <v>360</v>
      </c>
      <c r="L70" s="5" t="s">
        <v>360</v>
      </c>
      <c r="M70" s="5" t="s">
        <v>360</v>
      </c>
      <c r="N70" s="35">
        <v>561.6</v>
      </c>
      <c r="O70" s="35">
        <v>478.5</v>
      </c>
      <c r="P70" s="4">
        <f t="shared" si="25"/>
        <v>0.8520299145299145</v>
      </c>
      <c r="Q70" s="11">
        <v>20</v>
      </c>
      <c r="R70" s="5" t="s">
        <v>360</v>
      </c>
      <c r="S70" s="5" t="s">
        <v>360</v>
      </c>
      <c r="T70" s="5" t="s">
        <v>360</v>
      </c>
      <c r="U70" s="5" t="s">
        <v>360</v>
      </c>
      <c r="V70" s="5" t="s">
        <v>360</v>
      </c>
      <c r="W70" s="5" t="s">
        <v>360</v>
      </c>
      <c r="X70" s="43">
        <f t="shared" si="30"/>
        <v>0.7734889192021035</v>
      </c>
      <c r="Y70" s="44">
        <v>122</v>
      </c>
      <c r="Z70" s="35">
        <f t="shared" si="26"/>
        <v>11.090909090909092</v>
      </c>
      <c r="AA70" s="35">
        <f t="shared" si="31"/>
        <v>8.6</v>
      </c>
      <c r="AB70" s="35">
        <f t="shared" si="27"/>
        <v>-2.4909090909090921</v>
      </c>
      <c r="AC70" s="35">
        <v>0</v>
      </c>
      <c r="AD70" s="35">
        <f t="shared" si="28"/>
        <v>8.6</v>
      </c>
      <c r="AE70" s="35"/>
      <c r="AF70" s="35">
        <f t="shared" si="29"/>
        <v>8.6</v>
      </c>
      <c r="AG70" s="35">
        <v>8.6</v>
      </c>
      <c r="AH70" s="35">
        <f t="shared" si="32"/>
        <v>0</v>
      </c>
      <c r="AI70" s="77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10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10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10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10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10"/>
      <c r="FZ70" s="9"/>
      <c r="GA70" s="9"/>
    </row>
    <row r="71" spans="1:183" s="2" customFormat="1" ht="17.100000000000001" customHeight="1">
      <c r="A71" s="14" t="s">
        <v>58</v>
      </c>
      <c r="B71" s="63">
        <v>0</v>
      </c>
      <c r="C71" s="63">
        <v>0</v>
      </c>
      <c r="D71" s="4">
        <f t="shared" si="24"/>
        <v>0</v>
      </c>
      <c r="E71" s="11">
        <v>0</v>
      </c>
      <c r="F71" s="5" t="s">
        <v>360</v>
      </c>
      <c r="G71" s="5" t="s">
        <v>360</v>
      </c>
      <c r="H71" s="5" t="s">
        <v>360</v>
      </c>
      <c r="I71" s="5" t="s">
        <v>360</v>
      </c>
      <c r="J71" s="5" t="s">
        <v>360</v>
      </c>
      <c r="K71" s="5" t="s">
        <v>360</v>
      </c>
      <c r="L71" s="5" t="s">
        <v>360</v>
      </c>
      <c r="M71" s="5" t="s">
        <v>360</v>
      </c>
      <c r="N71" s="35">
        <v>144.19999999999999</v>
      </c>
      <c r="O71" s="35">
        <v>192</v>
      </c>
      <c r="P71" s="4">
        <f t="shared" si="25"/>
        <v>1.2131484049930652</v>
      </c>
      <c r="Q71" s="11">
        <v>20</v>
      </c>
      <c r="R71" s="5" t="s">
        <v>360</v>
      </c>
      <c r="S71" s="5" t="s">
        <v>360</v>
      </c>
      <c r="T71" s="5" t="s">
        <v>360</v>
      </c>
      <c r="U71" s="5" t="s">
        <v>360</v>
      </c>
      <c r="V71" s="5" t="s">
        <v>360</v>
      </c>
      <c r="W71" s="5" t="s">
        <v>360</v>
      </c>
      <c r="X71" s="43">
        <f t="shared" si="30"/>
        <v>1.2131484049930652</v>
      </c>
      <c r="Y71" s="44">
        <v>708</v>
      </c>
      <c r="Z71" s="35">
        <f t="shared" si="26"/>
        <v>64.36363636363636</v>
      </c>
      <c r="AA71" s="35">
        <f t="shared" si="31"/>
        <v>78.099999999999994</v>
      </c>
      <c r="AB71" s="35">
        <f t="shared" si="27"/>
        <v>13.736363636363635</v>
      </c>
      <c r="AC71" s="35">
        <v>0</v>
      </c>
      <c r="AD71" s="35">
        <f t="shared" si="28"/>
        <v>78.099999999999994</v>
      </c>
      <c r="AE71" s="35"/>
      <c r="AF71" s="35">
        <f t="shared" si="29"/>
        <v>78.099999999999994</v>
      </c>
      <c r="AG71" s="35">
        <v>78.099999999999994</v>
      </c>
      <c r="AH71" s="35">
        <f t="shared" si="32"/>
        <v>0</v>
      </c>
      <c r="AI71" s="77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10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10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10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10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10"/>
      <c r="FZ71" s="9"/>
      <c r="GA71" s="9"/>
    </row>
    <row r="72" spans="1:183" s="2" customFormat="1" ht="17.100000000000001" customHeight="1">
      <c r="A72" s="14" t="s">
        <v>59</v>
      </c>
      <c r="B72" s="63">
        <v>0</v>
      </c>
      <c r="C72" s="63">
        <v>0</v>
      </c>
      <c r="D72" s="4">
        <f t="shared" si="24"/>
        <v>0</v>
      </c>
      <c r="E72" s="11">
        <v>0</v>
      </c>
      <c r="F72" s="5" t="s">
        <v>360</v>
      </c>
      <c r="G72" s="5" t="s">
        <v>360</v>
      </c>
      <c r="H72" s="5" t="s">
        <v>360</v>
      </c>
      <c r="I72" s="5" t="s">
        <v>360</v>
      </c>
      <c r="J72" s="5" t="s">
        <v>360</v>
      </c>
      <c r="K72" s="5" t="s">
        <v>360</v>
      </c>
      <c r="L72" s="5" t="s">
        <v>360</v>
      </c>
      <c r="M72" s="5" t="s">
        <v>360</v>
      </c>
      <c r="N72" s="35">
        <v>34.700000000000003</v>
      </c>
      <c r="O72" s="35">
        <v>24.7</v>
      </c>
      <c r="P72" s="4">
        <f t="shared" si="25"/>
        <v>0.71181556195965412</v>
      </c>
      <c r="Q72" s="11">
        <v>20</v>
      </c>
      <c r="R72" s="5" t="s">
        <v>360</v>
      </c>
      <c r="S72" s="5" t="s">
        <v>360</v>
      </c>
      <c r="T72" s="5" t="s">
        <v>360</v>
      </c>
      <c r="U72" s="5" t="s">
        <v>360</v>
      </c>
      <c r="V72" s="5" t="s">
        <v>360</v>
      </c>
      <c r="W72" s="5" t="s">
        <v>360</v>
      </c>
      <c r="X72" s="43">
        <f t="shared" si="30"/>
        <v>0.71181556195965412</v>
      </c>
      <c r="Y72" s="44">
        <v>669</v>
      </c>
      <c r="Z72" s="35">
        <f t="shared" si="26"/>
        <v>60.81818181818182</v>
      </c>
      <c r="AA72" s="35">
        <f t="shared" si="31"/>
        <v>43.3</v>
      </c>
      <c r="AB72" s="35">
        <f t="shared" si="27"/>
        <v>-17.518181818181823</v>
      </c>
      <c r="AC72" s="35">
        <v>0</v>
      </c>
      <c r="AD72" s="35">
        <f t="shared" si="28"/>
        <v>43.3</v>
      </c>
      <c r="AE72" s="35"/>
      <c r="AF72" s="35">
        <f t="shared" si="29"/>
        <v>43.3</v>
      </c>
      <c r="AG72" s="35">
        <v>43.3</v>
      </c>
      <c r="AH72" s="35">
        <f t="shared" si="32"/>
        <v>0</v>
      </c>
      <c r="AI72" s="77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10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10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10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10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10"/>
      <c r="FZ72" s="9"/>
      <c r="GA72" s="9"/>
    </row>
    <row r="73" spans="1:183" s="2" customFormat="1" ht="17.100000000000001" customHeight="1">
      <c r="A73" s="14" t="s">
        <v>60</v>
      </c>
      <c r="B73" s="63">
        <v>0</v>
      </c>
      <c r="C73" s="63">
        <v>0</v>
      </c>
      <c r="D73" s="4">
        <f t="shared" si="24"/>
        <v>0</v>
      </c>
      <c r="E73" s="11">
        <v>0</v>
      </c>
      <c r="F73" s="5" t="s">
        <v>360</v>
      </c>
      <c r="G73" s="5" t="s">
        <v>360</v>
      </c>
      <c r="H73" s="5" t="s">
        <v>360</v>
      </c>
      <c r="I73" s="5" t="s">
        <v>360</v>
      </c>
      <c r="J73" s="5" t="s">
        <v>360</v>
      </c>
      <c r="K73" s="5" t="s">
        <v>360</v>
      </c>
      <c r="L73" s="5" t="s">
        <v>360</v>
      </c>
      <c r="M73" s="5" t="s">
        <v>360</v>
      </c>
      <c r="N73" s="35">
        <v>33.299999999999997</v>
      </c>
      <c r="O73" s="35">
        <v>38.799999999999997</v>
      </c>
      <c r="P73" s="4">
        <f t="shared" si="25"/>
        <v>1.1651651651651651</v>
      </c>
      <c r="Q73" s="11">
        <v>20</v>
      </c>
      <c r="R73" s="5" t="s">
        <v>360</v>
      </c>
      <c r="S73" s="5" t="s">
        <v>360</v>
      </c>
      <c r="T73" s="5" t="s">
        <v>360</v>
      </c>
      <c r="U73" s="5" t="s">
        <v>360</v>
      </c>
      <c r="V73" s="5" t="s">
        <v>360</v>
      </c>
      <c r="W73" s="5" t="s">
        <v>360</v>
      </c>
      <c r="X73" s="43">
        <f t="shared" si="30"/>
        <v>1.1651651651651651</v>
      </c>
      <c r="Y73" s="44">
        <v>891</v>
      </c>
      <c r="Z73" s="35">
        <f t="shared" si="26"/>
        <v>81</v>
      </c>
      <c r="AA73" s="35">
        <f t="shared" si="31"/>
        <v>94.4</v>
      </c>
      <c r="AB73" s="35">
        <f t="shared" si="27"/>
        <v>13.400000000000006</v>
      </c>
      <c r="AC73" s="35">
        <v>0</v>
      </c>
      <c r="AD73" s="35">
        <f t="shared" si="28"/>
        <v>94.4</v>
      </c>
      <c r="AE73" s="35"/>
      <c r="AF73" s="35">
        <f t="shared" si="29"/>
        <v>94.4</v>
      </c>
      <c r="AG73" s="35">
        <v>94.4</v>
      </c>
      <c r="AH73" s="35">
        <f t="shared" si="32"/>
        <v>0</v>
      </c>
      <c r="AI73" s="77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10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10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10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10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10"/>
      <c r="FZ73" s="9"/>
      <c r="GA73" s="9"/>
    </row>
    <row r="74" spans="1:183" s="2" customFormat="1" ht="17.100000000000001" customHeight="1">
      <c r="A74" s="14" t="s">
        <v>61</v>
      </c>
      <c r="B74" s="63">
        <v>0</v>
      </c>
      <c r="C74" s="63">
        <v>0</v>
      </c>
      <c r="D74" s="4">
        <f t="shared" si="24"/>
        <v>1</v>
      </c>
      <c r="E74" s="11">
        <v>5</v>
      </c>
      <c r="F74" s="5" t="s">
        <v>360</v>
      </c>
      <c r="G74" s="5" t="s">
        <v>360</v>
      </c>
      <c r="H74" s="5" t="s">
        <v>360</v>
      </c>
      <c r="I74" s="5" t="s">
        <v>360</v>
      </c>
      <c r="J74" s="5" t="s">
        <v>360</v>
      </c>
      <c r="K74" s="5" t="s">
        <v>360</v>
      </c>
      <c r="L74" s="5" t="s">
        <v>360</v>
      </c>
      <c r="M74" s="5" t="s">
        <v>360</v>
      </c>
      <c r="N74" s="35">
        <v>51.8</v>
      </c>
      <c r="O74" s="35">
        <v>4.2</v>
      </c>
      <c r="P74" s="4">
        <f t="shared" si="25"/>
        <v>8.1081081081081086E-2</v>
      </c>
      <c r="Q74" s="11">
        <v>20</v>
      </c>
      <c r="R74" s="5" t="s">
        <v>360</v>
      </c>
      <c r="S74" s="5" t="s">
        <v>360</v>
      </c>
      <c r="T74" s="5" t="s">
        <v>360</v>
      </c>
      <c r="U74" s="5" t="s">
        <v>360</v>
      </c>
      <c r="V74" s="5" t="s">
        <v>360</v>
      </c>
      <c r="W74" s="5" t="s">
        <v>360</v>
      </c>
      <c r="X74" s="43">
        <f t="shared" si="30"/>
        <v>0.26486486486486488</v>
      </c>
      <c r="Y74" s="44">
        <v>909</v>
      </c>
      <c r="Z74" s="35">
        <f t="shared" si="26"/>
        <v>82.63636363636364</v>
      </c>
      <c r="AA74" s="35">
        <f t="shared" si="31"/>
        <v>21.9</v>
      </c>
      <c r="AB74" s="35">
        <f t="shared" si="27"/>
        <v>-60.736363636363642</v>
      </c>
      <c r="AC74" s="35">
        <v>0</v>
      </c>
      <c r="AD74" s="35">
        <f t="shared" si="28"/>
        <v>21.9</v>
      </c>
      <c r="AE74" s="35"/>
      <c r="AF74" s="35">
        <f t="shared" si="29"/>
        <v>21.9</v>
      </c>
      <c r="AG74" s="35">
        <v>21.9</v>
      </c>
      <c r="AH74" s="35">
        <f t="shared" si="32"/>
        <v>0</v>
      </c>
      <c r="AI74" s="77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10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10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10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10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10"/>
      <c r="FZ74" s="9"/>
      <c r="GA74" s="9"/>
    </row>
    <row r="75" spans="1:183" s="2" customFormat="1" ht="17.100000000000001" customHeight="1">
      <c r="A75" s="18" t="s">
        <v>62</v>
      </c>
      <c r="B75" s="5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35"/>
      <c r="AD75" s="35"/>
      <c r="AE75" s="35"/>
      <c r="AF75" s="35"/>
      <c r="AG75" s="35"/>
      <c r="AH75" s="35"/>
      <c r="AI75" s="77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10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10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10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10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10"/>
      <c r="FZ75" s="9"/>
      <c r="GA75" s="9"/>
    </row>
    <row r="76" spans="1:183" s="2" customFormat="1" ht="17.100000000000001" customHeight="1">
      <c r="A76" s="14" t="s">
        <v>63</v>
      </c>
      <c r="B76" s="63">
        <v>0</v>
      </c>
      <c r="C76" s="63">
        <v>0</v>
      </c>
      <c r="D76" s="4">
        <f t="shared" si="24"/>
        <v>0</v>
      </c>
      <c r="E76" s="11">
        <v>0</v>
      </c>
      <c r="F76" s="5" t="s">
        <v>360</v>
      </c>
      <c r="G76" s="5" t="s">
        <v>360</v>
      </c>
      <c r="H76" s="5" t="s">
        <v>360</v>
      </c>
      <c r="I76" s="5" t="s">
        <v>360</v>
      </c>
      <c r="J76" s="5" t="s">
        <v>360</v>
      </c>
      <c r="K76" s="5" t="s">
        <v>360</v>
      </c>
      <c r="L76" s="5" t="s">
        <v>360</v>
      </c>
      <c r="M76" s="5" t="s">
        <v>360</v>
      </c>
      <c r="N76" s="35">
        <v>238.5</v>
      </c>
      <c r="O76" s="35">
        <v>205.1</v>
      </c>
      <c r="P76" s="4">
        <f t="shared" si="25"/>
        <v>0.85995807127882595</v>
      </c>
      <c r="Q76" s="11">
        <v>20</v>
      </c>
      <c r="R76" s="5" t="s">
        <v>360</v>
      </c>
      <c r="S76" s="5" t="s">
        <v>360</v>
      </c>
      <c r="T76" s="5" t="s">
        <v>360</v>
      </c>
      <c r="U76" s="5" t="s">
        <v>360</v>
      </c>
      <c r="V76" s="5" t="s">
        <v>360</v>
      </c>
      <c r="W76" s="5" t="s">
        <v>360</v>
      </c>
      <c r="X76" s="43">
        <f t="shared" si="30"/>
        <v>0.85995807127882595</v>
      </c>
      <c r="Y76" s="44">
        <v>2702</v>
      </c>
      <c r="Z76" s="35">
        <f t="shared" si="26"/>
        <v>245.63636363636363</v>
      </c>
      <c r="AA76" s="35">
        <f t="shared" si="31"/>
        <v>211.2</v>
      </c>
      <c r="AB76" s="35">
        <f t="shared" si="27"/>
        <v>-34.436363636363637</v>
      </c>
      <c r="AC76" s="35">
        <v>0</v>
      </c>
      <c r="AD76" s="35">
        <f t="shared" si="28"/>
        <v>211.2</v>
      </c>
      <c r="AE76" s="35"/>
      <c r="AF76" s="35">
        <f t="shared" si="29"/>
        <v>211.2</v>
      </c>
      <c r="AG76" s="35">
        <v>211.2</v>
      </c>
      <c r="AH76" s="35">
        <f t="shared" si="32"/>
        <v>0</v>
      </c>
      <c r="AI76" s="77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10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10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10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10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10"/>
      <c r="FZ76" s="9"/>
      <c r="GA76" s="9"/>
    </row>
    <row r="77" spans="1:183" s="2" customFormat="1" ht="17.100000000000001" customHeight="1">
      <c r="A77" s="14" t="s">
        <v>64</v>
      </c>
      <c r="B77" s="63">
        <v>23811</v>
      </c>
      <c r="C77" s="63">
        <v>195164.9</v>
      </c>
      <c r="D77" s="4">
        <f t="shared" si="24"/>
        <v>1.3</v>
      </c>
      <c r="E77" s="11">
        <v>5</v>
      </c>
      <c r="F77" s="5" t="s">
        <v>360</v>
      </c>
      <c r="G77" s="5" t="s">
        <v>360</v>
      </c>
      <c r="H77" s="5" t="s">
        <v>360</v>
      </c>
      <c r="I77" s="5" t="s">
        <v>360</v>
      </c>
      <c r="J77" s="5" t="s">
        <v>360</v>
      </c>
      <c r="K77" s="5" t="s">
        <v>360</v>
      </c>
      <c r="L77" s="5" t="s">
        <v>360</v>
      </c>
      <c r="M77" s="5" t="s">
        <v>360</v>
      </c>
      <c r="N77" s="35">
        <v>805.9</v>
      </c>
      <c r="O77" s="35">
        <v>621.79999999999995</v>
      </c>
      <c r="P77" s="4">
        <f t="shared" si="25"/>
        <v>0.77155974686685691</v>
      </c>
      <c r="Q77" s="11">
        <v>20</v>
      </c>
      <c r="R77" s="5" t="s">
        <v>360</v>
      </c>
      <c r="S77" s="5" t="s">
        <v>360</v>
      </c>
      <c r="T77" s="5" t="s">
        <v>360</v>
      </c>
      <c r="U77" s="5" t="s">
        <v>360</v>
      </c>
      <c r="V77" s="5" t="s">
        <v>360</v>
      </c>
      <c r="W77" s="5" t="s">
        <v>360</v>
      </c>
      <c r="X77" s="43">
        <f t="shared" si="30"/>
        <v>0.87724779749348558</v>
      </c>
      <c r="Y77" s="44">
        <v>1908</v>
      </c>
      <c r="Z77" s="35">
        <f t="shared" si="26"/>
        <v>173.45454545454547</v>
      </c>
      <c r="AA77" s="35">
        <f t="shared" si="31"/>
        <v>152.19999999999999</v>
      </c>
      <c r="AB77" s="35">
        <f t="shared" si="27"/>
        <v>-21.254545454545479</v>
      </c>
      <c r="AC77" s="35">
        <v>0</v>
      </c>
      <c r="AD77" s="35">
        <f t="shared" si="28"/>
        <v>152.19999999999999</v>
      </c>
      <c r="AE77" s="35"/>
      <c r="AF77" s="35">
        <f t="shared" si="29"/>
        <v>152.19999999999999</v>
      </c>
      <c r="AG77" s="35">
        <v>152.19999999999999</v>
      </c>
      <c r="AH77" s="35">
        <f t="shared" si="32"/>
        <v>0</v>
      </c>
      <c r="AI77" s="77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10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10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10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10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10"/>
      <c r="FZ77" s="9"/>
      <c r="GA77" s="9"/>
    </row>
    <row r="78" spans="1:183" s="2" customFormat="1" ht="17.100000000000001" customHeight="1">
      <c r="A78" s="14" t="s">
        <v>65</v>
      </c>
      <c r="B78" s="63">
        <v>1709</v>
      </c>
      <c r="C78" s="63">
        <v>500</v>
      </c>
      <c r="D78" s="4">
        <f t="shared" si="24"/>
        <v>0.29256875365710944</v>
      </c>
      <c r="E78" s="11">
        <v>5</v>
      </c>
      <c r="F78" s="5" t="s">
        <v>360</v>
      </c>
      <c r="G78" s="5" t="s">
        <v>360</v>
      </c>
      <c r="H78" s="5" t="s">
        <v>360</v>
      </c>
      <c r="I78" s="5" t="s">
        <v>360</v>
      </c>
      <c r="J78" s="5" t="s">
        <v>360</v>
      </c>
      <c r="K78" s="5" t="s">
        <v>360</v>
      </c>
      <c r="L78" s="5" t="s">
        <v>360</v>
      </c>
      <c r="M78" s="5" t="s">
        <v>360</v>
      </c>
      <c r="N78" s="35">
        <v>80.400000000000006</v>
      </c>
      <c r="O78" s="35">
        <v>164.7</v>
      </c>
      <c r="P78" s="4">
        <f t="shared" si="25"/>
        <v>1.2848507462686567</v>
      </c>
      <c r="Q78" s="11">
        <v>20</v>
      </c>
      <c r="R78" s="5" t="s">
        <v>360</v>
      </c>
      <c r="S78" s="5" t="s">
        <v>360</v>
      </c>
      <c r="T78" s="5" t="s">
        <v>360</v>
      </c>
      <c r="U78" s="5" t="s">
        <v>360</v>
      </c>
      <c r="V78" s="5" t="s">
        <v>360</v>
      </c>
      <c r="W78" s="5" t="s">
        <v>360</v>
      </c>
      <c r="X78" s="43">
        <f t="shared" si="30"/>
        <v>1.0863943477463471</v>
      </c>
      <c r="Y78" s="44">
        <v>951</v>
      </c>
      <c r="Z78" s="35">
        <f t="shared" si="26"/>
        <v>86.454545454545453</v>
      </c>
      <c r="AA78" s="35">
        <f t="shared" si="31"/>
        <v>93.9</v>
      </c>
      <c r="AB78" s="35">
        <f t="shared" si="27"/>
        <v>7.4454545454545524</v>
      </c>
      <c r="AC78" s="35">
        <v>0</v>
      </c>
      <c r="AD78" s="35">
        <f t="shared" si="28"/>
        <v>93.9</v>
      </c>
      <c r="AE78" s="35"/>
      <c r="AF78" s="35">
        <f t="shared" si="29"/>
        <v>93.9</v>
      </c>
      <c r="AG78" s="35">
        <v>93.9</v>
      </c>
      <c r="AH78" s="35">
        <f t="shared" si="32"/>
        <v>0</v>
      </c>
      <c r="AI78" s="77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10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10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10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  <c r="EO78" s="9"/>
      <c r="EP78" s="9"/>
      <c r="EQ78" s="9"/>
      <c r="ER78" s="9"/>
      <c r="ES78" s="9"/>
      <c r="ET78" s="9"/>
      <c r="EU78" s="9"/>
      <c r="EV78" s="9"/>
      <c r="EW78" s="10"/>
      <c r="EX78" s="9"/>
      <c r="EY78" s="9"/>
      <c r="EZ78" s="9"/>
      <c r="FA78" s="9"/>
      <c r="FB78" s="9"/>
      <c r="FC78" s="9"/>
      <c r="FD78" s="9"/>
      <c r="FE78" s="9"/>
      <c r="FF78" s="9"/>
      <c r="FG78" s="9"/>
      <c r="FH78" s="9"/>
      <c r="FI78" s="9"/>
      <c r="FJ78" s="9"/>
      <c r="FK78" s="9"/>
      <c r="FL78" s="9"/>
      <c r="FM78" s="9"/>
      <c r="FN78" s="9"/>
      <c r="FO78" s="9"/>
      <c r="FP78" s="9"/>
      <c r="FQ78" s="9"/>
      <c r="FR78" s="9"/>
      <c r="FS78" s="9"/>
      <c r="FT78" s="9"/>
      <c r="FU78" s="9"/>
      <c r="FV78" s="9"/>
      <c r="FW78" s="9"/>
      <c r="FX78" s="9"/>
      <c r="FY78" s="10"/>
      <c r="FZ78" s="9"/>
      <c r="GA78" s="9"/>
    </row>
    <row r="79" spans="1:183" s="2" customFormat="1" ht="17.100000000000001" customHeight="1">
      <c r="A79" s="14" t="s">
        <v>66</v>
      </c>
      <c r="B79" s="63">
        <v>67504</v>
      </c>
      <c r="C79" s="63">
        <v>86094</v>
      </c>
      <c r="D79" s="4">
        <f t="shared" si="24"/>
        <v>1.207539108793553</v>
      </c>
      <c r="E79" s="11">
        <v>5</v>
      </c>
      <c r="F79" s="5" t="s">
        <v>360</v>
      </c>
      <c r="G79" s="5" t="s">
        <v>360</v>
      </c>
      <c r="H79" s="5" t="s">
        <v>360</v>
      </c>
      <c r="I79" s="5" t="s">
        <v>360</v>
      </c>
      <c r="J79" s="5" t="s">
        <v>360</v>
      </c>
      <c r="K79" s="5" t="s">
        <v>360</v>
      </c>
      <c r="L79" s="5" t="s">
        <v>360</v>
      </c>
      <c r="M79" s="5" t="s">
        <v>360</v>
      </c>
      <c r="N79" s="35">
        <v>536.79999999999995</v>
      </c>
      <c r="O79" s="35">
        <v>470.3</v>
      </c>
      <c r="P79" s="4">
        <f t="shared" si="25"/>
        <v>0.87611773472429222</v>
      </c>
      <c r="Q79" s="11">
        <v>20</v>
      </c>
      <c r="R79" s="5" t="s">
        <v>360</v>
      </c>
      <c r="S79" s="5" t="s">
        <v>360</v>
      </c>
      <c r="T79" s="5" t="s">
        <v>360</v>
      </c>
      <c r="U79" s="5" t="s">
        <v>360</v>
      </c>
      <c r="V79" s="5" t="s">
        <v>360</v>
      </c>
      <c r="W79" s="5" t="s">
        <v>360</v>
      </c>
      <c r="X79" s="43">
        <f t="shared" si="30"/>
        <v>0.94240200953814435</v>
      </c>
      <c r="Y79" s="44">
        <v>1842</v>
      </c>
      <c r="Z79" s="35">
        <f t="shared" si="26"/>
        <v>167.45454545454547</v>
      </c>
      <c r="AA79" s="35">
        <f t="shared" si="31"/>
        <v>157.80000000000001</v>
      </c>
      <c r="AB79" s="35">
        <f t="shared" si="27"/>
        <v>-9.6545454545454561</v>
      </c>
      <c r="AC79" s="35">
        <v>0</v>
      </c>
      <c r="AD79" s="35">
        <f t="shared" si="28"/>
        <v>157.80000000000001</v>
      </c>
      <c r="AE79" s="35"/>
      <c r="AF79" s="35">
        <f t="shared" si="29"/>
        <v>157.80000000000001</v>
      </c>
      <c r="AG79" s="35">
        <v>157.80000000000001</v>
      </c>
      <c r="AH79" s="35">
        <f t="shared" si="32"/>
        <v>0</v>
      </c>
      <c r="AI79" s="77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10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10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10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  <c r="EO79" s="9"/>
      <c r="EP79" s="9"/>
      <c r="EQ79" s="9"/>
      <c r="ER79" s="9"/>
      <c r="ES79" s="9"/>
      <c r="ET79" s="9"/>
      <c r="EU79" s="9"/>
      <c r="EV79" s="9"/>
      <c r="EW79" s="10"/>
      <c r="EX79" s="9"/>
      <c r="EY79" s="9"/>
      <c r="EZ79" s="9"/>
      <c r="FA79" s="9"/>
      <c r="FB79" s="9"/>
      <c r="FC79" s="9"/>
      <c r="FD79" s="9"/>
      <c r="FE79" s="9"/>
      <c r="FF79" s="9"/>
      <c r="FG79" s="9"/>
      <c r="FH79" s="9"/>
      <c r="FI79" s="9"/>
      <c r="FJ79" s="9"/>
      <c r="FK79" s="9"/>
      <c r="FL79" s="9"/>
      <c r="FM79" s="9"/>
      <c r="FN79" s="9"/>
      <c r="FO79" s="9"/>
      <c r="FP79" s="9"/>
      <c r="FQ79" s="9"/>
      <c r="FR79" s="9"/>
      <c r="FS79" s="9"/>
      <c r="FT79" s="9"/>
      <c r="FU79" s="9"/>
      <c r="FV79" s="9"/>
      <c r="FW79" s="9"/>
      <c r="FX79" s="9"/>
      <c r="FY79" s="10"/>
      <c r="FZ79" s="9"/>
      <c r="GA79" s="9"/>
    </row>
    <row r="80" spans="1:183" s="2" customFormat="1" ht="17.100000000000001" customHeight="1">
      <c r="A80" s="14" t="s">
        <v>67</v>
      </c>
      <c r="B80" s="63">
        <v>0</v>
      </c>
      <c r="C80" s="63">
        <v>0</v>
      </c>
      <c r="D80" s="4">
        <f t="shared" si="24"/>
        <v>0</v>
      </c>
      <c r="E80" s="11">
        <v>0</v>
      </c>
      <c r="F80" s="5" t="s">
        <v>360</v>
      </c>
      <c r="G80" s="5" t="s">
        <v>360</v>
      </c>
      <c r="H80" s="5" t="s">
        <v>360</v>
      </c>
      <c r="I80" s="5" t="s">
        <v>360</v>
      </c>
      <c r="J80" s="5" t="s">
        <v>360</v>
      </c>
      <c r="K80" s="5" t="s">
        <v>360</v>
      </c>
      <c r="L80" s="5" t="s">
        <v>360</v>
      </c>
      <c r="M80" s="5" t="s">
        <v>360</v>
      </c>
      <c r="N80" s="35">
        <v>69.5</v>
      </c>
      <c r="O80" s="35">
        <v>92.4</v>
      </c>
      <c r="P80" s="4">
        <f t="shared" si="25"/>
        <v>1.2129496402877697</v>
      </c>
      <c r="Q80" s="11">
        <v>20</v>
      </c>
      <c r="R80" s="5" t="s">
        <v>360</v>
      </c>
      <c r="S80" s="5" t="s">
        <v>360</v>
      </c>
      <c r="T80" s="5" t="s">
        <v>360</v>
      </c>
      <c r="U80" s="5" t="s">
        <v>360</v>
      </c>
      <c r="V80" s="5" t="s">
        <v>360</v>
      </c>
      <c r="W80" s="5" t="s">
        <v>360</v>
      </c>
      <c r="X80" s="43">
        <f t="shared" si="30"/>
        <v>1.2129496402877697</v>
      </c>
      <c r="Y80" s="44">
        <v>1779</v>
      </c>
      <c r="Z80" s="35">
        <f t="shared" si="26"/>
        <v>161.72727272727272</v>
      </c>
      <c r="AA80" s="35">
        <f t="shared" si="31"/>
        <v>196.2</v>
      </c>
      <c r="AB80" s="35">
        <f t="shared" si="27"/>
        <v>34.472727272727269</v>
      </c>
      <c r="AC80" s="35">
        <v>0</v>
      </c>
      <c r="AD80" s="35">
        <f t="shared" si="28"/>
        <v>196.2</v>
      </c>
      <c r="AE80" s="35"/>
      <c r="AF80" s="35">
        <f t="shared" si="29"/>
        <v>196.2</v>
      </c>
      <c r="AG80" s="35">
        <v>196.2</v>
      </c>
      <c r="AH80" s="35">
        <f t="shared" si="32"/>
        <v>0</v>
      </c>
      <c r="AI80" s="77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10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10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10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  <c r="EV80" s="9"/>
      <c r="EW80" s="10"/>
      <c r="EX80" s="9"/>
      <c r="EY80" s="9"/>
      <c r="EZ80" s="9"/>
      <c r="FA80" s="9"/>
      <c r="FB80" s="9"/>
      <c r="FC80" s="9"/>
      <c r="FD80" s="9"/>
      <c r="FE80" s="9"/>
      <c r="FF80" s="9"/>
      <c r="FG80" s="9"/>
      <c r="FH80" s="9"/>
      <c r="FI80" s="9"/>
      <c r="FJ80" s="9"/>
      <c r="FK80" s="9"/>
      <c r="FL80" s="9"/>
      <c r="FM80" s="9"/>
      <c r="FN80" s="9"/>
      <c r="FO80" s="9"/>
      <c r="FP80" s="9"/>
      <c r="FQ80" s="9"/>
      <c r="FR80" s="9"/>
      <c r="FS80" s="9"/>
      <c r="FT80" s="9"/>
      <c r="FU80" s="9"/>
      <c r="FV80" s="9"/>
      <c r="FW80" s="9"/>
      <c r="FX80" s="9"/>
      <c r="FY80" s="10"/>
      <c r="FZ80" s="9"/>
      <c r="GA80" s="9"/>
    </row>
    <row r="81" spans="1:183" s="2" customFormat="1" ht="17.100000000000001" customHeight="1">
      <c r="A81" s="18" t="s">
        <v>68</v>
      </c>
      <c r="B81" s="5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35"/>
      <c r="AD81" s="35"/>
      <c r="AE81" s="35"/>
      <c r="AF81" s="35"/>
      <c r="AG81" s="35"/>
      <c r="AH81" s="35"/>
      <c r="AI81" s="77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10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10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10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  <c r="EO81" s="9"/>
      <c r="EP81" s="9"/>
      <c r="EQ81" s="9"/>
      <c r="ER81" s="9"/>
      <c r="ES81" s="9"/>
      <c r="ET81" s="9"/>
      <c r="EU81" s="9"/>
      <c r="EV81" s="9"/>
      <c r="EW81" s="10"/>
      <c r="EX81" s="9"/>
      <c r="EY81" s="9"/>
      <c r="EZ81" s="9"/>
      <c r="FA81" s="9"/>
      <c r="FB81" s="9"/>
      <c r="FC81" s="9"/>
      <c r="FD81" s="9"/>
      <c r="FE81" s="9"/>
      <c r="FF81" s="9"/>
      <c r="FG81" s="9"/>
      <c r="FH81" s="9"/>
      <c r="FI81" s="9"/>
      <c r="FJ81" s="9"/>
      <c r="FK81" s="9"/>
      <c r="FL81" s="9"/>
      <c r="FM81" s="9"/>
      <c r="FN81" s="9"/>
      <c r="FO81" s="9"/>
      <c r="FP81" s="9"/>
      <c r="FQ81" s="9"/>
      <c r="FR81" s="9"/>
      <c r="FS81" s="9"/>
      <c r="FT81" s="9"/>
      <c r="FU81" s="9"/>
      <c r="FV81" s="9"/>
      <c r="FW81" s="9"/>
      <c r="FX81" s="9"/>
      <c r="FY81" s="10"/>
      <c r="FZ81" s="9"/>
      <c r="GA81" s="9"/>
    </row>
    <row r="82" spans="1:183" s="2" customFormat="1" ht="17.100000000000001" customHeight="1">
      <c r="A82" s="14" t="s">
        <v>69</v>
      </c>
      <c r="B82" s="63">
        <v>611</v>
      </c>
      <c r="C82" s="63">
        <v>611</v>
      </c>
      <c r="D82" s="4">
        <f t="shared" si="24"/>
        <v>1</v>
      </c>
      <c r="E82" s="11">
        <v>5</v>
      </c>
      <c r="F82" s="5" t="s">
        <v>360</v>
      </c>
      <c r="G82" s="5" t="s">
        <v>360</v>
      </c>
      <c r="H82" s="5" t="s">
        <v>360</v>
      </c>
      <c r="I82" s="5" t="s">
        <v>360</v>
      </c>
      <c r="J82" s="5" t="s">
        <v>360</v>
      </c>
      <c r="K82" s="5" t="s">
        <v>360</v>
      </c>
      <c r="L82" s="5" t="s">
        <v>360</v>
      </c>
      <c r="M82" s="5" t="s">
        <v>360</v>
      </c>
      <c r="N82" s="35">
        <v>567.29999999999995</v>
      </c>
      <c r="O82" s="35">
        <v>96.8</v>
      </c>
      <c r="P82" s="4">
        <f t="shared" si="25"/>
        <v>0.17063282213996123</v>
      </c>
      <c r="Q82" s="11">
        <v>20</v>
      </c>
      <c r="R82" s="5" t="s">
        <v>360</v>
      </c>
      <c r="S82" s="5" t="s">
        <v>360</v>
      </c>
      <c r="T82" s="5" t="s">
        <v>360</v>
      </c>
      <c r="U82" s="5" t="s">
        <v>360</v>
      </c>
      <c r="V82" s="5" t="s">
        <v>360</v>
      </c>
      <c r="W82" s="5" t="s">
        <v>360</v>
      </c>
      <c r="X82" s="43">
        <f t="shared" si="30"/>
        <v>0.33650625771196901</v>
      </c>
      <c r="Y82" s="44">
        <v>296</v>
      </c>
      <c r="Z82" s="35">
        <f t="shared" si="26"/>
        <v>26.90909090909091</v>
      </c>
      <c r="AA82" s="35">
        <f t="shared" si="31"/>
        <v>9.1</v>
      </c>
      <c r="AB82" s="35">
        <f t="shared" si="27"/>
        <v>-17.809090909090912</v>
      </c>
      <c r="AC82" s="35">
        <v>0</v>
      </c>
      <c r="AD82" s="35">
        <f t="shared" si="28"/>
        <v>9.1</v>
      </c>
      <c r="AE82" s="35"/>
      <c r="AF82" s="35">
        <f t="shared" si="29"/>
        <v>9.1</v>
      </c>
      <c r="AG82" s="35">
        <v>9.1</v>
      </c>
      <c r="AH82" s="35">
        <f t="shared" si="32"/>
        <v>0</v>
      </c>
      <c r="AI82" s="77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10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10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10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  <c r="EO82" s="9"/>
      <c r="EP82" s="9"/>
      <c r="EQ82" s="9"/>
      <c r="ER82" s="9"/>
      <c r="ES82" s="9"/>
      <c r="ET82" s="9"/>
      <c r="EU82" s="9"/>
      <c r="EV82" s="9"/>
      <c r="EW82" s="10"/>
      <c r="EX82" s="9"/>
      <c r="EY82" s="9"/>
      <c r="EZ82" s="9"/>
      <c r="FA82" s="9"/>
      <c r="FB82" s="9"/>
      <c r="FC82" s="9"/>
      <c r="FD82" s="9"/>
      <c r="FE82" s="9"/>
      <c r="FF82" s="9"/>
      <c r="FG82" s="9"/>
      <c r="FH82" s="9"/>
      <c r="FI82" s="9"/>
      <c r="FJ82" s="9"/>
      <c r="FK82" s="9"/>
      <c r="FL82" s="9"/>
      <c r="FM82" s="9"/>
      <c r="FN82" s="9"/>
      <c r="FO82" s="9"/>
      <c r="FP82" s="9"/>
      <c r="FQ82" s="9"/>
      <c r="FR82" s="9"/>
      <c r="FS82" s="9"/>
      <c r="FT82" s="9"/>
      <c r="FU82" s="9"/>
      <c r="FV82" s="9"/>
      <c r="FW82" s="9"/>
      <c r="FX82" s="9"/>
      <c r="FY82" s="10"/>
      <c r="FZ82" s="9"/>
      <c r="GA82" s="9"/>
    </row>
    <row r="83" spans="1:183" s="2" customFormat="1" ht="17.100000000000001" customHeight="1">
      <c r="A83" s="14" t="s">
        <v>70</v>
      </c>
      <c r="B83" s="63">
        <v>12989</v>
      </c>
      <c r="C83" s="63">
        <v>12069.7</v>
      </c>
      <c r="D83" s="4">
        <f t="shared" si="24"/>
        <v>0.92922472861652172</v>
      </c>
      <c r="E83" s="11">
        <v>5</v>
      </c>
      <c r="F83" s="5" t="s">
        <v>360</v>
      </c>
      <c r="G83" s="5" t="s">
        <v>360</v>
      </c>
      <c r="H83" s="5" t="s">
        <v>360</v>
      </c>
      <c r="I83" s="5" t="s">
        <v>360</v>
      </c>
      <c r="J83" s="5" t="s">
        <v>360</v>
      </c>
      <c r="K83" s="5" t="s">
        <v>360</v>
      </c>
      <c r="L83" s="5" t="s">
        <v>360</v>
      </c>
      <c r="M83" s="5" t="s">
        <v>360</v>
      </c>
      <c r="N83" s="35">
        <v>830.4</v>
      </c>
      <c r="O83" s="35">
        <v>737.6</v>
      </c>
      <c r="P83" s="4">
        <f t="shared" si="25"/>
        <v>0.88824662813102129</v>
      </c>
      <c r="Q83" s="11">
        <v>20</v>
      </c>
      <c r="R83" s="5" t="s">
        <v>360</v>
      </c>
      <c r="S83" s="5" t="s">
        <v>360</v>
      </c>
      <c r="T83" s="5" t="s">
        <v>360</v>
      </c>
      <c r="U83" s="5" t="s">
        <v>360</v>
      </c>
      <c r="V83" s="5" t="s">
        <v>360</v>
      </c>
      <c r="W83" s="5" t="s">
        <v>360</v>
      </c>
      <c r="X83" s="43">
        <f t="shared" si="30"/>
        <v>0.89644224822812135</v>
      </c>
      <c r="Y83" s="44">
        <v>1675</v>
      </c>
      <c r="Z83" s="35">
        <f t="shared" si="26"/>
        <v>152.27272727272728</v>
      </c>
      <c r="AA83" s="35">
        <f t="shared" si="31"/>
        <v>136.5</v>
      </c>
      <c r="AB83" s="35">
        <f t="shared" si="27"/>
        <v>-15.77272727272728</v>
      </c>
      <c r="AC83" s="35">
        <v>0</v>
      </c>
      <c r="AD83" s="35">
        <f t="shared" si="28"/>
        <v>136.5</v>
      </c>
      <c r="AE83" s="35"/>
      <c r="AF83" s="35">
        <f t="shared" si="29"/>
        <v>136.5</v>
      </c>
      <c r="AG83" s="35">
        <v>136.5</v>
      </c>
      <c r="AH83" s="35">
        <f t="shared" si="32"/>
        <v>0</v>
      </c>
      <c r="AI83" s="77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10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10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10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  <c r="EO83" s="9"/>
      <c r="EP83" s="9"/>
      <c r="EQ83" s="9"/>
      <c r="ER83" s="9"/>
      <c r="ES83" s="9"/>
      <c r="ET83" s="9"/>
      <c r="EU83" s="9"/>
      <c r="EV83" s="9"/>
      <c r="EW83" s="10"/>
      <c r="EX83" s="9"/>
      <c r="EY83" s="9"/>
      <c r="EZ83" s="9"/>
      <c r="FA83" s="9"/>
      <c r="FB83" s="9"/>
      <c r="FC83" s="9"/>
      <c r="FD83" s="9"/>
      <c r="FE83" s="9"/>
      <c r="FF83" s="9"/>
      <c r="FG83" s="9"/>
      <c r="FH83" s="9"/>
      <c r="FI83" s="9"/>
      <c r="FJ83" s="9"/>
      <c r="FK83" s="9"/>
      <c r="FL83" s="9"/>
      <c r="FM83" s="9"/>
      <c r="FN83" s="9"/>
      <c r="FO83" s="9"/>
      <c r="FP83" s="9"/>
      <c r="FQ83" s="9"/>
      <c r="FR83" s="9"/>
      <c r="FS83" s="9"/>
      <c r="FT83" s="9"/>
      <c r="FU83" s="9"/>
      <c r="FV83" s="9"/>
      <c r="FW83" s="9"/>
      <c r="FX83" s="9"/>
      <c r="FY83" s="10"/>
      <c r="FZ83" s="9"/>
      <c r="GA83" s="9"/>
    </row>
    <row r="84" spans="1:183" s="2" customFormat="1" ht="17.100000000000001" customHeight="1">
      <c r="A84" s="14" t="s">
        <v>71</v>
      </c>
      <c r="B84" s="63">
        <v>48</v>
      </c>
      <c r="C84" s="63">
        <v>52</v>
      </c>
      <c r="D84" s="4">
        <f t="shared" si="24"/>
        <v>1.0833333333333333</v>
      </c>
      <c r="E84" s="11">
        <v>5</v>
      </c>
      <c r="F84" s="5" t="s">
        <v>360</v>
      </c>
      <c r="G84" s="5" t="s">
        <v>360</v>
      </c>
      <c r="H84" s="5" t="s">
        <v>360</v>
      </c>
      <c r="I84" s="5" t="s">
        <v>360</v>
      </c>
      <c r="J84" s="5" t="s">
        <v>360</v>
      </c>
      <c r="K84" s="5" t="s">
        <v>360</v>
      </c>
      <c r="L84" s="5" t="s">
        <v>360</v>
      </c>
      <c r="M84" s="5" t="s">
        <v>360</v>
      </c>
      <c r="N84" s="35">
        <v>166.2</v>
      </c>
      <c r="O84" s="35">
        <v>30.9</v>
      </c>
      <c r="P84" s="4">
        <f t="shared" si="25"/>
        <v>0.18592057761732853</v>
      </c>
      <c r="Q84" s="11">
        <v>20</v>
      </c>
      <c r="R84" s="5" t="s">
        <v>360</v>
      </c>
      <c r="S84" s="5" t="s">
        <v>360</v>
      </c>
      <c r="T84" s="5" t="s">
        <v>360</v>
      </c>
      <c r="U84" s="5" t="s">
        <v>360</v>
      </c>
      <c r="V84" s="5" t="s">
        <v>360</v>
      </c>
      <c r="W84" s="5" t="s">
        <v>360</v>
      </c>
      <c r="X84" s="43">
        <f t="shared" si="30"/>
        <v>0.36540312876052944</v>
      </c>
      <c r="Y84" s="44">
        <v>564</v>
      </c>
      <c r="Z84" s="35">
        <f t="shared" si="26"/>
        <v>51.272727272727273</v>
      </c>
      <c r="AA84" s="35">
        <f t="shared" si="31"/>
        <v>18.7</v>
      </c>
      <c r="AB84" s="35">
        <f t="shared" si="27"/>
        <v>-32.572727272727278</v>
      </c>
      <c r="AC84" s="35">
        <v>0</v>
      </c>
      <c r="AD84" s="35">
        <f t="shared" si="28"/>
        <v>18.7</v>
      </c>
      <c r="AE84" s="35"/>
      <c r="AF84" s="35">
        <f t="shared" si="29"/>
        <v>18.7</v>
      </c>
      <c r="AG84" s="35">
        <v>18.7</v>
      </c>
      <c r="AH84" s="35">
        <f t="shared" si="32"/>
        <v>0</v>
      </c>
      <c r="AI84" s="77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10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10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10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  <c r="EV84" s="9"/>
      <c r="EW84" s="10"/>
      <c r="EX84" s="9"/>
      <c r="EY84" s="9"/>
      <c r="EZ84" s="9"/>
      <c r="FA84" s="9"/>
      <c r="FB84" s="9"/>
      <c r="FC84" s="9"/>
      <c r="FD84" s="9"/>
      <c r="FE84" s="9"/>
      <c r="FF84" s="9"/>
      <c r="FG84" s="9"/>
      <c r="FH84" s="9"/>
      <c r="FI84" s="9"/>
      <c r="FJ84" s="9"/>
      <c r="FK84" s="9"/>
      <c r="FL84" s="9"/>
      <c r="FM84" s="9"/>
      <c r="FN84" s="9"/>
      <c r="FO84" s="9"/>
      <c r="FP84" s="9"/>
      <c r="FQ84" s="9"/>
      <c r="FR84" s="9"/>
      <c r="FS84" s="9"/>
      <c r="FT84" s="9"/>
      <c r="FU84" s="9"/>
      <c r="FV84" s="9"/>
      <c r="FW84" s="9"/>
      <c r="FX84" s="9"/>
      <c r="FY84" s="10"/>
      <c r="FZ84" s="9"/>
      <c r="GA84" s="9"/>
    </row>
    <row r="85" spans="1:183" s="2" customFormat="1" ht="17.100000000000001" customHeight="1">
      <c r="A85" s="14" t="s">
        <v>72</v>
      </c>
      <c r="B85" s="63">
        <v>109</v>
      </c>
      <c r="C85" s="63">
        <v>104</v>
      </c>
      <c r="D85" s="4">
        <f t="shared" si="24"/>
        <v>0.95412844036697253</v>
      </c>
      <c r="E85" s="11">
        <v>5</v>
      </c>
      <c r="F85" s="5" t="s">
        <v>360</v>
      </c>
      <c r="G85" s="5" t="s">
        <v>360</v>
      </c>
      <c r="H85" s="5" t="s">
        <v>360</v>
      </c>
      <c r="I85" s="5" t="s">
        <v>360</v>
      </c>
      <c r="J85" s="5" t="s">
        <v>360</v>
      </c>
      <c r="K85" s="5" t="s">
        <v>360</v>
      </c>
      <c r="L85" s="5" t="s">
        <v>360</v>
      </c>
      <c r="M85" s="5" t="s">
        <v>360</v>
      </c>
      <c r="N85" s="35">
        <v>202.5</v>
      </c>
      <c r="O85" s="35">
        <v>132.30000000000001</v>
      </c>
      <c r="P85" s="4">
        <f t="shared" si="25"/>
        <v>0.65333333333333343</v>
      </c>
      <c r="Q85" s="11">
        <v>20</v>
      </c>
      <c r="R85" s="5" t="s">
        <v>360</v>
      </c>
      <c r="S85" s="5" t="s">
        <v>360</v>
      </c>
      <c r="T85" s="5" t="s">
        <v>360</v>
      </c>
      <c r="U85" s="5" t="s">
        <v>360</v>
      </c>
      <c r="V85" s="5" t="s">
        <v>360</v>
      </c>
      <c r="W85" s="5" t="s">
        <v>360</v>
      </c>
      <c r="X85" s="43">
        <f t="shared" si="30"/>
        <v>0.71349235474006123</v>
      </c>
      <c r="Y85" s="44">
        <v>905</v>
      </c>
      <c r="Z85" s="35">
        <f t="shared" si="26"/>
        <v>82.272727272727266</v>
      </c>
      <c r="AA85" s="35">
        <f t="shared" si="31"/>
        <v>58.7</v>
      </c>
      <c r="AB85" s="35">
        <f t="shared" si="27"/>
        <v>-23.572727272727263</v>
      </c>
      <c r="AC85" s="35">
        <v>0</v>
      </c>
      <c r="AD85" s="35">
        <f t="shared" si="28"/>
        <v>58.7</v>
      </c>
      <c r="AE85" s="35"/>
      <c r="AF85" s="35">
        <f t="shared" si="29"/>
        <v>58.7</v>
      </c>
      <c r="AG85" s="35">
        <v>58.7</v>
      </c>
      <c r="AH85" s="35">
        <f t="shared" si="32"/>
        <v>0</v>
      </c>
      <c r="AI85" s="77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10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10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10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  <c r="EO85" s="9"/>
      <c r="EP85" s="9"/>
      <c r="EQ85" s="9"/>
      <c r="ER85" s="9"/>
      <c r="ES85" s="9"/>
      <c r="ET85" s="9"/>
      <c r="EU85" s="9"/>
      <c r="EV85" s="9"/>
      <c r="EW85" s="10"/>
      <c r="EX85" s="9"/>
      <c r="EY85" s="9"/>
      <c r="EZ85" s="9"/>
      <c r="FA85" s="9"/>
      <c r="FB85" s="9"/>
      <c r="FC85" s="9"/>
      <c r="FD85" s="9"/>
      <c r="FE85" s="9"/>
      <c r="FF85" s="9"/>
      <c r="FG85" s="9"/>
      <c r="FH85" s="9"/>
      <c r="FI85" s="9"/>
      <c r="FJ85" s="9"/>
      <c r="FK85" s="9"/>
      <c r="FL85" s="9"/>
      <c r="FM85" s="9"/>
      <c r="FN85" s="9"/>
      <c r="FO85" s="9"/>
      <c r="FP85" s="9"/>
      <c r="FQ85" s="9"/>
      <c r="FR85" s="9"/>
      <c r="FS85" s="9"/>
      <c r="FT85" s="9"/>
      <c r="FU85" s="9"/>
      <c r="FV85" s="9"/>
      <c r="FW85" s="9"/>
      <c r="FX85" s="9"/>
      <c r="FY85" s="10"/>
      <c r="FZ85" s="9"/>
      <c r="GA85" s="9"/>
    </row>
    <row r="86" spans="1:183" s="2" customFormat="1" ht="17.100000000000001" customHeight="1">
      <c r="A86" s="14" t="s">
        <v>73</v>
      </c>
      <c r="B86" s="63">
        <v>97</v>
      </c>
      <c r="C86" s="63">
        <v>97</v>
      </c>
      <c r="D86" s="4">
        <f t="shared" si="24"/>
        <v>1</v>
      </c>
      <c r="E86" s="11">
        <v>5</v>
      </c>
      <c r="F86" s="5" t="s">
        <v>360</v>
      </c>
      <c r="G86" s="5" t="s">
        <v>360</v>
      </c>
      <c r="H86" s="5" t="s">
        <v>360</v>
      </c>
      <c r="I86" s="5" t="s">
        <v>360</v>
      </c>
      <c r="J86" s="5" t="s">
        <v>360</v>
      </c>
      <c r="K86" s="5" t="s">
        <v>360</v>
      </c>
      <c r="L86" s="5" t="s">
        <v>360</v>
      </c>
      <c r="M86" s="5" t="s">
        <v>360</v>
      </c>
      <c r="N86" s="35">
        <v>218.6</v>
      </c>
      <c r="O86" s="35">
        <v>191.3</v>
      </c>
      <c r="P86" s="4">
        <f t="shared" si="25"/>
        <v>0.87511436413540722</v>
      </c>
      <c r="Q86" s="11">
        <v>20</v>
      </c>
      <c r="R86" s="5" t="s">
        <v>360</v>
      </c>
      <c r="S86" s="5" t="s">
        <v>360</v>
      </c>
      <c r="T86" s="5" t="s">
        <v>360</v>
      </c>
      <c r="U86" s="5" t="s">
        <v>360</v>
      </c>
      <c r="V86" s="5" t="s">
        <v>360</v>
      </c>
      <c r="W86" s="5" t="s">
        <v>360</v>
      </c>
      <c r="X86" s="43">
        <f t="shared" si="30"/>
        <v>0.90009149130832578</v>
      </c>
      <c r="Y86" s="44">
        <v>594</v>
      </c>
      <c r="Z86" s="35">
        <f t="shared" si="26"/>
        <v>54</v>
      </c>
      <c r="AA86" s="35">
        <f t="shared" si="31"/>
        <v>48.6</v>
      </c>
      <c r="AB86" s="35">
        <f t="shared" si="27"/>
        <v>-5.3999999999999986</v>
      </c>
      <c r="AC86" s="35">
        <v>0</v>
      </c>
      <c r="AD86" s="35">
        <f t="shared" si="28"/>
        <v>48.6</v>
      </c>
      <c r="AE86" s="35"/>
      <c r="AF86" s="35">
        <f t="shared" si="29"/>
        <v>48.6</v>
      </c>
      <c r="AG86" s="35">
        <v>48.6</v>
      </c>
      <c r="AH86" s="35">
        <f t="shared" si="32"/>
        <v>0</v>
      </c>
      <c r="AI86" s="77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10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10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10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10"/>
      <c r="EX86" s="9"/>
      <c r="EY86" s="9"/>
      <c r="EZ86" s="9"/>
      <c r="FA86" s="9"/>
      <c r="FB86" s="9"/>
      <c r="FC86" s="9"/>
      <c r="FD86" s="9"/>
      <c r="FE86" s="9"/>
      <c r="FF86" s="9"/>
      <c r="FG86" s="9"/>
      <c r="FH86" s="9"/>
      <c r="FI86" s="9"/>
      <c r="FJ86" s="9"/>
      <c r="FK86" s="9"/>
      <c r="FL86" s="9"/>
      <c r="FM86" s="9"/>
      <c r="FN86" s="9"/>
      <c r="FO86" s="9"/>
      <c r="FP86" s="9"/>
      <c r="FQ86" s="9"/>
      <c r="FR86" s="9"/>
      <c r="FS86" s="9"/>
      <c r="FT86" s="9"/>
      <c r="FU86" s="9"/>
      <c r="FV86" s="9"/>
      <c r="FW86" s="9"/>
      <c r="FX86" s="9"/>
      <c r="FY86" s="10"/>
      <c r="FZ86" s="9"/>
      <c r="GA86" s="9"/>
    </row>
    <row r="87" spans="1:183" s="2" customFormat="1" ht="17.100000000000001" customHeight="1">
      <c r="A87" s="14" t="s">
        <v>74</v>
      </c>
      <c r="B87" s="63">
        <v>41</v>
      </c>
      <c r="C87" s="63">
        <v>41</v>
      </c>
      <c r="D87" s="4">
        <f t="shared" si="24"/>
        <v>1</v>
      </c>
      <c r="E87" s="11">
        <v>5</v>
      </c>
      <c r="F87" s="5" t="s">
        <v>360</v>
      </c>
      <c r="G87" s="5" t="s">
        <v>360</v>
      </c>
      <c r="H87" s="5" t="s">
        <v>360</v>
      </c>
      <c r="I87" s="5" t="s">
        <v>360</v>
      </c>
      <c r="J87" s="5" t="s">
        <v>360</v>
      </c>
      <c r="K87" s="5" t="s">
        <v>360</v>
      </c>
      <c r="L87" s="5" t="s">
        <v>360</v>
      </c>
      <c r="M87" s="5" t="s">
        <v>360</v>
      </c>
      <c r="N87" s="35">
        <v>41.4</v>
      </c>
      <c r="O87" s="35">
        <v>46.5</v>
      </c>
      <c r="P87" s="4">
        <f t="shared" si="25"/>
        <v>1.1231884057971016</v>
      </c>
      <c r="Q87" s="11">
        <v>20</v>
      </c>
      <c r="R87" s="5" t="s">
        <v>360</v>
      </c>
      <c r="S87" s="5" t="s">
        <v>360</v>
      </c>
      <c r="T87" s="5" t="s">
        <v>360</v>
      </c>
      <c r="U87" s="5" t="s">
        <v>360</v>
      </c>
      <c r="V87" s="5" t="s">
        <v>360</v>
      </c>
      <c r="W87" s="5" t="s">
        <v>360</v>
      </c>
      <c r="X87" s="43">
        <f t="shared" si="30"/>
        <v>1.0985507246376813</v>
      </c>
      <c r="Y87" s="44">
        <v>1058</v>
      </c>
      <c r="Z87" s="35">
        <f t="shared" si="26"/>
        <v>96.181818181818187</v>
      </c>
      <c r="AA87" s="35">
        <f t="shared" si="31"/>
        <v>105.7</v>
      </c>
      <c r="AB87" s="35">
        <f t="shared" si="27"/>
        <v>9.5181818181818159</v>
      </c>
      <c r="AC87" s="35">
        <v>0</v>
      </c>
      <c r="AD87" s="35">
        <f t="shared" si="28"/>
        <v>105.7</v>
      </c>
      <c r="AE87" s="35"/>
      <c r="AF87" s="35">
        <f t="shared" si="29"/>
        <v>105.7</v>
      </c>
      <c r="AG87" s="35">
        <v>105.7</v>
      </c>
      <c r="AH87" s="35">
        <f t="shared" si="32"/>
        <v>0</v>
      </c>
      <c r="AI87" s="77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10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10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10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10"/>
      <c r="EX87" s="9"/>
      <c r="EY87" s="9"/>
      <c r="EZ87" s="9"/>
      <c r="FA87" s="9"/>
      <c r="FB87" s="9"/>
      <c r="FC87" s="9"/>
      <c r="FD87" s="9"/>
      <c r="FE87" s="9"/>
      <c r="FF87" s="9"/>
      <c r="FG87" s="9"/>
      <c r="FH87" s="9"/>
      <c r="FI87" s="9"/>
      <c r="FJ87" s="9"/>
      <c r="FK87" s="9"/>
      <c r="FL87" s="9"/>
      <c r="FM87" s="9"/>
      <c r="FN87" s="9"/>
      <c r="FO87" s="9"/>
      <c r="FP87" s="9"/>
      <c r="FQ87" s="9"/>
      <c r="FR87" s="9"/>
      <c r="FS87" s="9"/>
      <c r="FT87" s="9"/>
      <c r="FU87" s="9"/>
      <c r="FV87" s="9"/>
      <c r="FW87" s="9"/>
      <c r="FX87" s="9"/>
      <c r="FY87" s="10"/>
      <c r="FZ87" s="9"/>
      <c r="GA87" s="9"/>
    </row>
    <row r="88" spans="1:183" s="2" customFormat="1" ht="17.100000000000001" customHeight="1">
      <c r="A88" s="14" t="s">
        <v>75</v>
      </c>
      <c r="B88" s="63">
        <v>743</v>
      </c>
      <c r="C88" s="63">
        <v>743</v>
      </c>
      <c r="D88" s="4">
        <f t="shared" si="24"/>
        <v>1</v>
      </c>
      <c r="E88" s="11">
        <v>5</v>
      </c>
      <c r="F88" s="5" t="s">
        <v>360</v>
      </c>
      <c r="G88" s="5" t="s">
        <v>360</v>
      </c>
      <c r="H88" s="5" t="s">
        <v>360</v>
      </c>
      <c r="I88" s="5" t="s">
        <v>360</v>
      </c>
      <c r="J88" s="5" t="s">
        <v>360</v>
      </c>
      <c r="K88" s="5" t="s">
        <v>360</v>
      </c>
      <c r="L88" s="5" t="s">
        <v>360</v>
      </c>
      <c r="M88" s="5" t="s">
        <v>360</v>
      </c>
      <c r="N88" s="35">
        <v>72.7</v>
      </c>
      <c r="O88" s="35">
        <v>46.2</v>
      </c>
      <c r="P88" s="4">
        <f t="shared" si="25"/>
        <v>0.63548830811554335</v>
      </c>
      <c r="Q88" s="11">
        <v>20</v>
      </c>
      <c r="R88" s="5" t="s">
        <v>360</v>
      </c>
      <c r="S88" s="5" t="s">
        <v>360</v>
      </c>
      <c r="T88" s="5" t="s">
        <v>360</v>
      </c>
      <c r="U88" s="5" t="s">
        <v>360</v>
      </c>
      <c r="V88" s="5" t="s">
        <v>360</v>
      </c>
      <c r="W88" s="5" t="s">
        <v>360</v>
      </c>
      <c r="X88" s="43">
        <f t="shared" si="30"/>
        <v>0.70839064649243466</v>
      </c>
      <c r="Y88" s="44">
        <v>1156</v>
      </c>
      <c r="Z88" s="35">
        <f t="shared" si="26"/>
        <v>105.09090909090909</v>
      </c>
      <c r="AA88" s="35">
        <f t="shared" si="31"/>
        <v>74.400000000000006</v>
      </c>
      <c r="AB88" s="35">
        <f t="shared" si="27"/>
        <v>-30.690909090909088</v>
      </c>
      <c r="AC88" s="35">
        <v>0</v>
      </c>
      <c r="AD88" s="35">
        <f t="shared" si="28"/>
        <v>74.400000000000006</v>
      </c>
      <c r="AE88" s="35"/>
      <c r="AF88" s="35">
        <f t="shared" si="29"/>
        <v>74.400000000000006</v>
      </c>
      <c r="AG88" s="35">
        <v>74.400000000000006</v>
      </c>
      <c r="AH88" s="35">
        <f t="shared" si="32"/>
        <v>0</v>
      </c>
      <c r="AI88" s="77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10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10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10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10"/>
      <c r="EX88" s="9"/>
      <c r="EY88" s="9"/>
      <c r="EZ88" s="9"/>
      <c r="FA88" s="9"/>
      <c r="FB88" s="9"/>
      <c r="FC88" s="9"/>
      <c r="FD88" s="9"/>
      <c r="FE88" s="9"/>
      <c r="FF88" s="9"/>
      <c r="FG88" s="9"/>
      <c r="FH88" s="9"/>
      <c r="FI88" s="9"/>
      <c r="FJ88" s="9"/>
      <c r="FK88" s="9"/>
      <c r="FL88" s="9"/>
      <c r="FM88" s="9"/>
      <c r="FN88" s="9"/>
      <c r="FO88" s="9"/>
      <c r="FP88" s="9"/>
      <c r="FQ88" s="9"/>
      <c r="FR88" s="9"/>
      <c r="FS88" s="9"/>
      <c r="FT88" s="9"/>
      <c r="FU88" s="9"/>
      <c r="FV88" s="9"/>
      <c r="FW88" s="9"/>
      <c r="FX88" s="9"/>
      <c r="FY88" s="10"/>
      <c r="FZ88" s="9"/>
      <c r="GA88" s="9"/>
    </row>
    <row r="89" spans="1:183" s="2" customFormat="1" ht="17.100000000000001" customHeight="1">
      <c r="A89" s="14" t="s">
        <v>76</v>
      </c>
      <c r="B89" s="63">
        <v>315</v>
      </c>
      <c r="C89" s="63">
        <v>315</v>
      </c>
      <c r="D89" s="4">
        <f t="shared" si="24"/>
        <v>1</v>
      </c>
      <c r="E89" s="11">
        <v>5</v>
      </c>
      <c r="F89" s="5" t="s">
        <v>360</v>
      </c>
      <c r="G89" s="5" t="s">
        <v>360</v>
      </c>
      <c r="H89" s="5" t="s">
        <v>360</v>
      </c>
      <c r="I89" s="5" t="s">
        <v>360</v>
      </c>
      <c r="J89" s="5" t="s">
        <v>360</v>
      </c>
      <c r="K89" s="5" t="s">
        <v>360</v>
      </c>
      <c r="L89" s="5" t="s">
        <v>360</v>
      </c>
      <c r="M89" s="5" t="s">
        <v>360</v>
      </c>
      <c r="N89" s="35">
        <v>186.2</v>
      </c>
      <c r="O89" s="35">
        <v>171.7</v>
      </c>
      <c r="P89" s="4">
        <f t="shared" si="25"/>
        <v>0.92212674543501616</v>
      </c>
      <c r="Q89" s="11">
        <v>20</v>
      </c>
      <c r="R89" s="5" t="s">
        <v>360</v>
      </c>
      <c r="S89" s="5" t="s">
        <v>360</v>
      </c>
      <c r="T89" s="5" t="s">
        <v>360</v>
      </c>
      <c r="U89" s="5" t="s">
        <v>360</v>
      </c>
      <c r="V89" s="5" t="s">
        <v>360</v>
      </c>
      <c r="W89" s="5" t="s">
        <v>360</v>
      </c>
      <c r="X89" s="43">
        <f t="shared" si="30"/>
        <v>0.93770139634801297</v>
      </c>
      <c r="Y89" s="44">
        <v>794</v>
      </c>
      <c r="Z89" s="35">
        <f t="shared" si="26"/>
        <v>72.181818181818187</v>
      </c>
      <c r="AA89" s="35">
        <f t="shared" si="31"/>
        <v>67.7</v>
      </c>
      <c r="AB89" s="35">
        <f t="shared" si="27"/>
        <v>-4.4818181818181841</v>
      </c>
      <c r="AC89" s="35">
        <v>0</v>
      </c>
      <c r="AD89" s="35">
        <f t="shared" si="28"/>
        <v>67.7</v>
      </c>
      <c r="AE89" s="35"/>
      <c r="AF89" s="35">
        <f t="shared" si="29"/>
        <v>67.7</v>
      </c>
      <c r="AG89" s="35">
        <v>67.7</v>
      </c>
      <c r="AH89" s="35">
        <f t="shared" si="32"/>
        <v>0</v>
      </c>
      <c r="AI89" s="77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10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10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10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  <c r="EO89" s="9"/>
      <c r="EP89" s="9"/>
      <c r="EQ89" s="9"/>
      <c r="ER89" s="9"/>
      <c r="ES89" s="9"/>
      <c r="ET89" s="9"/>
      <c r="EU89" s="9"/>
      <c r="EV89" s="9"/>
      <c r="EW89" s="10"/>
      <c r="EX89" s="9"/>
      <c r="EY89" s="9"/>
      <c r="EZ89" s="9"/>
      <c r="FA89" s="9"/>
      <c r="FB89" s="9"/>
      <c r="FC89" s="9"/>
      <c r="FD89" s="9"/>
      <c r="FE89" s="9"/>
      <c r="FF89" s="9"/>
      <c r="FG89" s="9"/>
      <c r="FH89" s="9"/>
      <c r="FI89" s="9"/>
      <c r="FJ89" s="9"/>
      <c r="FK89" s="9"/>
      <c r="FL89" s="9"/>
      <c r="FM89" s="9"/>
      <c r="FN89" s="9"/>
      <c r="FO89" s="9"/>
      <c r="FP89" s="9"/>
      <c r="FQ89" s="9"/>
      <c r="FR89" s="9"/>
      <c r="FS89" s="9"/>
      <c r="FT89" s="9"/>
      <c r="FU89" s="9"/>
      <c r="FV89" s="9"/>
      <c r="FW89" s="9"/>
      <c r="FX89" s="9"/>
      <c r="FY89" s="10"/>
      <c r="FZ89" s="9"/>
      <c r="GA89" s="9"/>
    </row>
    <row r="90" spans="1:183" s="2" customFormat="1" ht="17.100000000000001" customHeight="1">
      <c r="A90" s="18" t="s">
        <v>77</v>
      </c>
      <c r="B90" s="58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35"/>
      <c r="AD90" s="35"/>
      <c r="AE90" s="35"/>
      <c r="AF90" s="35"/>
      <c r="AG90" s="35"/>
      <c r="AH90" s="35"/>
      <c r="AI90" s="77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10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10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10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10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10"/>
      <c r="FZ90" s="9"/>
      <c r="GA90" s="9"/>
    </row>
    <row r="91" spans="1:183" s="2" customFormat="1" ht="17.100000000000001" customHeight="1">
      <c r="A91" s="14" t="s">
        <v>78</v>
      </c>
      <c r="B91" s="63">
        <v>10113</v>
      </c>
      <c r="C91" s="63">
        <v>9715</v>
      </c>
      <c r="D91" s="4">
        <f t="shared" si="24"/>
        <v>0.96064471472362301</v>
      </c>
      <c r="E91" s="11">
        <v>5</v>
      </c>
      <c r="F91" s="5" t="s">
        <v>360</v>
      </c>
      <c r="G91" s="5" t="s">
        <v>360</v>
      </c>
      <c r="H91" s="5" t="s">
        <v>360</v>
      </c>
      <c r="I91" s="5" t="s">
        <v>360</v>
      </c>
      <c r="J91" s="5" t="s">
        <v>360</v>
      </c>
      <c r="K91" s="5" t="s">
        <v>360</v>
      </c>
      <c r="L91" s="5" t="s">
        <v>360</v>
      </c>
      <c r="M91" s="5" t="s">
        <v>360</v>
      </c>
      <c r="N91" s="35">
        <v>367.5</v>
      </c>
      <c r="O91" s="35">
        <v>302</v>
      </c>
      <c r="P91" s="4">
        <f t="shared" si="25"/>
        <v>0.82176870748299324</v>
      </c>
      <c r="Q91" s="11">
        <v>20</v>
      </c>
      <c r="R91" s="5" t="s">
        <v>360</v>
      </c>
      <c r="S91" s="5" t="s">
        <v>360</v>
      </c>
      <c r="T91" s="5" t="s">
        <v>360</v>
      </c>
      <c r="U91" s="5" t="s">
        <v>360</v>
      </c>
      <c r="V91" s="5" t="s">
        <v>360</v>
      </c>
      <c r="W91" s="5" t="s">
        <v>360</v>
      </c>
      <c r="X91" s="43">
        <f t="shared" si="30"/>
        <v>0.8495439089311192</v>
      </c>
      <c r="Y91" s="44">
        <v>1872</v>
      </c>
      <c r="Z91" s="35">
        <f t="shared" si="26"/>
        <v>170.18181818181819</v>
      </c>
      <c r="AA91" s="35">
        <f t="shared" si="31"/>
        <v>144.6</v>
      </c>
      <c r="AB91" s="35">
        <f t="shared" si="27"/>
        <v>-25.581818181818193</v>
      </c>
      <c r="AC91" s="35">
        <v>0</v>
      </c>
      <c r="AD91" s="35">
        <f t="shared" si="28"/>
        <v>144.6</v>
      </c>
      <c r="AE91" s="35"/>
      <c r="AF91" s="35">
        <f t="shared" si="29"/>
        <v>144.6</v>
      </c>
      <c r="AG91" s="35">
        <v>144.6</v>
      </c>
      <c r="AH91" s="35">
        <f t="shared" si="32"/>
        <v>0</v>
      </c>
      <c r="AI91" s="77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10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10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10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  <c r="EO91" s="9"/>
      <c r="EP91" s="9"/>
      <c r="EQ91" s="9"/>
      <c r="ER91" s="9"/>
      <c r="ES91" s="9"/>
      <c r="ET91" s="9"/>
      <c r="EU91" s="9"/>
      <c r="EV91" s="9"/>
      <c r="EW91" s="10"/>
      <c r="EX91" s="9"/>
      <c r="EY91" s="9"/>
      <c r="EZ91" s="9"/>
      <c r="FA91" s="9"/>
      <c r="FB91" s="9"/>
      <c r="FC91" s="9"/>
      <c r="FD91" s="9"/>
      <c r="FE91" s="9"/>
      <c r="FF91" s="9"/>
      <c r="FG91" s="9"/>
      <c r="FH91" s="9"/>
      <c r="FI91" s="9"/>
      <c r="FJ91" s="9"/>
      <c r="FK91" s="9"/>
      <c r="FL91" s="9"/>
      <c r="FM91" s="9"/>
      <c r="FN91" s="9"/>
      <c r="FO91" s="9"/>
      <c r="FP91" s="9"/>
      <c r="FQ91" s="9"/>
      <c r="FR91" s="9"/>
      <c r="FS91" s="9"/>
      <c r="FT91" s="9"/>
      <c r="FU91" s="9"/>
      <c r="FV91" s="9"/>
      <c r="FW91" s="9"/>
      <c r="FX91" s="9"/>
      <c r="FY91" s="10"/>
      <c r="FZ91" s="9"/>
      <c r="GA91" s="9"/>
    </row>
    <row r="92" spans="1:183" s="2" customFormat="1" ht="17.100000000000001" customHeight="1">
      <c r="A92" s="45" t="s">
        <v>79</v>
      </c>
      <c r="B92" s="63">
        <v>13994</v>
      </c>
      <c r="C92" s="63">
        <v>16545.8</v>
      </c>
      <c r="D92" s="4">
        <f t="shared" si="24"/>
        <v>1.1823495783907387</v>
      </c>
      <c r="E92" s="11">
        <v>5</v>
      </c>
      <c r="F92" s="5" t="s">
        <v>360</v>
      </c>
      <c r="G92" s="5" t="s">
        <v>360</v>
      </c>
      <c r="H92" s="5" t="s">
        <v>360</v>
      </c>
      <c r="I92" s="5" t="s">
        <v>360</v>
      </c>
      <c r="J92" s="5" t="s">
        <v>360</v>
      </c>
      <c r="K92" s="5" t="s">
        <v>360</v>
      </c>
      <c r="L92" s="5" t="s">
        <v>360</v>
      </c>
      <c r="M92" s="5" t="s">
        <v>360</v>
      </c>
      <c r="N92" s="35">
        <v>1303.4000000000001</v>
      </c>
      <c r="O92" s="35">
        <v>1141.7</v>
      </c>
      <c r="P92" s="4">
        <f t="shared" si="25"/>
        <v>0.87593984962406013</v>
      </c>
      <c r="Q92" s="11">
        <v>20</v>
      </c>
      <c r="R92" s="5" t="s">
        <v>360</v>
      </c>
      <c r="S92" s="5" t="s">
        <v>360</v>
      </c>
      <c r="T92" s="5" t="s">
        <v>360</v>
      </c>
      <c r="U92" s="5" t="s">
        <v>360</v>
      </c>
      <c r="V92" s="5" t="s">
        <v>360</v>
      </c>
      <c r="W92" s="5" t="s">
        <v>360</v>
      </c>
      <c r="X92" s="43">
        <f t="shared" si="30"/>
        <v>0.93722179537739581</v>
      </c>
      <c r="Y92" s="44">
        <v>2319</v>
      </c>
      <c r="Z92" s="35">
        <f t="shared" si="26"/>
        <v>210.81818181818181</v>
      </c>
      <c r="AA92" s="35">
        <f t="shared" si="31"/>
        <v>197.6</v>
      </c>
      <c r="AB92" s="35">
        <f t="shared" si="27"/>
        <v>-13.218181818181819</v>
      </c>
      <c r="AC92" s="35">
        <v>0</v>
      </c>
      <c r="AD92" s="35">
        <f t="shared" si="28"/>
        <v>197.6</v>
      </c>
      <c r="AE92" s="35"/>
      <c r="AF92" s="35">
        <f t="shared" si="29"/>
        <v>197.6</v>
      </c>
      <c r="AG92" s="35">
        <v>197.6</v>
      </c>
      <c r="AH92" s="35">
        <f t="shared" si="32"/>
        <v>0</v>
      </c>
      <c r="AI92" s="77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10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10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10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  <c r="EO92" s="9"/>
      <c r="EP92" s="9"/>
      <c r="EQ92" s="9"/>
      <c r="ER92" s="9"/>
      <c r="ES92" s="9"/>
      <c r="ET92" s="9"/>
      <c r="EU92" s="9"/>
      <c r="EV92" s="9"/>
      <c r="EW92" s="10"/>
      <c r="EX92" s="9"/>
      <c r="EY92" s="9"/>
      <c r="EZ92" s="9"/>
      <c r="FA92" s="9"/>
      <c r="FB92" s="9"/>
      <c r="FC92" s="9"/>
      <c r="FD92" s="9"/>
      <c r="FE92" s="9"/>
      <c r="FF92" s="9"/>
      <c r="FG92" s="9"/>
      <c r="FH92" s="9"/>
      <c r="FI92" s="9"/>
      <c r="FJ92" s="9"/>
      <c r="FK92" s="9"/>
      <c r="FL92" s="9"/>
      <c r="FM92" s="9"/>
      <c r="FN92" s="9"/>
      <c r="FO92" s="9"/>
      <c r="FP92" s="9"/>
      <c r="FQ92" s="9"/>
      <c r="FR92" s="9"/>
      <c r="FS92" s="9"/>
      <c r="FT92" s="9"/>
      <c r="FU92" s="9"/>
      <c r="FV92" s="9"/>
      <c r="FW92" s="9"/>
      <c r="FX92" s="9"/>
      <c r="FY92" s="10"/>
      <c r="FZ92" s="9"/>
      <c r="GA92" s="9"/>
    </row>
    <row r="93" spans="1:183" s="2" customFormat="1" ht="17.100000000000001" customHeight="1">
      <c r="A93" s="14" t="s">
        <v>80</v>
      </c>
      <c r="B93" s="63">
        <v>60</v>
      </c>
      <c r="C93" s="63">
        <v>60</v>
      </c>
      <c r="D93" s="4">
        <f t="shared" si="24"/>
        <v>1</v>
      </c>
      <c r="E93" s="11">
        <v>5</v>
      </c>
      <c r="F93" s="5" t="s">
        <v>360</v>
      </c>
      <c r="G93" s="5" t="s">
        <v>360</v>
      </c>
      <c r="H93" s="5" t="s">
        <v>360</v>
      </c>
      <c r="I93" s="5" t="s">
        <v>360</v>
      </c>
      <c r="J93" s="5" t="s">
        <v>360</v>
      </c>
      <c r="K93" s="5" t="s">
        <v>360</v>
      </c>
      <c r="L93" s="5" t="s">
        <v>360</v>
      </c>
      <c r="M93" s="5" t="s">
        <v>360</v>
      </c>
      <c r="N93" s="35">
        <v>144.69999999999999</v>
      </c>
      <c r="O93" s="35">
        <v>0</v>
      </c>
      <c r="P93" s="4">
        <f t="shared" si="25"/>
        <v>0</v>
      </c>
      <c r="Q93" s="11">
        <v>20</v>
      </c>
      <c r="R93" s="5" t="s">
        <v>360</v>
      </c>
      <c r="S93" s="5" t="s">
        <v>360</v>
      </c>
      <c r="T93" s="5" t="s">
        <v>360</v>
      </c>
      <c r="U93" s="5" t="s">
        <v>360</v>
      </c>
      <c r="V93" s="5" t="s">
        <v>360</v>
      </c>
      <c r="W93" s="5" t="s">
        <v>360</v>
      </c>
      <c r="X93" s="43">
        <f t="shared" si="30"/>
        <v>0.2</v>
      </c>
      <c r="Y93" s="44">
        <v>2922</v>
      </c>
      <c r="Z93" s="35">
        <f t="shared" si="26"/>
        <v>265.63636363636363</v>
      </c>
      <c r="AA93" s="35">
        <f t="shared" si="31"/>
        <v>53.1</v>
      </c>
      <c r="AB93" s="35">
        <f t="shared" si="27"/>
        <v>-212.53636363636363</v>
      </c>
      <c r="AC93" s="35">
        <v>0</v>
      </c>
      <c r="AD93" s="35">
        <f t="shared" si="28"/>
        <v>53.1</v>
      </c>
      <c r="AE93" s="35"/>
      <c r="AF93" s="35">
        <f t="shared" si="29"/>
        <v>53.1</v>
      </c>
      <c r="AG93" s="35">
        <v>53.1</v>
      </c>
      <c r="AH93" s="35">
        <f t="shared" si="32"/>
        <v>0</v>
      </c>
      <c r="AI93" s="77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10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10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10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  <c r="EO93" s="9"/>
      <c r="EP93" s="9"/>
      <c r="EQ93" s="9"/>
      <c r="ER93" s="9"/>
      <c r="ES93" s="9"/>
      <c r="ET93" s="9"/>
      <c r="EU93" s="9"/>
      <c r="EV93" s="9"/>
      <c r="EW93" s="10"/>
      <c r="EX93" s="9"/>
      <c r="EY93" s="9"/>
      <c r="EZ93" s="9"/>
      <c r="FA93" s="9"/>
      <c r="FB93" s="9"/>
      <c r="FC93" s="9"/>
      <c r="FD93" s="9"/>
      <c r="FE93" s="9"/>
      <c r="FF93" s="9"/>
      <c r="FG93" s="9"/>
      <c r="FH93" s="9"/>
      <c r="FI93" s="9"/>
      <c r="FJ93" s="9"/>
      <c r="FK93" s="9"/>
      <c r="FL93" s="9"/>
      <c r="FM93" s="9"/>
      <c r="FN93" s="9"/>
      <c r="FO93" s="9"/>
      <c r="FP93" s="9"/>
      <c r="FQ93" s="9"/>
      <c r="FR93" s="9"/>
      <c r="FS93" s="9"/>
      <c r="FT93" s="9"/>
      <c r="FU93" s="9"/>
      <c r="FV93" s="9"/>
      <c r="FW93" s="9"/>
      <c r="FX93" s="9"/>
      <c r="FY93" s="10"/>
      <c r="FZ93" s="9"/>
      <c r="GA93" s="9"/>
    </row>
    <row r="94" spans="1:183" s="2" customFormat="1" ht="17.100000000000001" customHeight="1">
      <c r="A94" s="14" t="s">
        <v>81</v>
      </c>
      <c r="B94" s="63">
        <v>819</v>
      </c>
      <c r="C94" s="63">
        <v>821</v>
      </c>
      <c r="D94" s="4">
        <f t="shared" si="24"/>
        <v>1.0024420024420024</v>
      </c>
      <c r="E94" s="11">
        <v>5</v>
      </c>
      <c r="F94" s="5" t="s">
        <v>360</v>
      </c>
      <c r="G94" s="5" t="s">
        <v>360</v>
      </c>
      <c r="H94" s="5" t="s">
        <v>360</v>
      </c>
      <c r="I94" s="5" t="s">
        <v>360</v>
      </c>
      <c r="J94" s="5" t="s">
        <v>360</v>
      </c>
      <c r="K94" s="5" t="s">
        <v>360</v>
      </c>
      <c r="L94" s="5" t="s">
        <v>360</v>
      </c>
      <c r="M94" s="5" t="s">
        <v>360</v>
      </c>
      <c r="N94" s="35">
        <v>165.5</v>
      </c>
      <c r="O94" s="35">
        <v>69.400000000000006</v>
      </c>
      <c r="P94" s="4">
        <f t="shared" si="25"/>
        <v>0.41933534743202422</v>
      </c>
      <c r="Q94" s="11">
        <v>20</v>
      </c>
      <c r="R94" s="5" t="s">
        <v>360</v>
      </c>
      <c r="S94" s="5" t="s">
        <v>360</v>
      </c>
      <c r="T94" s="5" t="s">
        <v>360</v>
      </c>
      <c r="U94" s="5" t="s">
        <v>360</v>
      </c>
      <c r="V94" s="5" t="s">
        <v>360</v>
      </c>
      <c r="W94" s="5" t="s">
        <v>360</v>
      </c>
      <c r="X94" s="43">
        <f t="shared" si="30"/>
        <v>0.53595667843401984</v>
      </c>
      <c r="Y94" s="44">
        <v>2861</v>
      </c>
      <c r="Z94" s="35">
        <f t="shared" si="26"/>
        <v>260.09090909090907</v>
      </c>
      <c r="AA94" s="35">
        <f t="shared" si="31"/>
        <v>139.4</v>
      </c>
      <c r="AB94" s="35">
        <f t="shared" si="27"/>
        <v>-120.69090909090906</v>
      </c>
      <c r="AC94" s="35">
        <v>0</v>
      </c>
      <c r="AD94" s="35">
        <f t="shared" si="28"/>
        <v>139.4</v>
      </c>
      <c r="AE94" s="35"/>
      <c r="AF94" s="35">
        <f t="shared" si="29"/>
        <v>139.4</v>
      </c>
      <c r="AG94" s="35">
        <v>139.4</v>
      </c>
      <c r="AH94" s="35">
        <f t="shared" si="32"/>
        <v>0</v>
      </c>
      <c r="AI94" s="77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10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10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10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  <c r="EO94" s="9"/>
      <c r="EP94" s="9"/>
      <c r="EQ94" s="9"/>
      <c r="ER94" s="9"/>
      <c r="ES94" s="9"/>
      <c r="ET94" s="9"/>
      <c r="EU94" s="9"/>
      <c r="EV94" s="9"/>
      <c r="EW94" s="10"/>
      <c r="EX94" s="9"/>
      <c r="EY94" s="9"/>
      <c r="EZ94" s="9"/>
      <c r="FA94" s="9"/>
      <c r="FB94" s="9"/>
      <c r="FC94" s="9"/>
      <c r="FD94" s="9"/>
      <c r="FE94" s="9"/>
      <c r="FF94" s="9"/>
      <c r="FG94" s="9"/>
      <c r="FH94" s="9"/>
      <c r="FI94" s="9"/>
      <c r="FJ94" s="9"/>
      <c r="FK94" s="9"/>
      <c r="FL94" s="9"/>
      <c r="FM94" s="9"/>
      <c r="FN94" s="9"/>
      <c r="FO94" s="9"/>
      <c r="FP94" s="9"/>
      <c r="FQ94" s="9"/>
      <c r="FR94" s="9"/>
      <c r="FS94" s="9"/>
      <c r="FT94" s="9"/>
      <c r="FU94" s="9"/>
      <c r="FV94" s="9"/>
      <c r="FW94" s="9"/>
      <c r="FX94" s="9"/>
      <c r="FY94" s="10"/>
      <c r="FZ94" s="9"/>
      <c r="GA94" s="9"/>
    </row>
    <row r="95" spans="1:183" s="2" customFormat="1" ht="17.100000000000001" customHeight="1">
      <c r="A95" s="14" t="s">
        <v>82</v>
      </c>
      <c r="B95" s="63">
        <v>63</v>
      </c>
      <c r="C95" s="63">
        <v>63</v>
      </c>
      <c r="D95" s="4">
        <f t="shared" si="24"/>
        <v>1</v>
      </c>
      <c r="E95" s="11">
        <v>5</v>
      </c>
      <c r="F95" s="5" t="s">
        <v>360</v>
      </c>
      <c r="G95" s="5" t="s">
        <v>360</v>
      </c>
      <c r="H95" s="5" t="s">
        <v>360</v>
      </c>
      <c r="I95" s="5" t="s">
        <v>360</v>
      </c>
      <c r="J95" s="5" t="s">
        <v>360</v>
      </c>
      <c r="K95" s="5" t="s">
        <v>360</v>
      </c>
      <c r="L95" s="5" t="s">
        <v>360</v>
      </c>
      <c r="M95" s="5" t="s">
        <v>360</v>
      </c>
      <c r="N95" s="35">
        <v>203.8</v>
      </c>
      <c r="O95" s="35">
        <v>30.1</v>
      </c>
      <c r="P95" s="4">
        <f t="shared" si="25"/>
        <v>0.14769381746810598</v>
      </c>
      <c r="Q95" s="11">
        <v>20</v>
      </c>
      <c r="R95" s="5" t="s">
        <v>360</v>
      </c>
      <c r="S95" s="5" t="s">
        <v>360</v>
      </c>
      <c r="T95" s="5" t="s">
        <v>360</v>
      </c>
      <c r="U95" s="5" t="s">
        <v>360</v>
      </c>
      <c r="V95" s="5" t="s">
        <v>360</v>
      </c>
      <c r="W95" s="5" t="s">
        <v>360</v>
      </c>
      <c r="X95" s="43">
        <f t="shared" si="30"/>
        <v>0.31815505397448474</v>
      </c>
      <c r="Y95" s="44">
        <v>2161</v>
      </c>
      <c r="Z95" s="35">
        <f t="shared" si="26"/>
        <v>196.45454545454547</v>
      </c>
      <c r="AA95" s="35">
        <f t="shared" si="31"/>
        <v>62.5</v>
      </c>
      <c r="AB95" s="35">
        <f t="shared" si="27"/>
        <v>-133.95454545454547</v>
      </c>
      <c r="AC95" s="35">
        <v>0</v>
      </c>
      <c r="AD95" s="35">
        <f t="shared" si="28"/>
        <v>62.5</v>
      </c>
      <c r="AE95" s="35"/>
      <c r="AF95" s="35">
        <f t="shared" si="29"/>
        <v>62.5</v>
      </c>
      <c r="AG95" s="35">
        <v>62.5</v>
      </c>
      <c r="AH95" s="35">
        <f t="shared" si="32"/>
        <v>0</v>
      </c>
      <c r="AI95" s="77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10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10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10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  <c r="EO95" s="9"/>
      <c r="EP95" s="9"/>
      <c r="EQ95" s="9"/>
      <c r="ER95" s="9"/>
      <c r="ES95" s="9"/>
      <c r="ET95" s="9"/>
      <c r="EU95" s="9"/>
      <c r="EV95" s="9"/>
      <c r="EW95" s="10"/>
      <c r="EX95" s="9"/>
      <c r="EY95" s="9"/>
      <c r="EZ95" s="9"/>
      <c r="FA95" s="9"/>
      <c r="FB95" s="9"/>
      <c r="FC95" s="9"/>
      <c r="FD95" s="9"/>
      <c r="FE95" s="9"/>
      <c r="FF95" s="9"/>
      <c r="FG95" s="9"/>
      <c r="FH95" s="9"/>
      <c r="FI95" s="9"/>
      <c r="FJ95" s="9"/>
      <c r="FK95" s="9"/>
      <c r="FL95" s="9"/>
      <c r="FM95" s="9"/>
      <c r="FN95" s="9"/>
      <c r="FO95" s="9"/>
      <c r="FP95" s="9"/>
      <c r="FQ95" s="9"/>
      <c r="FR95" s="9"/>
      <c r="FS95" s="9"/>
      <c r="FT95" s="9"/>
      <c r="FU95" s="9"/>
      <c r="FV95" s="9"/>
      <c r="FW95" s="9"/>
      <c r="FX95" s="9"/>
      <c r="FY95" s="10"/>
      <c r="FZ95" s="9"/>
      <c r="GA95" s="9"/>
    </row>
    <row r="96" spans="1:183" s="2" customFormat="1" ht="17.100000000000001" customHeight="1">
      <c r="A96" s="14" t="s">
        <v>83</v>
      </c>
      <c r="B96" s="63">
        <v>51</v>
      </c>
      <c r="C96" s="63">
        <v>54</v>
      </c>
      <c r="D96" s="4">
        <f t="shared" si="24"/>
        <v>1.0588235294117647</v>
      </c>
      <c r="E96" s="11">
        <v>5</v>
      </c>
      <c r="F96" s="5" t="s">
        <v>360</v>
      </c>
      <c r="G96" s="5" t="s">
        <v>360</v>
      </c>
      <c r="H96" s="5" t="s">
        <v>360</v>
      </c>
      <c r="I96" s="5" t="s">
        <v>360</v>
      </c>
      <c r="J96" s="5" t="s">
        <v>360</v>
      </c>
      <c r="K96" s="5" t="s">
        <v>360</v>
      </c>
      <c r="L96" s="5" t="s">
        <v>360</v>
      </c>
      <c r="M96" s="5" t="s">
        <v>360</v>
      </c>
      <c r="N96" s="35">
        <v>173.7</v>
      </c>
      <c r="O96" s="35">
        <v>375.5</v>
      </c>
      <c r="P96" s="4">
        <f t="shared" si="25"/>
        <v>1.2961773172135866</v>
      </c>
      <c r="Q96" s="11">
        <v>20</v>
      </c>
      <c r="R96" s="5" t="s">
        <v>360</v>
      </c>
      <c r="S96" s="5" t="s">
        <v>360</v>
      </c>
      <c r="T96" s="5" t="s">
        <v>360</v>
      </c>
      <c r="U96" s="5" t="s">
        <v>360</v>
      </c>
      <c r="V96" s="5" t="s">
        <v>360</v>
      </c>
      <c r="W96" s="5" t="s">
        <v>360</v>
      </c>
      <c r="X96" s="43">
        <f t="shared" si="30"/>
        <v>1.2487065596532223</v>
      </c>
      <c r="Y96" s="44">
        <v>1616</v>
      </c>
      <c r="Z96" s="35">
        <f t="shared" si="26"/>
        <v>146.90909090909091</v>
      </c>
      <c r="AA96" s="35">
        <f t="shared" si="31"/>
        <v>183.4</v>
      </c>
      <c r="AB96" s="35">
        <f t="shared" si="27"/>
        <v>36.490909090909099</v>
      </c>
      <c r="AC96" s="35">
        <v>0</v>
      </c>
      <c r="AD96" s="35">
        <f t="shared" si="28"/>
        <v>183.4</v>
      </c>
      <c r="AE96" s="35"/>
      <c r="AF96" s="35">
        <f t="shared" si="29"/>
        <v>183.4</v>
      </c>
      <c r="AG96" s="35">
        <v>183.4</v>
      </c>
      <c r="AH96" s="35">
        <f t="shared" si="32"/>
        <v>0</v>
      </c>
      <c r="AI96" s="77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10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10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10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  <c r="EO96" s="9"/>
      <c r="EP96" s="9"/>
      <c r="EQ96" s="9"/>
      <c r="ER96" s="9"/>
      <c r="ES96" s="9"/>
      <c r="ET96" s="9"/>
      <c r="EU96" s="9"/>
      <c r="EV96" s="9"/>
      <c r="EW96" s="10"/>
      <c r="EX96" s="9"/>
      <c r="EY96" s="9"/>
      <c r="EZ96" s="9"/>
      <c r="FA96" s="9"/>
      <c r="FB96" s="9"/>
      <c r="FC96" s="9"/>
      <c r="FD96" s="9"/>
      <c r="FE96" s="9"/>
      <c r="FF96" s="9"/>
      <c r="FG96" s="9"/>
      <c r="FH96" s="9"/>
      <c r="FI96" s="9"/>
      <c r="FJ96" s="9"/>
      <c r="FK96" s="9"/>
      <c r="FL96" s="9"/>
      <c r="FM96" s="9"/>
      <c r="FN96" s="9"/>
      <c r="FO96" s="9"/>
      <c r="FP96" s="9"/>
      <c r="FQ96" s="9"/>
      <c r="FR96" s="9"/>
      <c r="FS96" s="9"/>
      <c r="FT96" s="9"/>
      <c r="FU96" s="9"/>
      <c r="FV96" s="9"/>
      <c r="FW96" s="9"/>
      <c r="FX96" s="9"/>
      <c r="FY96" s="10"/>
      <c r="FZ96" s="9"/>
      <c r="GA96" s="9"/>
    </row>
    <row r="97" spans="1:183" s="2" customFormat="1" ht="17.100000000000001" customHeight="1">
      <c r="A97" s="14" t="s">
        <v>84</v>
      </c>
      <c r="B97" s="63">
        <v>28</v>
      </c>
      <c r="C97" s="63">
        <v>29</v>
      </c>
      <c r="D97" s="4">
        <f t="shared" si="24"/>
        <v>1.0357142857142858</v>
      </c>
      <c r="E97" s="11">
        <v>5</v>
      </c>
      <c r="F97" s="5" t="s">
        <v>360</v>
      </c>
      <c r="G97" s="5" t="s">
        <v>360</v>
      </c>
      <c r="H97" s="5" t="s">
        <v>360</v>
      </c>
      <c r="I97" s="5" t="s">
        <v>360</v>
      </c>
      <c r="J97" s="5" t="s">
        <v>360</v>
      </c>
      <c r="K97" s="5" t="s">
        <v>360</v>
      </c>
      <c r="L97" s="5" t="s">
        <v>360</v>
      </c>
      <c r="M97" s="5" t="s">
        <v>360</v>
      </c>
      <c r="N97" s="35">
        <v>150.9</v>
      </c>
      <c r="O97" s="35">
        <v>29.5</v>
      </c>
      <c r="P97" s="4">
        <f t="shared" si="25"/>
        <v>0.19549370444002651</v>
      </c>
      <c r="Q97" s="11">
        <v>20</v>
      </c>
      <c r="R97" s="5" t="s">
        <v>360</v>
      </c>
      <c r="S97" s="5" t="s">
        <v>360</v>
      </c>
      <c r="T97" s="5" t="s">
        <v>360</v>
      </c>
      <c r="U97" s="5" t="s">
        <v>360</v>
      </c>
      <c r="V97" s="5" t="s">
        <v>360</v>
      </c>
      <c r="W97" s="5" t="s">
        <v>360</v>
      </c>
      <c r="X97" s="43">
        <f t="shared" si="30"/>
        <v>0.36353782069487833</v>
      </c>
      <c r="Y97" s="44">
        <v>1751</v>
      </c>
      <c r="Z97" s="35">
        <f t="shared" si="26"/>
        <v>159.18181818181819</v>
      </c>
      <c r="AA97" s="35">
        <f t="shared" si="31"/>
        <v>57.9</v>
      </c>
      <c r="AB97" s="35">
        <f t="shared" si="27"/>
        <v>-101.28181818181818</v>
      </c>
      <c r="AC97" s="35">
        <v>0</v>
      </c>
      <c r="AD97" s="35">
        <f t="shared" si="28"/>
        <v>57.9</v>
      </c>
      <c r="AE97" s="35"/>
      <c r="AF97" s="35">
        <f t="shared" si="29"/>
        <v>57.9</v>
      </c>
      <c r="AG97" s="35">
        <v>57.9</v>
      </c>
      <c r="AH97" s="35">
        <f t="shared" si="32"/>
        <v>0</v>
      </c>
      <c r="AI97" s="77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10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10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10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10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10"/>
      <c r="FZ97" s="9"/>
      <c r="GA97" s="9"/>
    </row>
    <row r="98" spans="1:183" s="2" customFormat="1" ht="17.100000000000001" customHeight="1">
      <c r="A98" s="14" t="s">
        <v>85</v>
      </c>
      <c r="B98" s="63">
        <v>47</v>
      </c>
      <c r="C98" s="63">
        <v>49</v>
      </c>
      <c r="D98" s="4">
        <f t="shared" si="24"/>
        <v>1.0425531914893618</v>
      </c>
      <c r="E98" s="11">
        <v>5</v>
      </c>
      <c r="F98" s="5" t="s">
        <v>360</v>
      </c>
      <c r="G98" s="5" t="s">
        <v>360</v>
      </c>
      <c r="H98" s="5" t="s">
        <v>360</v>
      </c>
      <c r="I98" s="5" t="s">
        <v>360</v>
      </c>
      <c r="J98" s="5" t="s">
        <v>360</v>
      </c>
      <c r="K98" s="5" t="s">
        <v>360</v>
      </c>
      <c r="L98" s="5" t="s">
        <v>360</v>
      </c>
      <c r="M98" s="5" t="s">
        <v>360</v>
      </c>
      <c r="N98" s="35">
        <v>51.9</v>
      </c>
      <c r="O98" s="35">
        <v>21.6</v>
      </c>
      <c r="P98" s="4">
        <f t="shared" si="25"/>
        <v>0.41618497109826591</v>
      </c>
      <c r="Q98" s="11">
        <v>20</v>
      </c>
      <c r="R98" s="5" t="s">
        <v>360</v>
      </c>
      <c r="S98" s="5" t="s">
        <v>360</v>
      </c>
      <c r="T98" s="5" t="s">
        <v>360</v>
      </c>
      <c r="U98" s="5" t="s">
        <v>360</v>
      </c>
      <c r="V98" s="5" t="s">
        <v>360</v>
      </c>
      <c r="W98" s="5" t="s">
        <v>360</v>
      </c>
      <c r="X98" s="43">
        <f t="shared" si="30"/>
        <v>0.54145861517648508</v>
      </c>
      <c r="Y98" s="44">
        <v>1845</v>
      </c>
      <c r="Z98" s="35">
        <f t="shared" si="26"/>
        <v>167.72727272727272</v>
      </c>
      <c r="AA98" s="35">
        <f t="shared" si="31"/>
        <v>90.8</v>
      </c>
      <c r="AB98" s="35">
        <f t="shared" si="27"/>
        <v>-76.927272727272722</v>
      </c>
      <c r="AC98" s="35">
        <v>0</v>
      </c>
      <c r="AD98" s="35">
        <f t="shared" si="28"/>
        <v>90.8</v>
      </c>
      <c r="AE98" s="35"/>
      <c r="AF98" s="35">
        <f t="shared" si="29"/>
        <v>90.8</v>
      </c>
      <c r="AG98" s="35">
        <v>90.8</v>
      </c>
      <c r="AH98" s="35">
        <f t="shared" si="32"/>
        <v>0</v>
      </c>
      <c r="AI98" s="77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10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10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10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10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10"/>
      <c r="FZ98" s="9"/>
      <c r="GA98" s="9"/>
    </row>
    <row r="99" spans="1:183" s="2" customFormat="1" ht="17.100000000000001" customHeight="1">
      <c r="A99" s="14" t="s">
        <v>86</v>
      </c>
      <c r="B99" s="63">
        <v>529</v>
      </c>
      <c r="C99" s="63">
        <v>530</v>
      </c>
      <c r="D99" s="4">
        <f t="shared" si="24"/>
        <v>1.001890359168242</v>
      </c>
      <c r="E99" s="11">
        <v>5</v>
      </c>
      <c r="F99" s="5" t="s">
        <v>360</v>
      </c>
      <c r="G99" s="5" t="s">
        <v>360</v>
      </c>
      <c r="H99" s="5" t="s">
        <v>360</v>
      </c>
      <c r="I99" s="5" t="s">
        <v>360</v>
      </c>
      <c r="J99" s="5" t="s">
        <v>360</v>
      </c>
      <c r="K99" s="5" t="s">
        <v>360</v>
      </c>
      <c r="L99" s="5" t="s">
        <v>360</v>
      </c>
      <c r="M99" s="5" t="s">
        <v>360</v>
      </c>
      <c r="N99" s="35">
        <v>84.6</v>
      </c>
      <c r="O99" s="35">
        <v>63.3</v>
      </c>
      <c r="P99" s="4">
        <f t="shared" si="25"/>
        <v>0.74822695035460995</v>
      </c>
      <c r="Q99" s="11">
        <v>20</v>
      </c>
      <c r="R99" s="5" t="s">
        <v>360</v>
      </c>
      <c r="S99" s="5" t="s">
        <v>360</v>
      </c>
      <c r="T99" s="5" t="s">
        <v>360</v>
      </c>
      <c r="U99" s="5" t="s">
        <v>360</v>
      </c>
      <c r="V99" s="5" t="s">
        <v>360</v>
      </c>
      <c r="W99" s="5" t="s">
        <v>360</v>
      </c>
      <c r="X99" s="43">
        <f t="shared" si="30"/>
        <v>0.79895963211733634</v>
      </c>
      <c r="Y99" s="44">
        <v>2157</v>
      </c>
      <c r="Z99" s="35">
        <f t="shared" si="26"/>
        <v>196.09090909090909</v>
      </c>
      <c r="AA99" s="35">
        <f t="shared" si="31"/>
        <v>156.69999999999999</v>
      </c>
      <c r="AB99" s="35">
        <f t="shared" si="27"/>
        <v>-39.390909090909105</v>
      </c>
      <c r="AC99" s="35">
        <v>0</v>
      </c>
      <c r="AD99" s="35">
        <f t="shared" si="28"/>
        <v>156.69999999999999</v>
      </c>
      <c r="AE99" s="35"/>
      <c r="AF99" s="35">
        <f t="shared" si="29"/>
        <v>156.69999999999999</v>
      </c>
      <c r="AG99" s="35">
        <v>156.69999999999999</v>
      </c>
      <c r="AH99" s="35">
        <f t="shared" si="32"/>
        <v>0</v>
      </c>
      <c r="AI99" s="77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10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10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10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10"/>
      <c r="EX99" s="9"/>
      <c r="EY99" s="9"/>
      <c r="EZ99" s="9"/>
      <c r="FA99" s="9"/>
      <c r="FB99" s="9"/>
      <c r="FC99" s="9"/>
      <c r="FD99" s="9"/>
      <c r="FE99" s="9"/>
      <c r="FF99" s="9"/>
      <c r="FG99" s="9"/>
      <c r="FH99" s="9"/>
      <c r="FI99" s="9"/>
      <c r="FJ99" s="9"/>
      <c r="FK99" s="9"/>
      <c r="FL99" s="9"/>
      <c r="FM99" s="9"/>
      <c r="FN99" s="9"/>
      <c r="FO99" s="9"/>
      <c r="FP99" s="9"/>
      <c r="FQ99" s="9"/>
      <c r="FR99" s="9"/>
      <c r="FS99" s="9"/>
      <c r="FT99" s="9"/>
      <c r="FU99" s="9"/>
      <c r="FV99" s="9"/>
      <c r="FW99" s="9"/>
      <c r="FX99" s="9"/>
      <c r="FY99" s="10"/>
      <c r="FZ99" s="9"/>
      <c r="GA99" s="9"/>
    </row>
    <row r="100" spans="1:183" s="2" customFormat="1" ht="17.100000000000001" customHeight="1">
      <c r="A100" s="18" t="s">
        <v>87</v>
      </c>
      <c r="B100" s="58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35"/>
      <c r="AD100" s="35"/>
      <c r="AE100" s="35"/>
      <c r="AF100" s="35"/>
      <c r="AG100" s="35"/>
      <c r="AH100" s="35"/>
      <c r="AI100" s="77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10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10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10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10"/>
      <c r="EX100" s="9"/>
      <c r="EY100" s="9"/>
      <c r="EZ100" s="9"/>
      <c r="FA100" s="9"/>
      <c r="FB100" s="9"/>
      <c r="FC100" s="9"/>
      <c r="FD100" s="9"/>
      <c r="FE100" s="9"/>
      <c r="FF100" s="9"/>
      <c r="FG100" s="9"/>
      <c r="FH100" s="9"/>
      <c r="FI100" s="9"/>
      <c r="FJ100" s="9"/>
      <c r="FK100" s="9"/>
      <c r="FL100" s="9"/>
      <c r="FM100" s="9"/>
      <c r="FN100" s="9"/>
      <c r="FO100" s="9"/>
      <c r="FP100" s="9"/>
      <c r="FQ100" s="9"/>
      <c r="FR100" s="9"/>
      <c r="FS100" s="9"/>
      <c r="FT100" s="9"/>
      <c r="FU100" s="9"/>
      <c r="FV100" s="9"/>
      <c r="FW100" s="9"/>
      <c r="FX100" s="9"/>
      <c r="FY100" s="10"/>
      <c r="FZ100" s="9"/>
      <c r="GA100" s="9"/>
    </row>
    <row r="101" spans="1:183" s="2" customFormat="1" ht="17.100000000000001" customHeight="1">
      <c r="A101" s="14" t="s">
        <v>88</v>
      </c>
      <c r="B101" s="63">
        <v>0</v>
      </c>
      <c r="C101" s="63">
        <v>0</v>
      </c>
      <c r="D101" s="4">
        <f t="shared" si="24"/>
        <v>0</v>
      </c>
      <c r="E101" s="11">
        <v>0</v>
      </c>
      <c r="F101" s="5" t="s">
        <v>360</v>
      </c>
      <c r="G101" s="5" t="s">
        <v>360</v>
      </c>
      <c r="H101" s="5" t="s">
        <v>360</v>
      </c>
      <c r="I101" s="5" t="s">
        <v>360</v>
      </c>
      <c r="J101" s="5" t="s">
        <v>360</v>
      </c>
      <c r="K101" s="5" t="s">
        <v>360</v>
      </c>
      <c r="L101" s="5" t="s">
        <v>360</v>
      </c>
      <c r="M101" s="5" t="s">
        <v>360</v>
      </c>
      <c r="N101" s="35">
        <v>31.6</v>
      </c>
      <c r="O101" s="35">
        <v>8.6999999999999993</v>
      </c>
      <c r="P101" s="4">
        <f t="shared" si="25"/>
        <v>0.2753164556962025</v>
      </c>
      <c r="Q101" s="11">
        <v>20</v>
      </c>
      <c r="R101" s="5" t="s">
        <v>360</v>
      </c>
      <c r="S101" s="5" t="s">
        <v>360</v>
      </c>
      <c r="T101" s="5" t="s">
        <v>360</v>
      </c>
      <c r="U101" s="5" t="s">
        <v>360</v>
      </c>
      <c r="V101" s="5" t="s">
        <v>360</v>
      </c>
      <c r="W101" s="5" t="s">
        <v>360</v>
      </c>
      <c r="X101" s="43">
        <f t="shared" si="30"/>
        <v>0.2753164556962025</v>
      </c>
      <c r="Y101" s="44">
        <v>650</v>
      </c>
      <c r="Z101" s="35">
        <f t="shared" si="26"/>
        <v>59.090909090909093</v>
      </c>
      <c r="AA101" s="35">
        <f t="shared" si="31"/>
        <v>16.3</v>
      </c>
      <c r="AB101" s="35">
        <f t="shared" si="27"/>
        <v>-42.790909090909096</v>
      </c>
      <c r="AC101" s="35">
        <v>0</v>
      </c>
      <c r="AD101" s="35">
        <f t="shared" si="28"/>
        <v>16.3</v>
      </c>
      <c r="AE101" s="35"/>
      <c r="AF101" s="35">
        <f t="shared" si="29"/>
        <v>16.3</v>
      </c>
      <c r="AG101" s="35">
        <v>16.3</v>
      </c>
      <c r="AH101" s="35">
        <f t="shared" si="32"/>
        <v>0</v>
      </c>
      <c r="AI101" s="77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10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10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10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10"/>
      <c r="EX101" s="9"/>
      <c r="EY101" s="9"/>
      <c r="EZ101" s="9"/>
      <c r="FA101" s="9"/>
      <c r="FB101" s="9"/>
      <c r="FC101" s="9"/>
      <c r="FD101" s="9"/>
      <c r="FE101" s="9"/>
      <c r="FF101" s="9"/>
      <c r="FG101" s="9"/>
      <c r="FH101" s="9"/>
      <c r="FI101" s="9"/>
      <c r="FJ101" s="9"/>
      <c r="FK101" s="9"/>
      <c r="FL101" s="9"/>
      <c r="FM101" s="9"/>
      <c r="FN101" s="9"/>
      <c r="FO101" s="9"/>
      <c r="FP101" s="9"/>
      <c r="FQ101" s="9"/>
      <c r="FR101" s="9"/>
      <c r="FS101" s="9"/>
      <c r="FT101" s="9"/>
      <c r="FU101" s="9"/>
      <c r="FV101" s="9"/>
      <c r="FW101" s="9"/>
      <c r="FX101" s="9"/>
      <c r="FY101" s="10"/>
      <c r="FZ101" s="9"/>
      <c r="GA101" s="9"/>
    </row>
    <row r="102" spans="1:183" s="2" customFormat="1" ht="17.100000000000001" customHeight="1">
      <c r="A102" s="14" t="s">
        <v>89</v>
      </c>
      <c r="B102" s="63">
        <v>19368</v>
      </c>
      <c r="C102" s="63">
        <v>18538.5</v>
      </c>
      <c r="D102" s="4">
        <f t="shared" si="24"/>
        <v>0.95717162329615857</v>
      </c>
      <c r="E102" s="11">
        <v>5</v>
      </c>
      <c r="F102" s="5" t="s">
        <v>360</v>
      </c>
      <c r="G102" s="5" t="s">
        <v>360</v>
      </c>
      <c r="H102" s="5" t="s">
        <v>360</v>
      </c>
      <c r="I102" s="5" t="s">
        <v>360</v>
      </c>
      <c r="J102" s="5" t="s">
        <v>360</v>
      </c>
      <c r="K102" s="5" t="s">
        <v>360</v>
      </c>
      <c r="L102" s="5" t="s">
        <v>360</v>
      </c>
      <c r="M102" s="5" t="s">
        <v>360</v>
      </c>
      <c r="N102" s="35">
        <v>636.9</v>
      </c>
      <c r="O102" s="35">
        <v>546.20000000000005</v>
      </c>
      <c r="P102" s="4">
        <f t="shared" si="25"/>
        <v>0.85759145862772812</v>
      </c>
      <c r="Q102" s="11">
        <v>20</v>
      </c>
      <c r="R102" s="5" t="s">
        <v>360</v>
      </c>
      <c r="S102" s="5" t="s">
        <v>360</v>
      </c>
      <c r="T102" s="5" t="s">
        <v>360</v>
      </c>
      <c r="U102" s="5" t="s">
        <v>360</v>
      </c>
      <c r="V102" s="5" t="s">
        <v>360</v>
      </c>
      <c r="W102" s="5" t="s">
        <v>360</v>
      </c>
      <c r="X102" s="43">
        <f t="shared" si="30"/>
        <v>0.87750749156141428</v>
      </c>
      <c r="Y102" s="44">
        <v>2371</v>
      </c>
      <c r="Z102" s="35">
        <f t="shared" si="26"/>
        <v>215.54545454545453</v>
      </c>
      <c r="AA102" s="35">
        <f t="shared" si="31"/>
        <v>189.1</v>
      </c>
      <c r="AB102" s="35">
        <f t="shared" si="27"/>
        <v>-26.445454545454538</v>
      </c>
      <c r="AC102" s="35">
        <v>0</v>
      </c>
      <c r="AD102" s="35">
        <f t="shared" si="28"/>
        <v>189.1</v>
      </c>
      <c r="AE102" s="35"/>
      <c r="AF102" s="35">
        <f t="shared" si="29"/>
        <v>189.1</v>
      </c>
      <c r="AG102" s="35">
        <v>189.1</v>
      </c>
      <c r="AH102" s="35">
        <f t="shared" si="32"/>
        <v>0</v>
      </c>
      <c r="AI102" s="77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10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10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10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10"/>
      <c r="EX102" s="9"/>
      <c r="EY102" s="9"/>
      <c r="EZ102" s="9"/>
      <c r="FA102" s="9"/>
      <c r="FB102" s="9"/>
      <c r="FC102" s="9"/>
      <c r="FD102" s="9"/>
      <c r="FE102" s="9"/>
      <c r="FF102" s="9"/>
      <c r="FG102" s="9"/>
      <c r="FH102" s="9"/>
      <c r="FI102" s="9"/>
      <c r="FJ102" s="9"/>
      <c r="FK102" s="9"/>
      <c r="FL102" s="9"/>
      <c r="FM102" s="9"/>
      <c r="FN102" s="9"/>
      <c r="FO102" s="9"/>
      <c r="FP102" s="9"/>
      <c r="FQ102" s="9"/>
      <c r="FR102" s="9"/>
      <c r="FS102" s="9"/>
      <c r="FT102" s="9"/>
      <c r="FU102" s="9"/>
      <c r="FV102" s="9"/>
      <c r="FW102" s="9"/>
      <c r="FX102" s="9"/>
      <c r="FY102" s="10"/>
      <c r="FZ102" s="9"/>
      <c r="GA102" s="9"/>
    </row>
    <row r="103" spans="1:183" s="2" customFormat="1" ht="17.100000000000001" customHeight="1">
      <c r="A103" s="14" t="s">
        <v>90</v>
      </c>
      <c r="B103" s="63">
        <v>0</v>
      </c>
      <c r="C103" s="63">
        <v>0</v>
      </c>
      <c r="D103" s="4">
        <f t="shared" si="24"/>
        <v>0</v>
      </c>
      <c r="E103" s="11">
        <v>0</v>
      </c>
      <c r="F103" s="5" t="s">
        <v>360</v>
      </c>
      <c r="G103" s="5" t="s">
        <v>360</v>
      </c>
      <c r="H103" s="5" t="s">
        <v>360</v>
      </c>
      <c r="I103" s="5" t="s">
        <v>360</v>
      </c>
      <c r="J103" s="5" t="s">
        <v>360</v>
      </c>
      <c r="K103" s="5" t="s">
        <v>360</v>
      </c>
      <c r="L103" s="5" t="s">
        <v>360</v>
      </c>
      <c r="M103" s="5" t="s">
        <v>360</v>
      </c>
      <c r="N103" s="35">
        <v>78.3</v>
      </c>
      <c r="O103" s="35">
        <v>35.299999999999997</v>
      </c>
      <c r="P103" s="4">
        <f t="shared" si="25"/>
        <v>0.45083014048531289</v>
      </c>
      <c r="Q103" s="11">
        <v>20</v>
      </c>
      <c r="R103" s="5" t="s">
        <v>360</v>
      </c>
      <c r="S103" s="5" t="s">
        <v>360</v>
      </c>
      <c r="T103" s="5" t="s">
        <v>360</v>
      </c>
      <c r="U103" s="5" t="s">
        <v>360</v>
      </c>
      <c r="V103" s="5" t="s">
        <v>360</v>
      </c>
      <c r="W103" s="5" t="s">
        <v>360</v>
      </c>
      <c r="X103" s="43">
        <f t="shared" si="30"/>
        <v>0.45083014048531289</v>
      </c>
      <c r="Y103" s="44">
        <v>1198</v>
      </c>
      <c r="Z103" s="35">
        <f t="shared" si="26"/>
        <v>108.90909090909091</v>
      </c>
      <c r="AA103" s="35">
        <f t="shared" si="31"/>
        <v>49.1</v>
      </c>
      <c r="AB103" s="35">
        <f t="shared" si="27"/>
        <v>-59.809090909090905</v>
      </c>
      <c r="AC103" s="35">
        <v>0</v>
      </c>
      <c r="AD103" s="35">
        <f t="shared" si="28"/>
        <v>49.1</v>
      </c>
      <c r="AE103" s="35"/>
      <c r="AF103" s="35">
        <f t="shared" si="29"/>
        <v>49.1</v>
      </c>
      <c r="AG103" s="35">
        <v>49.1</v>
      </c>
      <c r="AH103" s="35">
        <f t="shared" si="32"/>
        <v>0</v>
      </c>
      <c r="AI103" s="77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10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10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10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10"/>
      <c r="EX103" s="9"/>
      <c r="EY103" s="9"/>
      <c r="EZ103" s="9"/>
      <c r="FA103" s="9"/>
      <c r="FB103" s="9"/>
      <c r="FC103" s="9"/>
      <c r="FD103" s="9"/>
      <c r="FE103" s="9"/>
      <c r="FF103" s="9"/>
      <c r="FG103" s="9"/>
      <c r="FH103" s="9"/>
      <c r="FI103" s="9"/>
      <c r="FJ103" s="9"/>
      <c r="FK103" s="9"/>
      <c r="FL103" s="9"/>
      <c r="FM103" s="9"/>
      <c r="FN103" s="9"/>
      <c r="FO103" s="9"/>
      <c r="FP103" s="9"/>
      <c r="FQ103" s="9"/>
      <c r="FR103" s="9"/>
      <c r="FS103" s="9"/>
      <c r="FT103" s="9"/>
      <c r="FU103" s="9"/>
      <c r="FV103" s="9"/>
      <c r="FW103" s="9"/>
      <c r="FX103" s="9"/>
      <c r="FY103" s="10"/>
      <c r="FZ103" s="9"/>
      <c r="GA103" s="9"/>
    </row>
    <row r="104" spans="1:183" s="2" customFormat="1" ht="17.100000000000001" customHeight="1">
      <c r="A104" s="14" t="s">
        <v>91</v>
      </c>
      <c r="B104" s="63">
        <v>0</v>
      </c>
      <c r="C104" s="63">
        <v>0</v>
      </c>
      <c r="D104" s="4">
        <f t="shared" si="24"/>
        <v>0</v>
      </c>
      <c r="E104" s="11">
        <v>0</v>
      </c>
      <c r="F104" s="5" t="s">
        <v>360</v>
      </c>
      <c r="G104" s="5" t="s">
        <v>360</v>
      </c>
      <c r="H104" s="5" t="s">
        <v>360</v>
      </c>
      <c r="I104" s="5" t="s">
        <v>360</v>
      </c>
      <c r="J104" s="5" t="s">
        <v>360</v>
      </c>
      <c r="K104" s="5" t="s">
        <v>360</v>
      </c>
      <c r="L104" s="5" t="s">
        <v>360</v>
      </c>
      <c r="M104" s="5" t="s">
        <v>360</v>
      </c>
      <c r="N104" s="35">
        <v>127.4</v>
      </c>
      <c r="O104" s="35">
        <v>84.2</v>
      </c>
      <c r="P104" s="4">
        <f t="shared" si="25"/>
        <v>0.6609105180533752</v>
      </c>
      <c r="Q104" s="11">
        <v>20</v>
      </c>
      <c r="R104" s="5" t="s">
        <v>360</v>
      </c>
      <c r="S104" s="5" t="s">
        <v>360</v>
      </c>
      <c r="T104" s="5" t="s">
        <v>360</v>
      </c>
      <c r="U104" s="5" t="s">
        <v>360</v>
      </c>
      <c r="V104" s="5" t="s">
        <v>360</v>
      </c>
      <c r="W104" s="5" t="s">
        <v>360</v>
      </c>
      <c r="X104" s="43">
        <f t="shared" si="30"/>
        <v>0.6609105180533752</v>
      </c>
      <c r="Y104" s="44">
        <v>857</v>
      </c>
      <c r="Z104" s="35">
        <f t="shared" si="26"/>
        <v>77.909090909090907</v>
      </c>
      <c r="AA104" s="35">
        <f t="shared" si="31"/>
        <v>51.5</v>
      </c>
      <c r="AB104" s="35">
        <f t="shared" si="27"/>
        <v>-26.409090909090907</v>
      </c>
      <c r="AC104" s="35">
        <v>0</v>
      </c>
      <c r="AD104" s="35">
        <f t="shared" si="28"/>
        <v>51.5</v>
      </c>
      <c r="AE104" s="35"/>
      <c r="AF104" s="35">
        <f t="shared" si="29"/>
        <v>51.5</v>
      </c>
      <c r="AG104" s="35">
        <v>51.5</v>
      </c>
      <c r="AH104" s="35">
        <f t="shared" si="32"/>
        <v>0</v>
      </c>
      <c r="AI104" s="77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10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10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10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10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10"/>
      <c r="FZ104" s="9"/>
      <c r="GA104" s="9"/>
    </row>
    <row r="105" spans="1:183" s="2" customFormat="1" ht="17.100000000000001" customHeight="1">
      <c r="A105" s="14" t="s">
        <v>92</v>
      </c>
      <c r="B105" s="63">
        <v>286</v>
      </c>
      <c r="C105" s="63">
        <v>286</v>
      </c>
      <c r="D105" s="4">
        <f t="shared" si="24"/>
        <v>1</v>
      </c>
      <c r="E105" s="11">
        <v>5</v>
      </c>
      <c r="F105" s="5" t="s">
        <v>360</v>
      </c>
      <c r="G105" s="5" t="s">
        <v>360</v>
      </c>
      <c r="H105" s="5" t="s">
        <v>360</v>
      </c>
      <c r="I105" s="5" t="s">
        <v>360</v>
      </c>
      <c r="J105" s="5" t="s">
        <v>360</v>
      </c>
      <c r="K105" s="5" t="s">
        <v>360</v>
      </c>
      <c r="L105" s="5" t="s">
        <v>360</v>
      </c>
      <c r="M105" s="5" t="s">
        <v>360</v>
      </c>
      <c r="N105" s="35">
        <v>109.7</v>
      </c>
      <c r="O105" s="35">
        <v>27.1</v>
      </c>
      <c r="P105" s="4">
        <f t="shared" si="25"/>
        <v>0.24703737465815861</v>
      </c>
      <c r="Q105" s="11">
        <v>20</v>
      </c>
      <c r="R105" s="5" t="s">
        <v>360</v>
      </c>
      <c r="S105" s="5" t="s">
        <v>360</v>
      </c>
      <c r="T105" s="5" t="s">
        <v>360</v>
      </c>
      <c r="U105" s="5" t="s">
        <v>360</v>
      </c>
      <c r="V105" s="5" t="s">
        <v>360</v>
      </c>
      <c r="W105" s="5" t="s">
        <v>360</v>
      </c>
      <c r="X105" s="43">
        <f t="shared" si="30"/>
        <v>0.3976298997265269</v>
      </c>
      <c r="Y105" s="44">
        <v>1240</v>
      </c>
      <c r="Z105" s="35">
        <f t="shared" si="26"/>
        <v>112.72727272727273</v>
      </c>
      <c r="AA105" s="35">
        <f t="shared" si="31"/>
        <v>44.8</v>
      </c>
      <c r="AB105" s="35">
        <f t="shared" si="27"/>
        <v>-67.927272727272737</v>
      </c>
      <c r="AC105" s="35">
        <v>0</v>
      </c>
      <c r="AD105" s="35">
        <f t="shared" si="28"/>
        <v>44.8</v>
      </c>
      <c r="AE105" s="35"/>
      <c r="AF105" s="35">
        <f t="shared" si="29"/>
        <v>44.8</v>
      </c>
      <c r="AG105" s="35">
        <v>44.8</v>
      </c>
      <c r="AH105" s="35">
        <f t="shared" si="32"/>
        <v>0</v>
      </c>
      <c r="AI105" s="77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10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10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10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10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10"/>
      <c r="FZ105" s="9"/>
      <c r="GA105" s="9"/>
    </row>
    <row r="106" spans="1:183" s="2" customFormat="1" ht="17.100000000000001" customHeight="1">
      <c r="A106" s="14" t="s">
        <v>93</v>
      </c>
      <c r="B106" s="63">
        <v>0</v>
      </c>
      <c r="C106" s="63">
        <v>0</v>
      </c>
      <c r="D106" s="4">
        <f t="shared" si="24"/>
        <v>0</v>
      </c>
      <c r="E106" s="11">
        <v>0</v>
      </c>
      <c r="F106" s="5" t="s">
        <v>360</v>
      </c>
      <c r="G106" s="5" t="s">
        <v>360</v>
      </c>
      <c r="H106" s="5" t="s">
        <v>360</v>
      </c>
      <c r="I106" s="5" t="s">
        <v>360</v>
      </c>
      <c r="J106" s="5" t="s">
        <v>360</v>
      </c>
      <c r="K106" s="5" t="s">
        <v>360</v>
      </c>
      <c r="L106" s="5" t="s">
        <v>360</v>
      </c>
      <c r="M106" s="5" t="s">
        <v>360</v>
      </c>
      <c r="N106" s="35">
        <v>247.3</v>
      </c>
      <c r="O106" s="35">
        <v>20.7</v>
      </c>
      <c r="P106" s="4">
        <f t="shared" si="25"/>
        <v>8.3704003234937319E-2</v>
      </c>
      <c r="Q106" s="11">
        <v>20</v>
      </c>
      <c r="R106" s="5" t="s">
        <v>360</v>
      </c>
      <c r="S106" s="5" t="s">
        <v>360</v>
      </c>
      <c r="T106" s="5" t="s">
        <v>360</v>
      </c>
      <c r="U106" s="5" t="s">
        <v>360</v>
      </c>
      <c r="V106" s="5" t="s">
        <v>360</v>
      </c>
      <c r="W106" s="5" t="s">
        <v>360</v>
      </c>
      <c r="X106" s="43">
        <f t="shared" si="30"/>
        <v>8.3704003234937319E-2</v>
      </c>
      <c r="Y106" s="44">
        <v>881</v>
      </c>
      <c r="Z106" s="35">
        <f t="shared" si="26"/>
        <v>80.090909090909093</v>
      </c>
      <c r="AA106" s="35">
        <f t="shared" si="31"/>
        <v>6.7</v>
      </c>
      <c r="AB106" s="35">
        <f t="shared" si="27"/>
        <v>-73.390909090909091</v>
      </c>
      <c r="AC106" s="35">
        <v>0</v>
      </c>
      <c r="AD106" s="35">
        <f t="shared" si="28"/>
        <v>6.7</v>
      </c>
      <c r="AE106" s="35"/>
      <c r="AF106" s="35">
        <f t="shared" si="29"/>
        <v>6.7</v>
      </c>
      <c r="AG106" s="35">
        <v>6.7</v>
      </c>
      <c r="AH106" s="35">
        <f t="shared" si="32"/>
        <v>0</v>
      </c>
      <c r="AI106" s="77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10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10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10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10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10"/>
      <c r="FZ106" s="9"/>
      <c r="GA106" s="9"/>
    </row>
    <row r="107" spans="1:183" s="2" customFormat="1" ht="17.100000000000001" customHeight="1">
      <c r="A107" s="14" t="s">
        <v>94</v>
      </c>
      <c r="B107" s="63">
        <v>1578</v>
      </c>
      <c r="C107" s="63">
        <v>1634.4</v>
      </c>
      <c r="D107" s="4">
        <f t="shared" si="24"/>
        <v>1.0357414448669202</v>
      </c>
      <c r="E107" s="11">
        <v>5</v>
      </c>
      <c r="F107" s="5" t="s">
        <v>360</v>
      </c>
      <c r="G107" s="5" t="s">
        <v>360</v>
      </c>
      <c r="H107" s="5" t="s">
        <v>360</v>
      </c>
      <c r="I107" s="5" t="s">
        <v>360</v>
      </c>
      <c r="J107" s="5" t="s">
        <v>360</v>
      </c>
      <c r="K107" s="5" t="s">
        <v>360</v>
      </c>
      <c r="L107" s="5" t="s">
        <v>360</v>
      </c>
      <c r="M107" s="5" t="s">
        <v>360</v>
      </c>
      <c r="N107" s="35">
        <v>117.2</v>
      </c>
      <c r="O107" s="35">
        <v>103.2</v>
      </c>
      <c r="P107" s="4">
        <f t="shared" si="25"/>
        <v>0.88054607508532423</v>
      </c>
      <c r="Q107" s="11">
        <v>20</v>
      </c>
      <c r="R107" s="5" t="s">
        <v>360</v>
      </c>
      <c r="S107" s="5" t="s">
        <v>360</v>
      </c>
      <c r="T107" s="5" t="s">
        <v>360</v>
      </c>
      <c r="U107" s="5" t="s">
        <v>360</v>
      </c>
      <c r="V107" s="5" t="s">
        <v>360</v>
      </c>
      <c r="W107" s="5" t="s">
        <v>360</v>
      </c>
      <c r="X107" s="43">
        <f t="shared" si="30"/>
        <v>0.91158514904164345</v>
      </c>
      <c r="Y107" s="44">
        <v>1254</v>
      </c>
      <c r="Z107" s="35">
        <f t="shared" si="26"/>
        <v>114</v>
      </c>
      <c r="AA107" s="35">
        <f t="shared" si="31"/>
        <v>103.9</v>
      </c>
      <c r="AB107" s="35">
        <f t="shared" si="27"/>
        <v>-10.099999999999994</v>
      </c>
      <c r="AC107" s="35">
        <v>0</v>
      </c>
      <c r="AD107" s="35">
        <f t="shared" si="28"/>
        <v>103.9</v>
      </c>
      <c r="AE107" s="35"/>
      <c r="AF107" s="35">
        <f t="shared" si="29"/>
        <v>103.9</v>
      </c>
      <c r="AG107" s="35">
        <v>103.9</v>
      </c>
      <c r="AH107" s="35">
        <f t="shared" si="32"/>
        <v>0</v>
      </c>
      <c r="AI107" s="77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10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10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10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10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10"/>
      <c r="FZ107" s="9"/>
      <c r="GA107" s="9"/>
    </row>
    <row r="108" spans="1:183" s="2" customFormat="1" ht="17.100000000000001" customHeight="1">
      <c r="A108" s="14" t="s">
        <v>95</v>
      </c>
      <c r="B108" s="63">
        <v>163</v>
      </c>
      <c r="C108" s="63">
        <v>136</v>
      </c>
      <c r="D108" s="4">
        <f t="shared" si="24"/>
        <v>0.83435582822085885</v>
      </c>
      <c r="E108" s="11">
        <v>5</v>
      </c>
      <c r="F108" s="5" t="s">
        <v>360</v>
      </c>
      <c r="G108" s="5" t="s">
        <v>360</v>
      </c>
      <c r="H108" s="5" t="s">
        <v>360</v>
      </c>
      <c r="I108" s="5" t="s">
        <v>360</v>
      </c>
      <c r="J108" s="5" t="s">
        <v>360</v>
      </c>
      <c r="K108" s="5" t="s">
        <v>360</v>
      </c>
      <c r="L108" s="5" t="s">
        <v>360</v>
      </c>
      <c r="M108" s="5" t="s">
        <v>360</v>
      </c>
      <c r="N108" s="35">
        <v>84.8</v>
      </c>
      <c r="O108" s="35">
        <v>30.4</v>
      </c>
      <c r="P108" s="4">
        <f t="shared" si="25"/>
        <v>0.35849056603773582</v>
      </c>
      <c r="Q108" s="11">
        <v>20</v>
      </c>
      <c r="R108" s="5" t="s">
        <v>360</v>
      </c>
      <c r="S108" s="5" t="s">
        <v>360</v>
      </c>
      <c r="T108" s="5" t="s">
        <v>360</v>
      </c>
      <c r="U108" s="5" t="s">
        <v>360</v>
      </c>
      <c r="V108" s="5" t="s">
        <v>360</v>
      </c>
      <c r="W108" s="5" t="s">
        <v>360</v>
      </c>
      <c r="X108" s="43">
        <f t="shared" si="30"/>
        <v>0.45366361847436038</v>
      </c>
      <c r="Y108" s="44">
        <v>918</v>
      </c>
      <c r="Z108" s="35">
        <f t="shared" si="26"/>
        <v>83.454545454545453</v>
      </c>
      <c r="AA108" s="35">
        <f t="shared" si="31"/>
        <v>37.9</v>
      </c>
      <c r="AB108" s="35">
        <f t="shared" si="27"/>
        <v>-45.554545454545455</v>
      </c>
      <c r="AC108" s="35">
        <v>0</v>
      </c>
      <c r="AD108" s="35">
        <f t="shared" si="28"/>
        <v>37.9</v>
      </c>
      <c r="AE108" s="35"/>
      <c r="AF108" s="35">
        <f t="shared" si="29"/>
        <v>37.9</v>
      </c>
      <c r="AG108" s="35">
        <v>37.9</v>
      </c>
      <c r="AH108" s="35">
        <f t="shared" si="32"/>
        <v>0</v>
      </c>
      <c r="AI108" s="77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10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10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10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10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10"/>
      <c r="FZ108" s="9"/>
      <c r="GA108" s="9"/>
    </row>
    <row r="109" spans="1:183" s="2" customFormat="1" ht="17.100000000000001" customHeight="1">
      <c r="A109" s="14" t="s">
        <v>96</v>
      </c>
      <c r="B109" s="63">
        <v>179</v>
      </c>
      <c r="C109" s="63">
        <v>117.8</v>
      </c>
      <c r="D109" s="4">
        <f t="shared" si="24"/>
        <v>0.6581005586592179</v>
      </c>
      <c r="E109" s="11">
        <v>5</v>
      </c>
      <c r="F109" s="5" t="s">
        <v>360</v>
      </c>
      <c r="G109" s="5" t="s">
        <v>360</v>
      </c>
      <c r="H109" s="5" t="s">
        <v>360</v>
      </c>
      <c r="I109" s="5" t="s">
        <v>360</v>
      </c>
      <c r="J109" s="5" t="s">
        <v>360</v>
      </c>
      <c r="K109" s="5" t="s">
        <v>360</v>
      </c>
      <c r="L109" s="5" t="s">
        <v>360</v>
      </c>
      <c r="M109" s="5" t="s">
        <v>360</v>
      </c>
      <c r="N109" s="35">
        <v>382.1</v>
      </c>
      <c r="O109" s="35">
        <v>72.5</v>
      </c>
      <c r="P109" s="4">
        <f t="shared" si="25"/>
        <v>0.18974090552211462</v>
      </c>
      <c r="Q109" s="11">
        <v>20</v>
      </c>
      <c r="R109" s="5" t="s">
        <v>360</v>
      </c>
      <c r="S109" s="5" t="s">
        <v>360</v>
      </c>
      <c r="T109" s="5" t="s">
        <v>360</v>
      </c>
      <c r="U109" s="5" t="s">
        <v>360</v>
      </c>
      <c r="V109" s="5" t="s">
        <v>360</v>
      </c>
      <c r="W109" s="5" t="s">
        <v>360</v>
      </c>
      <c r="X109" s="43">
        <f t="shared" si="30"/>
        <v>0.28341283614953527</v>
      </c>
      <c r="Y109" s="44">
        <v>930</v>
      </c>
      <c r="Z109" s="35">
        <f t="shared" si="26"/>
        <v>84.545454545454547</v>
      </c>
      <c r="AA109" s="35">
        <f t="shared" si="31"/>
        <v>24</v>
      </c>
      <c r="AB109" s="35">
        <f t="shared" si="27"/>
        <v>-60.545454545454547</v>
      </c>
      <c r="AC109" s="35">
        <v>0</v>
      </c>
      <c r="AD109" s="35">
        <f t="shared" si="28"/>
        <v>24</v>
      </c>
      <c r="AE109" s="35"/>
      <c r="AF109" s="35">
        <f t="shared" si="29"/>
        <v>24</v>
      </c>
      <c r="AG109" s="35">
        <v>24</v>
      </c>
      <c r="AH109" s="35">
        <f t="shared" si="32"/>
        <v>0</v>
      </c>
      <c r="AI109" s="77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10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10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10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10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10"/>
      <c r="FZ109" s="9"/>
      <c r="GA109" s="9"/>
    </row>
    <row r="110" spans="1:183" s="2" customFormat="1" ht="17.100000000000001" customHeight="1">
      <c r="A110" s="14" t="s">
        <v>97</v>
      </c>
      <c r="B110" s="63">
        <v>0</v>
      </c>
      <c r="C110" s="63">
        <v>0</v>
      </c>
      <c r="D110" s="4">
        <f t="shared" si="24"/>
        <v>0</v>
      </c>
      <c r="E110" s="11">
        <v>0</v>
      </c>
      <c r="F110" s="5" t="s">
        <v>360</v>
      </c>
      <c r="G110" s="5" t="s">
        <v>360</v>
      </c>
      <c r="H110" s="5" t="s">
        <v>360</v>
      </c>
      <c r="I110" s="5" t="s">
        <v>360</v>
      </c>
      <c r="J110" s="5" t="s">
        <v>360</v>
      </c>
      <c r="K110" s="5" t="s">
        <v>360</v>
      </c>
      <c r="L110" s="5" t="s">
        <v>360</v>
      </c>
      <c r="M110" s="5" t="s">
        <v>360</v>
      </c>
      <c r="N110" s="35">
        <v>43</v>
      </c>
      <c r="O110" s="35">
        <v>15.2</v>
      </c>
      <c r="P110" s="4">
        <f t="shared" si="25"/>
        <v>0.35348837209302325</v>
      </c>
      <c r="Q110" s="11">
        <v>20</v>
      </c>
      <c r="R110" s="5" t="s">
        <v>360</v>
      </c>
      <c r="S110" s="5" t="s">
        <v>360</v>
      </c>
      <c r="T110" s="5" t="s">
        <v>360</v>
      </c>
      <c r="U110" s="5" t="s">
        <v>360</v>
      </c>
      <c r="V110" s="5" t="s">
        <v>360</v>
      </c>
      <c r="W110" s="5" t="s">
        <v>360</v>
      </c>
      <c r="X110" s="43">
        <f t="shared" si="30"/>
        <v>0.35348837209302325</v>
      </c>
      <c r="Y110" s="44">
        <v>1407</v>
      </c>
      <c r="Z110" s="35">
        <f t="shared" si="26"/>
        <v>127.90909090909091</v>
      </c>
      <c r="AA110" s="35">
        <f t="shared" si="31"/>
        <v>45.2</v>
      </c>
      <c r="AB110" s="35">
        <f t="shared" si="27"/>
        <v>-82.709090909090904</v>
      </c>
      <c r="AC110" s="35">
        <v>0</v>
      </c>
      <c r="AD110" s="35">
        <f t="shared" si="28"/>
        <v>45.2</v>
      </c>
      <c r="AE110" s="35"/>
      <c r="AF110" s="35">
        <f t="shared" si="29"/>
        <v>45.2</v>
      </c>
      <c r="AG110" s="35">
        <v>45.2</v>
      </c>
      <c r="AH110" s="35">
        <f t="shared" si="32"/>
        <v>0</v>
      </c>
      <c r="AI110" s="77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10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10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10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10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10"/>
      <c r="FZ110" s="9"/>
      <c r="GA110" s="9"/>
    </row>
    <row r="111" spans="1:183" s="2" customFormat="1" ht="17.100000000000001" customHeight="1">
      <c r="A111" s="45" t="s">
        <v>98</v>
      </c>
      <c r="B111" s="63">
        <v>0</v>
      </c>
      <c r="C111" s="63">
        <v>0</v>
      </c>
      <c r="D111" s="4">
        <f t="shared" si="24"/>
        <v>0</v>
      </c>
      <c r="E111" s="11">
        <v>0</v>
      </c>
      <c r="F111" s="5" t="s">
        <v>360</v>
      </c>
      <c r="G111" s="5" t="s">
        <v>360</v>
      </c>
      <c r="H111" s="5" t="s">
        <v>360</v>
      </c>
      <c r="I111" s="5" t="s">
        <v>360</v>
      </c>
      <c r="J111" s="5" t="s">
        <v>360</v>
      </c>
      <c r="K111" s="5" t="s">
        <v>360</v>
      </c>
      <c r="L111" s="5" t="s">
        <v>360</v>
      </c>
      <c r="M111" s="5" t="s">
        <v>360</v>
      </c>
      <c r="N111" s="35">
        <v>152.4</v>
      </c>
      <c r="O111" s="35">
        <v>37.9</v>
      </c>
      <c r="P111" s="4">
        <f t="shared" si="25"/>
        <v>0.24868766404199474</v>
      </c>
      <c r="Q111" s="11">
        <v>20</v>
      </c>
      <c r="R111" s="5" t="s">
        <v>360</v>
      </c>
      <c r="S111" s="5" t="s">
        <v>360</v>
      </c>
      <c r="T111" s="5" t="s">
        <v>360</v>
      </c>
      <c r="U111" s="5" t="s">
        <v>360</v>
      </c>
      <c r="V111" s="5" t="s">
        <v>360</v>
      </c>
      <c r="W111" s="5" t="s">
        <v>360</v>
      </c>
      <c r="X111" s="43">
        <f t="shared" si="30"/>
        <v>0.24868766404199474</v>
      </c>
      <c r="Y111" s="44">
        <v>408</v>
      </c>
      <c r="Z111" s="35">
        <f t="shared" si="26"/>
        <v>37.090909090909093</v>
      </c>
      <c r="AA111" s="35">
        <f t="shared" si="31"/>
        <v>9.1999999999999993</v>
      </c>
      <c r="AB111" s="35">
        <f t="shared" si="27"/>
        <v>-27.890909090909094</v>
      </c>
      <c r="AC111" s="35">
        <v>0</v>
      </c>
      <c r="AD111" s="35">
        <f t="shared" si="28"/>
        <v>9.1999999999999993</v>
      </c>
      <c r="AE111" s="35"/>
      <c r="AF111" s="35">
        <f t="shared" si="29"/>
        <v>9.1999999999999993</v>
      </c>
      <c r="AG111" s="35">
        <v>9.1999999999999993</v>
      </c>
      <c r="AH111" s="35">
        <f t="shared" si="32"/>
        <v>0</v>
      </c>
      <c r="AI111" s="77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10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10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10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10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10"/>
      <c r="FZ111" s="9"/>
      <c r="GA111" s="9"/>
    </row>
    <row r="112" spans="1:183" s="2" customFormat="1" ht="17.100000000000001" customHeight="1">
      <c r="A112" s="14" t="s">
        <v>99</v>
      </c>
      <c r="B112" s="63">
        <v>0</v>
      </c>
      <c r="C112" s="63">
        <v>0</v>
      </c>
      <c r="D112" s="4">
        <f t="shared" si="24"/>
        <v>0</v>
      </c>
      <c r="E112" s="11">
        <v>0</v>
      </c>
      <c r="F112" s="5" t="s">
        <v>360</v>
      </c>
      <c r="G112" s="5" t="s">
        <v>360</v>
      </c>
      <c r="H112" s="5" t="s">
        <v>360</v>
      </c>
      <c r="I112" s="5" t="s">
        <v>360</v>
      </c>
      <c r="J112" s="5" t="s">
        <v>360</v>
      </c>
      <c r="K112" s="5" t="s">
        <v>360</v>
      </c>
      <c r="L112" s="5" t="s">
        <v>360</v>
      </c>
      <c r="M112" s="5" t="s">
        <v>360</v>
      </c>
      <c r="N112" s="35">
        <v>65.900000000000006</v>
      </c>
      <c r="O112" s="35">
        <v>10.4</v>
      </c>
      <c r="P112" s="4">
        <f t="shared" si="25"/>
        <v>0.15781487101669195</v>
      </c>
      <c r="Q112" s="11">
        <v>20</v>
      </c>
      <c r="R112" s="5" t="s">
        <v>360</v>
      </c>
      <c r="S112" s="5" t="s">
        <v>360</v>
      </c>
      <c r="T112" s="5" t="s">
        <v>360</v>
      </c>
      <c r="U112" s="5" t="s">
        <v>360</v>
      </c>
      <c r="V112" s="5" t="s">
        <v>360</v>
      </c>
      <c r="W112" s="5" t="s">
        <v>360</v>
      </c>
      <c r="X112" s="43">
        <f t="shared" si="30"/>
        <v>0.15781487101669195</v>
      </c>
      <c r="Y112" s="44">
        <v>849</v>
      </c>
      <c r="Z112" s="35">
        <f t="shared" si="26"/>
        <v>77.181818181818187</v>
      </c>
      <c r="AA112" s="35">
        <f t="shared" si="31"/>
        <v>12.2</v>
      </c>
      <c r="AB112" s="35">
        <f t="shared" si="27"/>
        <v>-64.981818181818184</v>
      </c>
      <c r="AC112" s="35">
        <v>0</v>
      </c>
      <c r="AD112" s="35">
        <f t="shared" si="28"/>
        <v>12.2</v>
      </c>
      <c r="AE112" s="35"/>
      <c r="AF112" s="35">
        <f t="shared" si="29"/>
        <v>12.2</v>
      </c>
      <c r="AG112" s="35">
        <v>12.2</v>
      </c>
      <c r="AH112" s="35">
        <f t="shared" si="32"/>
        <v>0</v>
      </c>
      <c r="AI112" s="77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10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10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10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10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10"/>
      <c r="FZ112" s="9"/>
      <c r="GA112" s="9"/>
    </row>
    <row r="113" spans="1:183" s="2" customFormat="1" ht="17.100000000000001" customHeight="1">
      <c r="A113" s="14" t="s">
        <v>100</v>
      </c>
      <c r="B113" s="63">
        <v>0</v>
      </c>
      <c r="C113" s="63">
        <v>0</v>
      </c>
      <c r="D113" s="4">
        <f t="shared" si="24"/>
        <v>0</v>
      </c>
      <c r="E113" s="11">
        <v>0</v>
      </c>
      <c r="F113" s="5" t="s">
        <v>360</v>
      </c>
      <c r="G113" s="5" t="s">
        <v>360</v>
      </c>
      <c r="H113" s="5" t="s">
        <v>360</v>
      </c>
      <c r="I113" s="5" t="s">
        <v>360</v>
      </c>
      <c r="J113" s="5" t="s">
        <v>360</v>
      </c>
      <c r="K113" s="5" t="s">
        <v>360</v>
      </c>
      <c r="L113" s="5" t="s">
        <v>360</v>
      </c>
      <c r="M113" s="5" t="s">
        <v>360</v>
      </c>
      <c r="N113" s="35">
        <v>36</v>
      </c>
      <c r="O113" s="35">
        <v>13.6</v>
      </c>
      <c r="P113" s="4">
        <f t="shared" si="25"/>
        <v>0.37777777777777777</v>
      </c>
      <c r="Q113" s="11">
        <v>20</v>
      </c>
      <c r="R113" s="5" t="s">
        <v>360</v>
      </c>
      <c r="S113" s="5" t="s">
        <v>360</v>
      </c>
      <c r="T113" s="5" t="s">
        <v>360</v>
      </c>
      <c r="U113" s="5" t="s">
        <v>360</v>
      </c>
      <c r="V113" s="5" t="s">
        <v>360</v>
      </c>
      <c r="W113" s="5" t="s">
        <v>360</v>
      </c>
      <c r="X113" s="43">
        <f t="shared" si="30"/>
        <v>0.37777777777777777</v>
      </c>
      <c r="Y113" s="44">
        <v>557</v>
      </c>
      <c r="Z113" s="35">
        <f t="shared" si="26"/>
        <v>50.636363636363633</v>
      </c>
      <c r="AA113" s="35">
        <f t="shared" si="31"/>
        <v>19.100000000000001</v>
      </c>
      <c r="AB113" s="35">
        <f t="shared" si="27"/>
        <v>-31.536363636363632</v>
      </c>
      <c r="AC113" s="35">
        <v>0</v>
      </c>
      <c r="AD113" s="35">
        <f t="shared" si="28"/>
        <v>19.100000000000001</v>
      </c>
      <c r="AE113" s="35"/>
      <c r="AF113" s="35">
        <f t="shared" si="29"/>
        <v>19.100000000000001</v>
      </c>
      <c r="AG113" s="35">
        <v>19.100000000000001</v>
      </c>
      <c r="AH113" s="35">
        <f t="shared" si="32"/>
        <v>0</v>
      </c>
      <c r="AI113" s="77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10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10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10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10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10"/>
      <c r="FZ113" s="9"/>
      <c r="GA113" s="9"/>
    </row>
    <row r="114" spans="1:183" s="2" customFormat="1" ht="17.100000000000001" customHeight="1">
      <c r="A114" s="18" t="s">
        <v>101</v>
      </c>
      <c r="B114" s="58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35"/>
      <c r="AD114" s="35"/>
      <c r="AE114" s="35"/>
      <c r="AF114" s="35"/>
      <c r="AG114" s="35"/>
      <c r="AH114" s="35"/>
      <c r="AI114" s="77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10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10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10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10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10"/>
      <c r="FZ114" s="9"/>
      <c r="GA114" s="9"/>
    </row>
    <row r="115" spans="1:183" s="2" customFormat="1" ht="15.6" customHeight="1">
      <c r="A115" s="14" t="s">
        <v>102</v>
      </c>
      <c r="B115" s="63">
        <v>656703</v>
      </c>
      <c r="C115" s="63">
        <v>818895</v>
      </c>
      <c r="D115" s="4">
        <f t="shared" si="24"/>
        <v>1.2046979228052863</v>
      </c>
      <c r="E115" s="11">
        <v>5</v>
      </c>
      <c r="F115" s="5" t="s">
        <v>360</v>
      </c>
      <c r="G115" s="5" t="s">
        <v>360</v>
      </c>
      <c r="H115" s="5" t="s">
        <v>360</v>
      </c>
      <c r="I115" s="5" t="s">
        <v>360</v>
      </c>
      <c r="J115" s="5" t="s">
        <v>360</v>
      </c>
      <c r="K115" s="5" t="s">
        <v>360</v>
      </c>
      <c r="L115" s="5" t="s">
        <v>360</v>
      </c>
      <c r="M115" s="5" t="s">
        <v>360</v>
      </c>
      <c r="N115" s="35">
        <v>1589.2</v>
      </c>
      <c r="O115" s="35">
        <v>1832.3</v>
      </c>
      <c r="P115" s="4">
        <f t="shared" si="25"/>
        <v>1.1529700478228038</v>
      </c>
      <c r="Q115" s="11">
        <v>20</v>
      </c>
      <c r="R115" s="5" t="s">
        <v>360</v>
      </c>
      <c r="S115" s="5" t="s">
        <v>360</v>
      </c>
      <c r="T115" s="5" t="s">
        <v>360</v>
      </c>
      <c r="U115" s="5" t="s">
        <v>360</v>
      </c>
      <c r="V115" s="5" t="s">
        <v>360</v>
      </c>
      <c r="W115" s="5" t="s">
        <v>360</v>
      </c>
      <c r="X115" s="43">
        <f t="shared" si="30"/>
        <v>1.1633156228193002</v>
      </c>
      <c r="Y115" s="44">
        <v>1729</v>
      </c>
      <c r="Z115" s="35">
        <f t="shared" si="26"/>
        <v>157.18181818181819</v>
      </c>
      <c r="AA115" s="35">
        <f t="shared" si="31"/>
        <v>182.9</v>
      </c>
      <c r="AB115" s="35">
        <f t="shared" si="27"/>
        <v>25.718181818181819</v>
      </c>
      <c r="AC115" s="35">
        <v>0</v>
      </c>
      <c r="AD115" s="35">
        <f t="shared" si="28"/>
        <v>182.9</v>
      </c>
      <c r="AE115" s="35"/>
      <c r="AF115" s="35">
        <f t="shared" si="29"/>
        <v>182.9</v>
      </c>
      <c r="AG115" s="35">
        <v>182.9</v>
      </c>
      <c r="AH115" s="35">
        <f t="shared" si="32"/>
        <v>0</v>
      </c>
      <c r="AI115" s="77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10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10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10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10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10"/>
      <c r="FZ115" s="9"/>
      <c r="GA115" s="9"/>
    </row>
    <row r="116" spans="1:183" s="2" customFormat="1" ht="17.100000000000001" customHeight="1">
      <c r="A116" s="14" t="s">
        <v>103</v>
      </c>
      <c r="B116" s="63">
        <v>854</v>
      </c>
      <c r="C116" s="63">
        <v>3858</v>
      </c>
      <c r="D116" s="4">
        <f t="shared" si="24"/>
        <v>1.3</v>
      </c>
      <c r="E116" s="11">
        <v>5</v>
      </c>
      <c r="F116" s="5" t="s">
        <v>360</v>
      </c>
      <c r="G116" s="5" t="s">
        <v>360</v>
      </c>
      <c r="H116" s="5" t="s">
        <v>360</v>
      </c>
      <c r="I116" s="5" t="s">
        <v>360</v>
      </c>
      <c r="J116" s="5" t="s">
        <v>360</v>
      </c>
      <c r="K116" s="5" t="s">
        <v>360</v>
      </c>
      <c r="L116" s="5" t="s">
        <v>360</v>
      </c>
      <c r="M116" s="5" t="s">
        <v>360</v>
      </c>
      <c r="N116" s="35">
        <v>1227.0999999999999</v>
      </c>
      <c r="O116" s="35">
        <v>191.4</v>
      </c>
      <c r="P116" s="4">
        <f t="shared" si="25"/>
        <v>0.15597750794556273</v>
      </c>
      <c r="Q116" s="11">
        <v>20</v>
      </c>
      <c r="R116" s="5" t="s">
        <v>360</v>
      </c>
      <c r="S116" s="5" t="s">
        <v>360</v>
      </c>
      <c r="T116" s="5" t="s">
        <v>360</v>
      </c>
      <c r="U116" s="5" t="s">
        <v>360</v>
      </c>
      <c r="V116" s="5" t="s">
        <v>360</v>
      </c>
      <c r="W116" s="5" t="s">
        <v>360</v>
      </c>
      <c r="X116" s="43">
        <f t="shared" si="30"/>
        <v>0.38478200635645016</v>
      </c>
      <c r="Y116" s="44">
        <v>1637</v>
      </c>
      <c r="Z116" s="35">
        <f t="shared" si="26"/>
        <v>148.81818181818181</v>
      </c>
      <c r="AA116" s="35">
        <f t="shared" si="31"/>
        <v>57.3</v>
      </c>
      <c r="AB116" s="35">
        <f t="shared" si="27"/>
        <v>-91.518181818181816</v>
      </c>
      <c r="AC116" s="35">
        <v>0</v>
      </c>
      <c r="AD116" s="35">
        <f t="shared" si="28"/>
        <v>57.3</v>
      </c>
      <c r="AE116" s="35"/>
      <c r="AF116" s="35">
        <f t="shared" si="29"/>
        <v>57.3</v>
      </c>
      <c r="AG116" s="35">
        <v>57.3</v>
      </c>
      <c r="AH116" s="35">
        <f t="shared" si="32"/>
        <v>0</v>
      </c>
      <c r="AI116" s="77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10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10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10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10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10"/>
      <c r="FZ116" s="9"/>
      <c r="GA116" s="9"/>
    </row>
    <row r="117" spans="1:183" s="2" customFormat="1" ht="17.100000000000001" customHeight="1">
      <c r="A117" s="14" t="s">
        <v>104</v>
      </c>
      <c r="B117" s="63">
        <v>2803</v>
      </c>
      <c r="C117" s="63">
        <v>2390</v>
      </c>
      <c r="D117" s="4">
        <f t="shared" si="24"/>
        <v>0.85265786657153053</v>
      </c>
      <c r="E117" s="11">
        <v>5</v>
      </c>
      <c r="F117" s="5" t="s">
        <v>360</v>
      </c>
      <c r="G117" s="5" t="s">
        <v>360</v>
      </c>
      <c r="H117" s="5" t="s">
        <v>360</v>
      </c>
      <c r="I117" s="5" t="s">
        <v>360</v>
      </c>
      <c r="J117" s="5" t="s">
        <v>360</v>
      </c>
      <c r="K117" s="5" t="s">
        <v>360</v>
      </c>
      <c r="L117" s="5" t="s">
        <v>360</v>
      </c>
      <c r="M117" s="5" t="s">
        <v>360</v>
      </c>
      <c r="N117" s="35">
        <v>1589.8</v>
      </c>
      <c r="O117" s="35">
        <v>1190.5</v>
      </c>
      <c r="P117" s="4">
        <f t="shared" si="25"/>
        <v>0.74883633161403951</v>
      </c>
      <c r="Q117" s="11">
        <v>20</v>
      </c>
      <c r="R117" s="5" t="s">
        <v>360</v>
      </c>
      <c r="S117" s="5" t="s">
        <v>360</v>
      </c>
      <c r="T117" s="5" t="s">
        <v>360</v>
      </c>
      <c r="U117" s="5" t="s">
        <v>360</v>
      </c>
      <c r="V117" s="5" t="s">
        <v>360</v>
      </c>
      <c r="W117" s="5" t="s">
        <v>360</v>
      </c>
      <c r="X117" s="43">
        <f t="shared" si="30"/>
        <v>0.76960063860553773</v>
      </c>
      <c r="Y117" s="44">
        <v>2518</v>
      </c>
      <c r="Z117" s="35">
        <f t="shared" si="26"/>
        <v>228.90909090909091</v>
      </c>
      <c r="AA117" s="35">
        <f t="shared" si="31"/>
        <v>176.2</v>
      </c>
      <c r="AB117" s="35">
        <f t="shared" si="27"/>
        <v>-52.709090909090918</v>
      </c>
      <c r="AC117" s="35">
        <v>0</v>
      </c>
      <c r="AD117" s="35">
        <f t="shared" si="28"/>
        <v>176.2</v>
      </c>
      <c r="AE117" s="35"/>
      <c r="AF117" s="35">
        <f t="shared" si="29"/>
        <v>176.2</v>
      </c>
      <c r="AG117" s="35">
        <v>176.2</v>
      </c>
      <c r="AH117" s="35">
        <f t="shared" si="32"/>
        <v>0</v>
      </c>
      <c r="AI117" s="77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10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10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10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10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10"/>
      <c r="FZ117" s="9"/>
      <c r="GA117" s="9"/>
    </row>
    <row r="118" spans="1:183" s="2" customFormat="1" ht="17.100000000000001" customHeight="1">
      <c r="A118" s="14" t="s">
        <v>105</v>
      </c>
      <c r="B118" s="63">
        <v>250794</v>
      </c>
      <c r="C118" s="63">
        <v>496471</v>
      </c>
      <c r="D118" s="4">
        <f t="shared" si="24"/>
        <v>1.2779596800561417</v>
      </c>
      <c r="E118" s="11">
        <v>5</v>
      </c>
      <c r="F118" s="5" t="s">
        <v>360</v>
      </c>
      <c r="G118" s="5" t="s">
        <v>360</v>
      </c>
      <c r="H118" s="5" t="s">
        <v>360</v>
      </c>
      <c r="I118" s="5" t="s">
        <v>360</v>
      </c>
      <c r="J118" s="5" t="s">
        <v>360</v>
      </c>
      <c r="K118" s="5" t="s">
        <v>360</v>
      </c>
      <c r="L118" s="5" t="s">
        <v>360</v>
      </c>
      <c r="M118" s="5" t="s">
        <v>360</v>
      </c>
      <c r="N118" s="35">
        <v>2332.3000000000002</v>
      </c>
      <c r="O118" s="35">
        <v>1680</v>
      </c>
      <c r="P118" s="4">
        <f t="shared" si="25"/>
        <v>0.72031899841358316</v>
      </c>
      <c r="Q118" s="11">
        <v>20</v>
      </c>
      <c r="R118" s="5" t="s">
        <v>360</v>
      </c>
      <c r="S118" s="5" t="s">
        <v>360</v>
      </c>
      <c r="T118" s="5" t="s">
        <v>360</v>
      </c>
      <c r="U118" s="5" t="s">
        <v>360</v>
      </c>
      <c r="V118" s="5" t="s">
        <v>360</v>
      </c>
      <c r="W118" s="5" t="s">
        <v>360</v>
      </c>
      <c r="X118" s="43">
        <f t="shared" si="30"/>
        <v>0.83184713474209493</v>
      </c>
      <c r="Y118" s="44">
        <v>1673</v>
      </c>
      <c r="Z118" s="35">
        <f t="shared" si="26"/>
        <v>152.09090909090909</v>
      </c>
      <c r="AA118" s="35">
        <f t="shared" si="31"/>
        <v>126.5</v>
      </c>
      <c r="AB118" s="35">
        <f t="shared" si="27"/>
        <v>-25.590909090909093</v>
      </c>
      <c r="AC118" s="35">
        <v>0</v>
      </c>
      <c r="AD118" s="35">
        <f t="shared" si="28"/>
        <v>126.5</v>
      </c>
      <c r="AE118" s="35"/>
      <c r="AF118" s="35">
        <f t="shared" si="29"/>
        <v>126.5</v>
      </c>
      <c r="AG118" s="35">
        <v>126.5</v>
      </c>
      <c r="AH118" s="35">
        <f t="shared" si="32"/>
        <v>0</v>
      </c>
      <c r="AI118" s="77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10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10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10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10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10"/>
      <c r="FZ118" s="9"/>
      <c r="GA118" s="9"/>
    </row>
    <row r="119" spans="1:183" s="2" customFormat="1" ht="17.100000000000001" customHeight="1">
      <c r="A119" s="14" t="s">
        <v>106</v>
      </c>
      <c r="B119" s="63">
        <v>2305</v>
      </c>
      <c r="C119" s="63">
        <v>2484.3000000000002</v>
      </c>
      <c r="D119" s="4">
        <f t="shared" si="24"/>
        <v>1.0777874186550978</v>
      </c>
      <c r="E119" s="11">
        <v>5</v>
      </c>
      <c r="F119" s="5" t="s">
        <v>360</v>
      </c>
      <c r="G119" s="5" t="s">
        <v>360</v>
      </c>
      <c r="H119" s="5" t="s">
        <v>360</v>
      </c>
      <c r="I119" s="5" t="s">
        <v>360</v>
      </c>
      <c r="J119" s="5" t="s">
        <v>360</v>
      </c>
      <c r="K119" s="5" t="s">
        <v>360</v>
      </c>
      <c r="L119" s="5" t="s">
        <v>360</v>
      </c>
      <c r="M119" s="5" t="s">
        <v>360</v>
      </c>
      <c r="N119" s="35">
        <v>2841.8</v>
      </c>
      <c r="O119" s="35">
        <v>4343.6000000000004</v>
      </c>
      <c r="P119" s="4">
        <f t="shared" si="25"/>
        <v>1.2328467872475191</v>
      </c>
      <c r="Q119" s="11">
        <v>20</v>
      </c>
      <c r="R119" s="5" t="s">
        <v>360</v>
      </c>
      <c r="S119" s="5" t="s">
        <v>360</v>
      </c>
      <c r="T119" s="5" t="s">
        <v>360</v>
      </c>
      <c r="U119" s="5" t="s">
        <v>360</v>
      </c>
      <c r="V119" s="5" t="s">
        <v>360</v>
      </c>
      <c r="W119" s="5" t="s">
        <v>360</v>
      </c>
      <c r="X119" s="43">
        <f t="shared" si="30"/>
        <v>1.2018349135290347</v>
      </c>
      <c r="Y119" s="44">
        <v>1909</v>
      </c>
      <c r="Z119" s="35">
        <f t="shared" si="26"/>
        <v>173.54545454545453</v>
      </c>
      <c r="AA119" s="35">
        <f t="shared" si="31"/>
        <v>208.6</v>
      </c>
      <c r="AB119" s="35">
        <f t="shared" si="27"/>
        <v>35.054545454545462</v>
      </c>
      <c r="AC119" s="35">
        <v>0</v>
      </c>
      <c r="AD119" s="35">
        <f t="shared" si="28"/>
        <v>208.6</v>
      </c>
      <c r="AE119" s="35"/>
      <c r="AF119" s="35">
        <f t="shared" si="29"/>
        <v>208.6</v>
      </c>
      <c r="AG119" s="35">
        <v>208.6</v>
      </c>
      <c r="AH119" s="35">
        <f t="shared" si="32"/>
        <v>0</v>
      </c>
      <c r="AI119" s="77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10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10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10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10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10"/>
      <c r="FZ119" s="9"/>
      <c r="GA119" s="9"/>
    </row>
    <row r="120" spans="1:183" s="2" customFormat="1" ht="17.100000000000001" customHeight="1">
      <c r="A120" s="14" t="s">
        <v>107</v>
      </c>
      <c r="B120" s="63">
        <v>57200</v>
      </c>
      <c r="C120" s="63">
        <v>71853</v>
      </c>
      <c r="D120" s="4">
        <f t="shared" si="24"/>
        <v>1.2056171328671328</v>
      </c>
      <c r="E120" s="11">
        <v>5</v>
      </c>
      <c r="F120" s="5" t="s">
        <v>360</v>
      </c>
      <c r="G120" s="5" t="s">
        <v>360</v>
      </c>
      <c r="H120" s="5" t="s">
        <v>360</v>
      </c>
      <c r="I120" s="5" t="s">
        <v>360</v>
      </c>
      <c r="J120" s="5" t="s">
        <v>360</v>
      </c>
      <c r="K120" s="5" t="s">
        <v>360</v>
      </c>
      <c r="L120" s="5" t="s">
        <v>360</v>
      </c>
      <c r="M120" s="5" t="s">
        <v>360</v>
      </c>
      <c r="N120" s="35">
        <v>1089.8</v>
      </c>
      <c r="O120" s="35">
        <v>878.7</v>
      </c>
      <c r="P120" s="4">
        <f t="shared" si="25"/>
        <v>0.80629473297852827</v>
      </c>
      <c r="Q120" s="11">
        <v>20</v>
      </c>
      <c r="R120" s="5" t="s">
        <v>360</v>
      </c>
      <c r="S120" s="5" t="s">
        <v>360</v>
      </c>
      <c r="T120" s="5" t="s">
        <v>360</v>
      </c>
      <c r="U120" s="5" t="s">
        <v>360</v>
      </c>
      <c r="V120" s="5" t="s">
        <v>360</v>
      </c>
      <c r="W120" s="5" t="s">
        <v>360</v>
      </c>
      <c r="X120" s="43">
        <f t="shared" si="30"/>
        <v>0.88615921295624911</v>
      </c>
      <c r="Y120" s="44">
        <v>1889</v>
      </c>
      <c r="Z120" s="35">
        <f t="shared" si="26"/>
        <v>171.72727272727272</v>
      </c>
      <c r="AA120" s="35">
        <f t="shared" si="31"/>
        <v>152.19999999999999</v>
      </c>
      <c r="AB120" s="35">
        <f t="shared" si="27"/>
        <v>-19.527272727272731</v>
      </c>
      <c r="AC120" s="35">
        <v>0</v>
      </c>
      <c r="AD120" s="35">
        <f t="shared" si="28"/>
        <v>152.19999999999999</v>
      </c>
      <c r="AE120" s="35"/>
      <c r="AF120" s="35">
        <f t="shared" si="29"/>
        <v>152.19999999999999</v>
      </c>
      <c r="AG120" s="35">
        <v>152.19999999999999</v>
      </c>
      <c r="AH120" s="35">
        <f t="shared" si="32"/>
        <v>0</v>
      </c>
      <c r="AI120" s="77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10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10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10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10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10"/>
      <c r="FZ120" s="9"/>
      <c r="GA120" s="9"/>
    </row>
    <row r="121" spans="1:183" s="2" customFormat="1" ht="17.100000000000001" customHeight="1">
      <c r="A121" s="14" t="s">
        <v>108</v>
      </c>
      <c r="B121" s="63">
        <v>30</v>
      </c>
      <c r="C121" s="63">
        <v>278</v>
      </c>
      <c r="D121" s="4">
        <f t="shared" ref="D121:D184" si="33">IF(E121=0,0,IF(B121=0,1,IF(C121&lt;0,0,IF(C121/B121&gt;1.2,IF((C121/B121-1.2)*0.1+1.2&gt;1.3,1.3,(C121/B121-1.2)*0.1+1.2),C121/B121))))</f>
        <v>1.3</v>
      </c>
      <c r="E121" s="11">
        <v>5</v>
      </c>
      <c r="F121" s="5" t="s">
        <v>360</v>
      </c>
      <c r="G121" s="5" t="s">
        <v>360</v>
      </c>
      <c r="H121" s="5" t="s">
        <v>360</v>
      </c>
      <c r="I121" s="5" t="s">
        <v>360</v>
      </c>
      <c r="J121" s="5" t="s">
        <v>360</v>
      </c>
      <c r="K121" s="5" t="s">
        <v>360</v>
      </c>
      <c r="L121" s="5" t="s">
        <v>360</v>
      </c>
      <c r="M121" s="5" t="s">
        <v>360</v>
      </c>
      <c r="N121" s="35">
        <v>458.8</v>
      </c>
      <c r="O121" s="35">
        <v>136.1</v>
      </c>
      <c r="P121" s="4">
        <f t="shared" ref="P121:P184" si="34">IF(Q121=0,0,IF(N121=0,1,IF(O121&lt;0,0,IF(O121/N121&gt;1.2,IF((O121/N121-1.2)*0.1+1.2&gt;1.3,1.3,(O121/N121-1.2)*0.1+1.2),O121/N121))))</f>
        <v>0.29664341761115953</v>
      </c>
      <c r="Q121" s="11">
        <v>20</v>
      </c>
      <c r="R121" s="5" t="s">
        <v>360</v>
      </c>
      <c r="S121" s="5" t="s">
        <v>360</v>
      </c>
      <c r="T121" s="5" t="s">
        <v>360</v>
      </c>
      <c r="U121" s="5" t="s">
        <v>360</v>
      </c>
      <c r="V121" s="5" t="s">
        <v>360</v>
      </c>
      <c r="W121" s="5" t="s">
        <v>360</v>
      </c>
      <c r="X121" s="43">
        <f t="shared" si="30"/>
        <v>0.49731473408892762</v>
      </c>
      <c r="Y121" s="44">
        <v>2943</v>
      </c>
      <c r="Z121" s="35">
        <f t="shared" ref="Z121:Z184" si="35">Y121/11</f>
        <v>267.54545454545456</v>
      </c>
      <c r="AA121" s="35">
        <f t="shared" si="31"/>
        <v>133.1</v>
      </c>
      <c r="AB121" s="35">
        <f t="shared" ref="AB121:AB184" si="36">AA121-Z121</f>
        <v>-134.44545454545457</v>
      </c>
      <c r="AC121" s="35">
        <v>0</v>
      </c>
      <c r="AD121" s="35">
        <f t="shared" ref="AD121:AD184" si="37">IF((AA121+AC121)&gt;0,ROUND(AA121+AC121,1),0)</f>
        <v>133.1</v>
      </c>
      <c r="AE121" s="35"/>
      <c r="AF121" s="35">
        <f t="shared" ref="AF121:AF184" si="38">ROUND(AD121-AE121,1)</f>
        <v>133.1</v>
      </c>
      <c r="AG121" s="35">
        <v>133.1</v>
      </c>
      <c r="AH121" s="35">
        <f t="shared" si="32"/>
        <v>0</v>
      </c>
      <c r="AI121" s="77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10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10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10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10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10"/>
      <c r="FZ121" s="9"/>
      <c r="GA121" s="9"/>
    </row>
    <row r="122" spans="1:183" s="2" customFormat="1" ht="17.100000000000001" customHeight="1">
      <c r="A122" s="14" t="s">
        <v>109</v>
      </c>
      <c r="B122" s="63">
        <v>1721</v>
      </c>
      <c r="C122" s="63">
        <v>1926.3</v>
      </c>
      <c r="D122" s="4">
        <f t="shared" si="33"/>
        <v>1.1192911098198721</v>
      </c>
      <c r="E122" s="11">
        <v>5</v>
      </c>
      <c r="F122" s="5" t="s">
        <v>360</v>
      </c>
      <c r="G122" s="5" t="s">
        <v>360</v>
      </c>
      <c r="H122" s="5" t="s">
        <v>360</v>
      </c>
      <c r="I122" s="5" t="s">
        <v>360</v>
      </c>
      <c r="J122" s="5" t="s">
        <v>360</v>
      </c>
      <c r="K122" s="5" t="s">
        <v>360</v>
      </c>
      <c r="L122" s="5" t="s">
        <v>360</v>
      </c>
      <c r="M122" s="5" t="s">
        <v>360</v>
      </c>
      <c r="N122" s="35">
        <v>1790.3</v>
      </c>
      <c r="O122" s="35">
        <v>1124.3</v>
      </c>
      <c r="P122" s="4">
        <f t="shared" si="34"/>
        <v>0.62799530804893033</v>
      </c>
      <c r="Q122" s="11">
        <v>20</v>
      </c>
      <c r="R122" s="5" t="s">
        <v>360</v>
      </c>
      <c r="S122" s="5" t="s">
        <v>360</v>
      </c>
      <c r="T122" s="5" t="s">
        <v>360</v>
      </c>
      <c r="U122" s="5" t="s">
        <v>360</v>
      </c>
      <c r="V122" s="5" t="s">
        <v>360</v>
      </c>
      <c r="W122" s="5" t="s">
        <v>360</v>
      </c>
      <c r="X122" s="43">
        <f t="shared" ref="X122:X185" si="39">(D122*E122+P122*Q122)/(E122+Q122)</f>
        <v>0.72625446840311869</v>
      </c>
      <c r="Y122" s="44">
        <v>2038</v>
      </c>
      <c r="Z122" s="35">
        <f t="shared" si="35"/>
        <v>185.27272727272728</v>
      </c>
      <c r="AA122" s="35">
        <f t="shared" ref="AA122:AA185" si="40">ROUND(X122*Z122,1)</f>
        <v>134.6</v>
      </c>
      <c r="AB122" s="35">
        <f t="shared" si="36"/>
        <v>-50.672727272727286</v>
      </c>
      <c r="AC122" s="35">
        <v>0</v>
      </c>
      <c r="AD122" s="35">
        <f t="shared" si="37"/>
        <v>134.6</v>
      </c>
      <c r="AE122" s="35"/>
      <c r="AF122" s="35">
        <f t="shared" si="38"/>
        <v>134.6</v>
      </c>
      <c r="AG122" s="35">
        <v>134.6</v>
      </c>
      <c r="AH122" s="35">
        <f t="shared" ref="AH122:AH185" si="41">ROUND(AF122-AG122,1)</f>
        <v>0</v>
      </c>
      <c r="AI122" s="77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10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10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10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10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10"/>
      <c r="FZ122" s="9"/>
      <c r="GA122" s="9"/>
    </row>
    <row r="123" spans="1:183" s="2" customFormat="1" ht="17.100000000000001" customHeight="1">
      <c r="A123" s="14" t="s">
        <v>110</v>
      </c>
      <c r="B123" s="63">
        <v>3305</v>
      </c>
      <c r="C123" s="63">
        <v>6727</v>
      </c>
      <c r="D123" s="4">
        <f t="shared" si="33"/>
        <v>1.2835400907715582</v>
      </c>
      <c r="E123" s="11">
        <v>5</v>
      </c>
      <c r="F123" s="5" t="s">
        <v>360</v>
      </c>
      <c r="G123" s="5" t="s">
        <v>360</v>
      </c>
      <c r="H123" s="5" t="s">
        <v>360</v>
      </c>
      <c r="I123" s="5" t="s">
        <v>360</v>
      </c>
      <c r="J123" s="5" t="s">
        <v>360</v>
      </c>
      <c r="K123" s="5" t="s">
        <v>360</v>
      </c>
      <c r="L123" s="5" t="s">
        <v>360</v>
      </c>
      <c r="M123" s="5" t="s">
        <v>360</v>
      </c>
      <c r="N123" s="35">
        <v>1120.3</v>
      </c>
      <c r="O123" s="35">
        <v>252</v>
      </c>
      <c r="P123" s="4">
        <f t="shared" si="34"/>
        <v>0.22493974828171026</v>
      </c>
      <c r="Q123" s="11">
        <v>20</v>
      </c>
      <c r="R123" s="5" t="s">
        <v>360</v>
      </c>
      <c r="S123" s="5" t="s">
        <v>360</v>
      </c>
      <c r="T123" s="5" t="s">
        <v>360</v>
      </c>
      <c r="U123" s="5" t="s">
        <v>360</v>
      </c>
      <c r="V123" s="5" t="s">
        <v>360</v>
      </c>
      <c r="W123" s="5" t="s">
        <v>360</v>
      </c>
      <c r="X123" s="43">
        <f t="shared" si="39"/>
        <v>0.43665981677967985</v>
      </c>
      <c r="Y123" s="44">
        <v>4971</v>
      </c>
      <c r="Z123" s="35">
        <f t="shared" si="35"/>
        <v>451.90909090909093</v>
      </c>
      <c r="AA123" s="35">
        <f t="shared" si="40"/>
        <v>197.3</v>
      </c>
      <c r="AB123" s="35">
        <f t="shared" si="36"/>
        <v>-254.60909090909092</v>
      </c>
      <c r="AC123" s="35">
        <v>0</v>
      </c>
      <c r="AD123" s="35">
        <f t="shared" si="37"/>
        <v>197.3</v>
      </c>
      <c r="AE123" s="35"/>
      <c r="AF123" s="35">
        <f t="shared" si="38"/>
        <v>197.3</v>
      </c>
      <c r="AG123" s="35">
        <v>197.3</v>
      </c>
      <c r="AH123" s="35">
        <f t="shared" si="41"/>
        <v>0</v>
      </c>
      <c r="AI123" s="77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10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10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10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10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10"/>
      <c r="FZ123" s="9"/>
      <c r="GA123" s="9"/>
    </row>
    <row r="124" spans="1:183" s="2" customFormat="1" ht="17.100000000000001" customHeight="1">
      <c r="A124" s="14" t="s">
        <v>111</v>
      </c>
      <c r="B124" s="63">
        <v>15105</v>
      </c>
      <c r="C124" s="63">
        <v>9827.9</v>
      </c>
      <c r="D124" s="4">
        <f t="shared" si="33"/>
        <v>0.6506388613042039</v>
      </c>
      <c r="E124" s="11">
        <v>5</v>
      </c>
      <c r="F124" s="5" t="s">
        <v>360</v>
      </c>
      <c r="G124" s="5" t="s">
        <v>360</v>
      </c>
      <c r="H124" s="5" t="s">
        <v>360</v>
      </c>
      <c r="I124" s="5" t="s">
        <v>360</v>
      </c>
      <c r="J124" s="5" t="s">
        <v>360</v>
      </c>
      <c r="K124" s="5" t="s">
        <v>360</v>
      </c>
      <c r="L124" s="5" t="s">
        <v>360</v>
      </c>
      <c r="M124" s="5" t="s">
        <v>360</v>
      </c>
      <c r="N124" s="35">
        <v>1737.8</v>
      </c>
      <c r="O124" s="35">
        <v>2016.3</v>
      </c>
      <c r="P124" s="4">
        <f t="shared" si="34"/>
        <v>1.1602600989757164</v>
      </c>
      <c r="Q124" s="11">
        <v>20</v>
      </c>
      <c r="R124" s="5" t="s">
        <v>360</v>
      </c>
      <c r="S124" s="5" t="s">
        <v>360</v>
      </c>
      <c r="T124" s="5" t="s">
        <v>360</v>
      </c>
      <c r="U124" s="5" t="s">
        <v>360</v>
      </c>
      <c r="V124" s="5" t="s">
        <v>360</v>
      </c>
      <c r="W124" s="5" t="s">
        <v>360</v>
      </c>
      <c r="X124" s="43">
        <f t="shared" si="39"/>
        <v>1.0583358514414138</v>
      </c>
      <c r="Y124" s="44">
        <v>0</v>
      </c>
      <c r="Z124" s="35">
        <f t="shared" si="35"/>
        <v>0</v>
      </c>
      <c r="AA124" s="35">
        <f t="shared" si="40"/>
        <v>0</v>
      </c>
      <c r="AB124" s="35">
        <f t="shared" si="36"/>
        <v>0</v>
      </c>
      <c r="AC124" s="35">
        <v>0</v>
      </c>
      <c r="AD124" s="35">
        <f t="shared" si="37"/>
        <v>0</v>
      </c>
      <c r="AE124" s="35"/>
      <c r="AF124" s="35">
        <f t="shared" si="38"/>
        <v>0</v>
      </c>
      <c r="AG124" s="35">
        <v>0</v>
      </c>
      <c r="AH124" s="35">
        <f t="shared" si="41"/>
        <v>0</v>
      </c>
      <c r="AI124" s="77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10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10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10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10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10"/>
      <c r="FZ124" s="9"/>
      <c r="GA124" s="9"/>
    </row>
    <row r="125" spans="1:183" s="2" customFormat="1" ht="17.100000000000001" customHeight="1">
      <c r="A125" s="14" t="s">
        <v>112</v>
      </c>
      <c r="B125" s="63">
        <v>1089033</v>
      </c>
      <c r="C125" s="63">
        <v>1157467.2</v>
      </c>
      <c r="D125" s="4">
        <f t="shared" si="33"/>
        <v>1.0628394180892589</v>
      </c>
      <c r="E125" s="11">
        <v>5</v>
      </c>
      <c r="F125" s="5" t="s">
        <v>360</v>
      </c>
      <c r="G125" s="5" t="s">
        <v>360</v>
      </c>
      <c r="H125" s="5" t="s">
        <v>360</v>
      </c>
      <c r="I125" s="5" t="s">
        <v>360</v>
      </c>
      <c r="J125" s="5" t="s">
        <v>360</v>
      </c>
      <c r="K125" s="5" t="s">
        <v>360</v>
      </c>
      <c r="L125" s="5" t="s">
        <v>360</v>
      </c>
      <c r="M125" s="5" t="s">
        <v>360</v>
      </c>
      <c r="N125" s="35">
        <v>8251.2000000000007</v>
      </c>
      <c r="O125" s="35">
        <v>0</v>
      </c>
      <c r="P125" s="4">
        <f t="shared" si="34"/>
        <v>0</v>
      </c>
      <c r="Q125" s="11">
        <v>20</v>
      </c>
      <c r="R125" s="5" t="s">
        <v>360</v>
      </c>
      <c r="S125" s="5" t="s">
        <v>360</v>
      </c>
      <c r="T125" s="5" t="s">
        <v>360</v>
      </c>
      <c r="U125" s="5" t="s">
        <v>360</v>
      </c>
      <c r="V125" s="5" t="s">
        <v>360</v>
      </c>
      <c r="W125" s="5" t="s">
        <v>360</v>
      </c>
      <c r="X125" s="43">
        <f t="shared" si="39"/>
        <v>0.21256788361785176</v>
      </c>
      <c r="Y125" s="44">
        <v>3175</v>
      </c>
      <c r="Z125" s="35">
        <f t="shared" si="35"/>
        <v>288.63636363636363</v>
      </c>
      <c r="AA125" s="35">
        <f t="shared" si="40"/>
        <v>61.4</v>
      </c>
      <c r="AB125" s="35">
        <f t="shared" si="36"/>
        <v>-227.23636363636362</v>
      </c>
      <c r="AC125" s="35">
        <v>0</v>
      </c>
      <c r="AD125" s="35">
        <f t="shared" si="37"/>
        <v>61.4</v>
      </c>
      <c r="AE125" s="35"/>
      <c r="AF125" s="35">
        <f t="shared" si="38"/>
        <v>61.4</v>
      </c>
      <c r="AG125" s="35">
        <v>61.4</v>
      </c>
      <c r="AH125" s="35">
        <f t="shared" si="41"/>
        <v>0</v>
      </c>
      <c r="AI125" s="77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10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10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10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10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10"/>
      <c r="FZ125" s="9"/>
      <c r="GA125" s="9"/>
    </row>
    <row r="126" spans="1:183" s="2" customFormat="1" ht="17.100000000000001" customHeight="1">
      <c r="A126" s="14" t="s">
        <v>113</v>
      </c>
      <c r="B126" s="63">
        <v>5496</v>
      </c>
      <c r="C126" s="63">
        <v>3371.1</v>
      </c>
      <c r="D126" s="4">
        <f t="shared" si="33"/>
        <v>0.61337336244541485</v>
      </c>
      <c r="E126" s="11">
        <v>5</v>
      </c>
      <c r="F126" s="5" t="s">
        <v>360</v>
      </c>
      <c r="G126" s="5" t="s">
        <v>360</v>
      </c>
      <c r="H126" s="5" t="s">
        <v>360</v>
      </c>
      <c r="I126" s="5" t="s">
        <v>360</v>
      </c>
      <c r="J126" s="5" t="s">
        <v>360</v>
      </c>
      <c r="K126" s="5" t="s">
        <v>360</v>
      </c>
      <c r="L126" s="5" t="s">
        <v>360</v>
      </c>
      <c r="M126" s="5" t="s">
        <v>360</v>
      </c>
      <c r="N126" s="35">
        <v>391.4</v>
      </c>
      <c r="O126" s="35">
        <v>363.5</v>
      </c>
      <c r="P126" s="4">
        <f t="shared" si="34"/>
        <v>0.9287174246295351</v>
      </c>
      <c r="Q126" s="11">
        <v>20</v>
      </c>
      <c r="R126" s="5" t="s">
        <v>360</v>
      </c>
      <c r="S126" s="5" t="s">
        <v>360</v>
      </c>
      <c r="T126" s="5" t="s">
        <v>360</v>
      </c>
      <c r="U126" s="5" t="s">
        <v>360</v>
      </c>
      <c r="V126" s="5" t="s">
        <v>360</v>
      </c>
      <c r="W126" s="5" t="s">
        <v>360</v>
      </c>
      <c r="X126" s="43">
        <f t="shared" si="39"/>
        <v>0.86564861219271105</v>
      </c>
      <c r="Y126" s="44">
        <v>1294</v>
      </c>
      <c r="Z126" s="35">
        <f t="shared" si="35"/>
        <v>117.63636363636364</v>
      </c>
      <c r="AA126" s="35">
        <f t="shared" si="40"/>
        <v>101.8</v>
      </c>
      <c r="AB126" s="35">
        <f t="shared" si="36"/>
        <v>-15.836363636363643</v>
      </c>
      <c r="AC126" s="35">
        <v>0</v>
      </c>
      <c r="AD126" s="35">
        <f t="shared" si="37"/>
        <v>101.8</v>
      </c>
      <c r="AE126" s="35"/>
      <c r="AF126" s="35">
        <f t="shared" si="38"/>
        <v>101.8</v>
      </c>
      <c r="AG126" s="35">
        <v>101.8</v>
      </c>
      <c r="AH126" s="35">
        <f t="shared" si="41"/>
        <v>0</v>
      </c>
      <c r="AI126" s="77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10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10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10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10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10"/>
      <c r="FZ126" s="9"/>
      <c r="GA126" s="9"/>
    </row>
    <row r="127" spans="1:183" s="2" customFormat="1" ht="17.100000000000001" customHeight="1">
      <c r="A127" s="14" t="s">
        <v>114</v>
      </c>
      <c r="B127" s="63">
        <v>1750</v>
      </c>
      <c r="C127" s="63">
        <v>2083.1999999999998</v>
      </c>
      <c r="D127" s="4">
        <f t="shared" si="33"/>
        <v>1.1903999999999999</v>
      </c>
      <c r="E127" s="11">
        <v>5</v>
      </c>
      <c r="F127" s="5" t="s">
        <v>360</v>
      </c>
      <c r="G127" s="5" t="s">
        <v>360</v>
      </c>
      <c r="H127" s="5" t="s">
        <v>360</v>
      </c>
      <c r="I127" s="5" t="s">
        <v>360</v>
      </c>
      <c r="J127" s="5" t="s">
        <v>360</v>
      </c>
      <c r="K127" s="5" t="s">
        <v>360</v>
      </c>
      <c r="L127" s="5" t="s">
        <v>360</v>
      </c>
      <c r="M127" s="5" t="s">
        <v>360</v>
      </c>
      <c r="N127" s="35">
        <v>219.3</v>
      </c>
      <c r="O127" s="35">
        <v>72.900000000000006</v>
      </c>
      <c r="P127" s="4">
        <f t="shared" si="34"/>
        <v>0.33242134062927498</v>
      </c>
      <c r="Q127" s="11">
        <v>20</v>
      </c>
      <c r="R127" s="5" t="s">
        <v>360</v>
      </c>
      <c r="S127" s="5" t="s">
        <v>360</v>
      </c>
      <c r="T127" s="5" t="s">
        <v>360</v>
      </c>
      <c r="U127" s="5" t="s">
        <v>360</v>
      </c>
      <c r="V127" s="5" t="s">
        <v>360</v>
      </c>
      <c r="W127" s="5" t="s">
        <v>360</v>
      </c>
      <c r="X127" s="43">
        <f t="shared" si="39"/>
        <v>0.50401707250341998</v>
      </c>
      <c r="Y127" s="44">
        <v>2761</v>
      </c>
      <c r="Z127" s="35">
        <f t="shared" si="35"/>
        <v>251</v>
      </c>
      <c r="AA127" s="35">
        <f t="shared" si="40"/>
        <v>126.5</v>
      </c>
      <c r="AB127" s="35">
        <f t="shared" si="36"/>
        <v>-124.5</v>
      </c>
      <c r="AC127" s="35">
        <v>0</v>
      </c>
      <c r="AD127" s="35">
        <f t="shared" si="37"/>
        <v>126.5</v>
      </c>
      <c r="AE127" s="35"/>
      <c r="AF127" s="35">
        <f t="shared" si="38"/>
        <v>126.5</v>
      </c>
      <c r="AG127" s="35">
        <v>126.5</v>
      </c>
      <c r="AH127" s="35">
        <f t="shared" si="41"/>
        <v>0</v>
      </c>
      <c r="AI127" s="77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10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10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10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10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10"/>
      <c r="FZ127" s="9"/>
      <c r="GA127" s="9"/>
    </row>
    <row r="128" spans="1:183" s="2" customFormat="1" ht="17.100000000000001" customHeight="1">
      <c r="A128" s="14" t="s">
        <v>115</v>
      </c>
      <c r="B128" s="63">
        <v>0</v>
      </c>
      <c r="C128" s="63">
        <v>0</v>
      </c>
      <c r="D128" s="4">
        <f t="shared" si="33"/>
        <v>0</v>
      </c>
      <c r="E128" s="11">
        <v>0</v>
      </c>
      <c r="F128" s="5" t="s">
        <v>360</v>
      </c>
      <c r="G128" s="5" t="s">
        <v>360</v>
      </c>
      <c r="H128" s="5" t="s">
        <v>360</v>
      </c>
      <c r="I128" s="5" t="s">
        <v>360</v>
      </c>
      <c r="J128" s="5" t="s">
        <v>360</v>
      </c>
      <c r="K128" s="5" t="s">
        <v>360</v>
      </c>
      <c r="L128" s="5" t="s">
        <v>360</v>
      </c>
      <c r="M128" s="5" t="s">
        <v>360</v>
      </c>
      <c r="N128" s="35">
        <v>1272.5</v>
      </c>
      <c r="O128" s="35">
        <v>146</v>
      </c>
      <c r="P128" s="4">
        <f t="shared" si="34"/>
        <v>0.11473477406679765</v>
      </c>
      <c r="Q128" s="11">
        <v>20</v>
      </c>
      <c r="R128" s="5" t="s">
        <v>360</v>
      </c>
      <c r="S128" s="5" t="s">
        <v>360</v>
      </c>
      <c r="T128" s="5" t="s">
        <v>360</v>
      </c>
      <c r="U128" s="5" t="s">
        <v>360</v>
      </c>
      <c r="V128" s="5" t="s">
        <v>360</v>
      </c>
      <c r="W128" s="5" t="s">
        <v>360</v>
      </c>
      <c r="X128" s="43">
        <f t="shared" si="39"/>
        <v>0.11473477406679763</v>
      </c>
      <c r="Y128" s="44">
        <v>2875</v>
      </c>
      <c r="Z128" s="35">
        <f t="shared" si="35"/>
        <v>261.36363636363637</v>
      </c>
      <c r="AA128" s="35">
        <f t="shared" si="40"/>
        <v>30</v>
      </c>
      <c r="AB128" s="35">
        <f t="shared" si="36"/>
        <v>-231.36363636363637</v>
      </c>
      <c r="AC128" s="35">
        <v>0</v>
      </c>
      <c r="AD128" s="35">
        <f t="shared" si="37"/>
        <v>30</v>
      </c>
      <c r="AE128" s="35"/>
      <c r="AF128" s="35">
        <f t="shared" si="38"/>
        <v>30</v>
      </c>
      <c r="AG128" s="35">
        <v>30</v>
      </c>
      <c r="AH128" s="35">
        <f t="shared" si="41"/>
        <v>0</v>
      </c>
      <c r="AI128" s="77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10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10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10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10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10"/>
      <c r="FZ128" s="9"/>
      <c r="GA128" s="9"/>
    </row>
    <row r="129" spans="1:183" s="2" customFormat="1" ht="17.100000000000001" customHeight="1">
      <c r="A129" s="14" t="s">
        <v>116</v>
      </c>
      <c r="B129" s="63">
        <v>402600</v>
      </c>
      <c r="C129" s="63">
        <v>535175.5</v>
      </c>
      <c r="D129" s="4">
        <f t="shared" si="33"/>
        <v>1.2129298310978638</v>
      </c>
      <c r="E129" s="11">
        <v>5</v>
      </c>
      <c r="F129" s="5" t="s">
        <v>360</v>
      </c>
      <c r="G129" s="5" t="s">
        <v>360</v>
      </c>
      <c r="H129" s="5" t="s">
        <v>360</v>
      </c>
      <c r="I129" s="5" t="s">
        <v>360</v>
      </c>
      <c r="J129" s="5" t="s">
        <v>360</v>
      </c>
      <c r="K129" s="5" t="s">
        <v>360</v>
      </c>
      <c r="L129" s="5" t="s">
        <v>360</v>
      </c>
      <c r="M129" s="5" t="s">
        <v>360</v>
      </c>
      <c r="N129" s="35">
        <v>3624.9</v>
      </c>
      <c r="O129" s="35">
        <v>2285</v>
      </c>
      <c r="P129" s="4">
        <f t="shared" si="34"/>
        <v>0.63036221688874172</v>
      </c>
      <c r="Q129" s="11">
        <v>20</v>
      </c>
      <c r="R129" s="5" t="s">
        <v>360</v>
      </c>
      <c r="S129" s="5" t="s">
        <v>360</v>
      </c>
      <c r="T129" s="5" t="s">
        <v>360</v>
      </c>
      <c r="U129" s="5" t="s">
        <v>360</v>
      </c>
      <c r="V129" s="5" t="s">
        <v>360</v>
      </c>
      <c r="W129" s="5" t="s">
        <v>360</v>
      </c>
      <c r="X129" s="43">
        <f t="shared" si="39"/>
        <v>0.74687573973056598</v>
      </c>
      <c r="Y129" s="44">
        <v>2589</v>
      </c>
      <c r="Z129" s="35">
        <f t="shared" si="35"/>
        <v>235.36363636363637</v>
      </c>
      <c r="AA129" s="35">
        <f t="shared" si="40"/>
        <v>175.8</v>
      </c>
      <c r="AB129" s="35">
        <f t="shared" si="36"/>
        <v>-59.563636363636363</v>
      </c>
      <c r="AC129" s="35">
        <v>0</v>
      </c>
      <c r="AD129" s="35">
        <f t="shared" si="37"/>
        <v>175.8</v>
      </c>
      <c r="AE129" s="35"/>
      <c r="AF129" s="35">
        <f t="shared" si="38"/>
        <v>175.8</v>
      </c>
      <c r="AG129" s="35">
        <v>175.8</v>
      </c>
      <c r="AH129" s="35">
        <f t="shared" si="41"/>
        <v>0</v>
      </c>
      <c r="AI129" s="77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10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10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10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10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10"/>
      <c r="FZ129" s="9"/>
      <c r="GA129" s="9"/>
    </row>
    <row r="130" spans="1:183" s="2" customFormat="1" ht="17.100000000000001" customHeight="1">
      <c r="A130" s="18" t="s">
        <v>117</v>
      </c>
      <c r="B130" s="58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35"/>
      <c r="AD130" s="35"/>
      <c r="AE130" s="35"/>
      <c r="AF130" s="35"/>
      <c r="AG130" s="35"/>
      <c r="AH130" s="35"/>
      <c r="AI130" s="77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10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10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10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10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10"/>
      <c r="FZ130" s="9"/>
      <c r="GA130" s="9"/>
    </row>
    <row r="131" spans="1:183" s="2" customFormat="1" ht="17.100000000000001" customHeight="1">
      <c r="A131" s="14" t="s">
        <v>118</v>
      </c>
      <c r="B131" s="63">
        <v>70</v>
      </c>
      <c r="C131" s="63">
        <v>94.2</v>
      </c>
      <c r="D131" s="4">
        <f t="shared" si="33"/>
        <v>1.2145714285714286</v>
      </c>
      <c r="E131" s="11">
        <v>5</v>
      </c>
      <c r="F131" s="5" t="s">
        <v>360</v>
      </c>
      <c r="G131" s="5" t="s">
        <v>360</v>
      </c>
      <c r="H131" s="5" t="s">
        <v>360</v>
      </c>
      <c r="I131" s="5" t="s">
        <v>360</v>
      </c>
      <c r="J131" s="5" t="s">
        <v>360</v>
      </c>
      <c r="K131" s="5" t="s">
        <v>360</v>
      </c>
      <c r="L131" s="5" t="s">
        <v>360</v>
      </c>
      <c r="M131" s="5" t="s">
        <v>360</v>
      </c>
      <c r="N131" s="35">
        <v>71.400000000000006</v>
      </c>
      <c r="O131" s="35">
        <v>25</v>
      </c>
      <c r="P131" s="4">
        <f t="shared" si="34"/>
        <v>0.35014005602240894</v>
      </c>
      <c r="Q131" s="11">
        <v>20</v>
      </c>
      <c r="R131" s="5" t="s">
        <v>360</v>
      </c>
      <c r="S131" s="5" t="s">
        <v>360</v>
      </c>
      <c r="T131" s="5" t="s">
        <v>360</v>
      </c>
      <c r="U131" s="5" t="s">
        <v>360</v>
      </c>
      <c r="V131" s="5" t="s">
        <v>360</v>
      </c>
      <c r="W131" s="5" t="s">
        <v>360</v>
      </c>
      <c r="X131" s="43">
        <f t="shared" si="39"/>
        <v>0.52302633053221281</v>
      </c>
      <c r="Y131" s="44">
        <v>737</v>
      </c>
      <c r="Z131" s="35">
        <f t="shared" si="35"/>
        <v>67</v>
      </c>
      <c r="AA131" s="35">
        <f t="shared" si="40"/>
        <v>35</v>
      </c>
      <c r="AB131" s="35">
        <f t="shared" si="36"/>
        <v>-32</v>
      </c>
      <c r="AC131" s="35">
        <v>0</v>
      </c>
      <c r="AD131" s="35">
        <f t="shared" si="37"/>
        <v>35</v>
      </c>
      <c r="AE131" s="35"/>
      <c r="AF131" s="35">
        <f t="shared" si="38"/>
        <v>35</v>
      </c>
      <c r="AG131" s="35">
        <v>35</v>
      </c>
      <c r="AH131" s="35">
        <f t="shared" si="41"/>
        <v>0</v>
      </c>
      <c r="AI131" s="77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10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10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10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10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10"/>
      <c r="FZ131" s="9"/>
      <c r="GA131" s="9"/>
    </row>
    <row r="132" spans="1:183" s="2" customFormat="1" ht="17.100000000000001" customHeight="1">
      <c r="A132" s="14" t="s">
        <v>119</v>
      </c>
      <c r="B132" s="63">
        <v>31678</v>
      </c>
      <c r="C132" s="63">
        <v>22414.1</v>
      </c>
      <c r="D132" s="4">
        <f t="shared" si="33"/>
        <v>0.70756045204874041</v>
      </c>
      <c r="E132" s="11">
        <v>5</v>
      </c>
      <c r="F132" s="5" t="s">
        <v>360</v>
      </c>
      <c r="G132" s="5" t="s">
        <v>360</v>
      </c>
      <c r="H132" s="5" t="s">
        <v>360</v>
      </c>
      <c r="I132" s="5" t="s">
        <v>360</v>
      </c>
      <c r="J132" s="5" t="s">
        <v>360</v>
      </c>
      <c r="K132" s="5" t="s">
        <v>360</v>
      </c>
      <c r="L132" s="5" t="s">
        <v>360</v>
      </c>
      <c r="M132" s="5" t="s">
        <v>360</v>
      </c>
      <c r="N132" s="35">
        <v>782.5</v>
      </c>
      <c r="O132" s="35">
        <v>383</v>
      </c>
      <c r="P132" s="4">
        <f t="shared" si="34"/>
        <v>0.48945686900958468</v>
      </c>
      <c r="Q132" s="11">
        <v>20</v>
      </c>
      <c r="R132" s="5" t="s">
        <v>360</v>
      </c>
      <c r="S132" s="5" t="s">
        <v>360</v>
      </c>
      <c r="T132" s="5" t="s">
        <v>360</v>
      </c>
      <c r="U132" s="5" t="s">
        <v>360</v>
      </c>
      <c r="V132" s="5" t="s">
        <v>360</v>
      </c>
      <c r="W132" s="5" t="s">
        <v>360</v>
      </c>
      <c r="X132" s="43">
        <f t="shared" si="39"/>
        <v>0.53307758561741581</v>
      </c>
      <c r="Y132" s="44">
        <v>875</v>
      </c>
      <c r="Z132" s="35">
        <f t="shared" si="35"/>
        <v>79.545454545454547</v>
      </c>
      <c r="AA132" s="35">
        <f t="shared" si="40"/>
        <v>42.4</v>
      </c>
      <c r="AB132" s="35">
        <f t="shared" si="36"/>
        <v>-37.145454545454548</v>
      </c>
      <c r="AC132" s="35">
        <v>0</v>
      </c>
      <c r="AD132" s="35">
        <f t="shared" si="37"/>
        <v>42.4</v>
      </c>
      <c r="AE132" s="35"/>
      <c r="AF132" s="35">
        <f t="shared" si="38"/>
        <v>42.4</v>
      </c>
      <c r="AG132" s="35">
        <v>42.4</v>
      </c>
      <c r="AH132" s="35">
        <f t="shared" si="41"/>
        <v>0</v>
      </c>
      <c r="AI132" s="77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10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10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10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10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10"/>
      <c r="FZ132" s="9"/>
      <c r="GA132" s="9"/>
    </row>
    <row r="133" spans="1:183" s="2" customFormat="1" ht="17.100000000000001" customHeight="1">
      <c r="A133" s="14" t="s">
        <v>120</v>
      </c>
      <c r="B133" s="63">
        <v>100</v>
      </c>
      <c r="C133" s="63">
        <v>60.8</v>
      </c>
      <c r="D133" s="4">
        <f t="shared" si="33"/>
        <v>0.60799999999999998</v>
      </c>
      <c r="E133" s="11">
        <v>5</v>
      </c>
      <c r="F133" s="5" t="s">
        <v>360</v>
      </c>
      <c r="G133" s="5" t="s">
        <v>360</v>
      </c>
      <c r="H133" s="5" t="s">
        <v>360</v>
      </c>
      <c r="I133" s="5" t="s">
        <v>360</v>
      </c>
      <c r="J133" s="5" t="s">
        <v>360</v>
      </c>
      <c r="K133" s="5" t="s">
        <v>360</v>
      </c>
      <c r="L133" s="5" t="s">
        <v>360</v>
      </c>
      <c r="M133" s="5" t="s">
        <v>360</v>
      </c>
      <c r="N133" s="35">
        <v>116.1</v>
      </c>
      <c r="O133" s="35">
        <v>20.6</v>
      </c>
      <c r="P133" s="4">
        <f t="shared" si="34"/>
        <v>0.17743324720068909</v>
      </c>
      <c r="Q133" s="11">
        <v>20</v>
      </c>
      <c r="R133" s="5" t="s">
        <v>360</v>
      </c>
      <c r="S133" s="5" t="s">
        <v>360</v>
      </c>
      <c r="T133" s="5" t="s">
        <v>360</v>
      </c>
      <c r="U133" s="5" t="s">
        <v>360</v>
      </c>
      <c r="V133" s="5" t="s">
        <v>360</v>
      </c>
      <c r="W133" s="5" t="s">
        <v>360</v>
      </c>
      <c r="X133" s="43">
        <f t="shared" si="39"/>
        <v>0.26354659776055128</v>
      </c>
      <c r="Y133" s="44">
        <v>894</v>
      </c>
      <c r="Z133" s="35">
        <f t="shared" si="35"/>
        <v>81.272727272727266</v>
      </c>
      <c r="AA133" s="35">
        <f t="shared" si="40"/>
        <v>21.4</v>
      </c>
      <c r="AB133" s="35">
        <f t="shared" si="36"/>
        <v>-59.872727272727268</v>
      </c>
      <c r="AC133" s="35">
        <v>0</v>
      </c>
      <c r="AD133" s="35">
        <f t="shared" si="37"/>
        <v>21.4</v>
      </c>
      <c r="AE133" s="35"/>
      <c r="AF133" s="35">
        <f t="shared" si="38"/>
        <v>21.4</v>
      </c>
      <c r="AG133" s="35">
        <v>21.4</v>
      </c>
      <c r="AH133" s="35">
        <f t="shared" si="41"/>
        <v>0</v>
      </c>
      <c r="AI133" s="77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10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10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10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10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10"/>
      <c r="FZ133" s="9"/>
      <c r="GA133" s="9"/>
    </row>
    <row r="134" spans="1:183" s="2" customFormat="1" ht="17.100000000000001" customHeight="1">
      <c r="A134" s="14" t="s">
        <v>121</v>
      </c>
      <c r="B134" s="63">
        <v>100</v>
      </c>
      <c r="C134" s="63">
        <v>87.8</v>
      </c>
      <c r="D134" s="4">
        <f t="shared" si="33"/>
        <v>0.878</v>
      </c>
      <c r="E134" s="11">
        <v>5</v>
      </c>
      <c r="F134" s="5" t="s">
        <v>360</v>
      </c>
      <c r="G134" s="5" t="s">
        <v>360</v>
      </c>
      <c r="H134" s="5" t="s">
        <v>360</v>
      </c>
      <c r="I134" s="5" t="s">
        <v>360</v>
      </c>
      <c r="J134" s="5" t="s">
        <v>360</v>
      </c>
      <c r="K134" s="5" t="s">
        <v>360</v>
      </c>
      <c r="L134" s="5" t="s">
        <v>360</v>
      </c>
      <c r="M134" s="5" t="s">
        <v>360</v>
      </c>
      <c r="N134" s="35">
        <v>149.80000000000001</v>
      </c>
      <c r="O134" s="35">
        <v>12.3</v>
      </c>
      <c r="P134" s="4">
        <f t="shared" si="34"/>
        <v>8.2109479305740987E-2</v>
      </c>
      <c r="Q134" s="11">
        <v>20</v>
      </c>
      <c r="R134" s="5" t="s">
        <v>360</v>
      </c>
      <c r="S134" s="5" t="s">
        <v>360</v>
      </c>
      <c r="T134" s="5" t="s">
        <v>360</v>
      </c>
      <c r="U134" s="5" t="s">
        <v>360</v>
      </c>
      <c r="V134" s="5" t="s">
        <v>360</v>
      </c>
      <c r="W134" s="5" t="s">
        <v>360</v>
      </c>
      <c r="X134" s="43">
        <f t="shared" si="39"/>
        <v>0.24128758344459278</v>
      </c>
      <c r="Y134" s="44">
        <v>973</v>
      </c>
      <c r="Z134" s="35">
        <f t="shared" si="35"/>
        <v>88.454545454545453</v>
      </c>
      <c r="AA134" s="35">
        <f t="shared" si="40"/>
        <v>21.3</v>
      </c>
      <c r="AB134" s="35">
        <f t="shared" si="36"/>
        <v>-67.154545454545456</v>
      </c>
      <c r="AC134" s="35">
        <v>0</v>
      </c>
      <c r="AD134" s="35">
        <f t="shared" si="37"/>
        <v>21.3</v>
      </c>
      <c r="AE134" s="35"/>
      <c r="AF134" s="35">
        <f t="shared" si="38"/>
        <v>21.3</v>
      </c>
      <c r="AG134" s="35">
        <v>21.3</v>
      </c>
      <c r="AH134" s="35">
        <f t="shared" si="41"/>
        <v>0</v>
      </c>
      <c r="AI134" s="77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10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10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10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  <c r="EO134" s="9"/>
      <c r="EP134" s="9"/>
      <c r="EQ134" s="9"/>
      <c r="ER134" s="9"/>
      <c r="ES134" s="9"/>
      <c r="ET134" s="9"/>
      <c r="EU134" s="9"/>
      <c r="EV134" s="9"/>
      <c r="EW134" s="10"/>
      <c r="EX134" s="9"/>
      <c r="EY134" s="9"/>
      <c r="EZ134" s="9"/>
      <c r="FA134" s="9"/>
      <c r="FB134" s="9"/>
      <c r="FC134" s="9"/>
      <c r="FD134" s="9"/>
      <c r="FE134" s="9"/>
      <c r="FF134" s="9"/>
      <c r="FG134" s="9"/>
      <c r="FH134" s="9"/>
      <c r="FI134" s="9"/>
      <c r="FJ134" s="9"/>
      <c r="FK134" s="9"/>
      <c r="FL134" s="9"/>
      <c r="FM134" s="9"/>
      <c r="FN134" s="9"/>
      <c r="FO134" s="9"/>
      <c r="FP134" s="9"/>
      <c r="FQ134" s="9"/>
      <c r="FR134" s="9"/>
      <c r="FS134" s="9"/>
      <c r="FT134" s="9"/>
      <c r="FU134" s="9"/>
      <c r="FV134" s="9"/>
      <c r="FW134" s="9"/>
      <c r="FX134" s="9"/>
      <c r="FY134" s="10"/>
      <c r="FZ134" s="9"/>
      <c r="GA134" s="9"/>
    </row>
    <row r="135" spans="1:183" s="2" customFormat="1" ht="17.100000000000001" customHeight="1">
      <c r="A135" s="14" t="s">
        <v>122</v>
      </c>
      <c r="B135" s="63">
        <v>291</v>
      </c>
      <c r="C135" s="63">
        <v>250.7</v>
      </c>
      <c r="D135" s="4">
        <f t="shared" si="33"/>
        <v>0.86151202749140887</v>
      </c>
      <c r="E135" s="11">
        <v>5</v>
      </c>
      <c r="F135" s="5" t="s">
        <v>360</v>
      </c>
      <c r="G135" s="5" t="s">
        <v>360</v>
      </c>
      <c r="H135" s="5" t="s">
        <v>360</v>
      </c>
      <c r="I135" s="5" t="s">
        <v>360</v>
      </c>
      <c r="J135" s="5" t="s">
        <v>360</v>
      </c>
      <c r="K135" s="5" t="s">
        <v>360</v>
      </c>
      <c r="L135" s="5" t="s">
        <v>360</v>
      </c>
      <c r="M135" s="5" t="s">
        <v>360</v>
      </c>
      <c r="N135" s="35">
        <v>41.8</v>
      </c>
      <c r="O135" s="35">
        <v>62.5</v>
      </c>
      <c r="P135" s="4">
        <f t="shared" si="34"/>
        <v>1.2295215311004783</v>
      </c>
      <c r="Q135" s="11">
        <v>20</v>
      </c>
      <c r="R135" s="5" t="s">
        <v>360</v>
      </c>
      <c r="S135" s="5" t="s">
        <v>360</v>
      </c>
      <c r="T135" s="5" t="s">
        <v>360</v>
      </c>
      <c r="U135" s="5" t="s">
        <v>360</v>
      </c>
      <c r="V135" s="5" t="s">
        <v>360</v>
      </c>
      <c r="W135" s="5" t="s">
        <v>360</v>
      </c>
      <c r="X135" s="43">
        <f t="shared" si="39"/>
        <v>1.1559196303786645</v>
      </c>
      <c r="Y135" s="44">
        <v>757</v>
      </c>
      <c r="Z135" s="35">
        <f t="shared" si="35"/>
        <v>68.818181818181813</v>
      </c>
      <c r="AA135" s="35">
        <f t="shared" si="40"/>
        <v>79.5</v>
      </c>
      <c r="AB135" s="35">
        <f t="shared" si="36"/>
        <v>10.681818181818187</v>
      </c>
      <c r="AC135" s="35">
        <v>0</v>
      </c>
      <c r="AD135" s="35">
        <f t="shared" si="37"/>
        <v>79.5</v>
      </c>
      <c r="AE135" s="35"/>
      <c r="AF135" s="35">
        <f t="shared" si="38"/>
        <v>79.5</v>
      </c>
      <c r="AG135" s="35">
        <v>79.5</v>
      </c>
      <c r="AH135" s="35">
        <f t="shared" si="41"/>
        <v>0</v>
      </c>
      <c r="AI135" s="77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10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10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10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  <c r="EO135" s="9"/>
      <c r="EP135" s="9"/>
      <c r="EQ135" s="9"/>
      <c r="ER135" s="9"/>
      <c r="ES135" s="9"/>
      <c r="ET135" s="9"/>
      <c r="EU135" s="9"/>
      <c r="EV135" s="9"/>
      <c r="EW135" s="10"/>
      <c r="EX135" s="9"/>
      <c r="EY135" s="9"/>
      <c r="EZ135" s="9"/>
      <c r="FA135" s="9"/>
      <c r="FB135" s="9"/>
      <c r="FC135" s="9"/>
      <c r="FD135" s="9"/>
      <c r="FE135" s="9"/>
      <c r="FF135" s="9"/>
      <c r="FG135" s="9"/>
      <c r="FH135" s="9"/>
      <c r="FI135" s="9"/>
      <c r="FJ135" s="9"/>
      <c r="FK135" s="9"/>
      <c r="FL135" s="9"/>
      <c r="FM135" s="9"/>
      <c r="FN135" s="9"/>
      <c r="FO135" s="9"/>
      <c r="FP135" s="9"/>
      <c r="FQ135" s="9"/>
      <c r="FR135" s="9"/>
      <c r="FS135" s="9"/>
      <c r="FT135" s="9"/>
      <c r="FU135" s="9"/>
      <c r="FV135" s="9"/>
      <c r="FW135" s="9"/>
      <c r="FX135" s="9"/>
      <c r="FY135" s="10"/>
      <c r="FZ135" s="9"/>
      <c r="GA135" s="9"/>
    </row>
    <row r="136" spans="1:183" s="2" customFormat="1" ht="17.100000000000001" customHeight="1">
      <c r="A136" s="14" t="s">
        <v>123</v>
      </c>
      <c r="B136" s="63">
        <v>160</v>
      </c>
      <c r="C136" s="63">
        <v>100.7</v>
      </c>
      <c r="D136" s="4">
        <f t="shared" si="33"/>
        <v>0.62937500000000002</v>
      </c>
      <c r="E136" s="11">
        <v>5</v>
      </c>
      <c r="F136" s="5" t="s">
        <v>360</v>
      </c>
      <c r="G136" s="5" t="s">
        <v>360</v>
      </c>
      <c r="H136" s="5" t="s">
        <v>360</v>
      </c>
      <c r="I136" s="5" t="s">
        <v>360</v>
      </c>
      <c r="J136" s="5" t="s">
        <v>360</v>
      </c>
      <c r="K136" s="5" t="s">
        <v>360</v>
      </c>
      <c r="L136" s="5" t="s">
        <v>360</v>
      </c>
      <c r="M136" s="5" t="s">
        <v>360</v>
      </c>
      <c r="N136" s="35">
        <v>56.1</v>
      </c>
      <c r="O136" s="35">
        <v>35.700000000000003</v>
      </c>
      <c r="P136" s="4">
        <f t="shared" si="34"/>
        <v>0.63636363636363635</v>
      </c>
      <c r="Q136" s="11">
        <v>20</v>
      </c>
      <c r="R136" s="5" t="s">
        <v>360</v>
      </c>
      <c r="S136" s="5" t="s">
        <v>360</v>
      </c>
      <c r="T136" s="5" t="s">
        <v>360</v>
      </c>
      <c r="U136" s="5" t="s">
        <v>360</v>
      </c>
      <c r="V136" s="5" t="s">
        <v>360</v>
      </c>
      <c r="W136" s="5" t="s">
        <v>360</v>
      </c>
      <c r="X136" s="43">
        <f t="shared" si="39"/>
        <v>0.634965909090909</v>
      </c>
      <c r="Y136" s="44">
        <v>1014</v>
      </c>
      <c r="Z136" s="35">
        <f t="shared" si="35"/>
        <v>92.181818181818187</v>
      </c>
      <c r="AA136" s="35">
        <f t="shared" si="40"/>
        <v>58.5</v>
      </c>
      <c r="AB136" s="35">
        <f t="shared" si="36"/>
        <v>-33.681818181818187</v>
      </c>
      <c r="AC136" s="35">
        <v>0</v>
      </c>
      <c r="AD136" s="35">
        <f t="shared" si="37"/>
        <v>58.5</v>
      </c>
      <c r="AE136" s="35"/>
      <c r="AF136" s="35">
        <f t="shared" si="38"/>
        <v>58.5</v>
      </c>
      <c r="AG136" s="35">
        <v>58.5</v>
      </c>
      <c r="AH136" s="35">
        <f t="shared" si="41"/>
        <v>0</v>
      </c>
      <c r="AI136" s="77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10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10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10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10"/>
      <c r="EX136" s="9"/>
      <c r="EY136" s="9"/>
      <c r="EZ136" s="9"/>
      <c r="FA136" s="9"/>
      <c r="FB136" s="9"/>
      <c r="FC136" s="9"/>
      <c r="FD136" s="9"/>
      <c r="FE136" s="9"/>
      <c r="FF136" s="9"/>
      <c r="FG136" s="9"/>
      <c r="FH136" s="9"/>
      <c r="FI136" s="9"/>
      <c r="FJ136" s="9"/>
      <c r="FK136" s="9"/>
      <c r="FL136" s="9"/>
      <c r="FM136" s="9"/>
      <c r="FN136" s="9"/>
      <c r="FO136" s="9"/>
      <c r="FP136" s="9"/>
      <c r="FQ136" s="9"/>
      <c r="FR136" s="9"/>
      <c r="FS136" s="9"/>
      <c r="FT136" s="9"/>
      <c r="FU136" s="9"/>
      <c r="FV136" s="9"/>
      <c r="FW136" s="9"/>
      <c r="FX136" s="9"/>
      <c r="FY136" s="10"/>
      <c r="FZ136" s="9"/>
      <c r="GA136" s="9"/>
    </row>
    <row r="137" spans="1:183" s="2" customFormat="1" ht="17.100000000000001" customHeight="1">
      <c r="A137" s="14" t="s">
        <v>124</v>
      </c>
      <c r="B137" s="63">
        <v>158</v>
      </c>
      <c r="C137" s="63">
        <v>208.5</v>
      </c>
      <c r="D137" s="4">
        <f t="shared" si="33"/>
        <v>1.2119620253164556</v>
      </c>
      <c r="E137" s="11">
        <v>5</v>
      </c>
      <c r="F137" s="5" t="s">
        <v>360</v>
      </c>
      <c r="G137" s="5" t="s">
        <v>360</v>
      </c>
      <c r="H137" s="5" t="s">
        <v>360</v>
      </c>
      <c r="I137" s="5" t="s">
        <v>360</v>
      </c>
      <c r="J137" s="5" t="s">
        <v>360</v>
      </c>
      <c r="K137" s="5" t="s">
        <v>360</v>
      </c>
      <c r="L137" s="5" t="s">
        <v>360</v>
      </c>
      <c r="M137" s="5" t="s">
        <v>360</v>
      </c>
      <c r="N137" s="35">
        <v>212.7</v>
      </c>
      <c r="O137" s="35">
        <v>61.3</v>
      </c>
      <c r="P137" s="4">
        <f t="shared" si="34"/>
        <v>0.28819934179595674</v>
      </c>
      <c r="Q137" s="11">
        <v>20</v>
      </c>
      <c r="R137" s="5" t="s">
        <v>360</v>
      </c>
      <c r="S137" s="5" t="s">
        <v>360</v>
      </c>
      <c r="T137" s="5" t="s">
        <v>360</v>
      </c>
      <c r="U137" s="5" t="s">
        <v>360</v>
      </c>
      <c r="V137" s="5" t="s">
        <v>360</v>
      </c>
      <c r="W137" s="5" t="s">
        <v>360</v>
      </c>
      <c r="X137" s="43">
        <f t="shared" si="39"/>
        <v>0.47295187850005649</v>
      </c>
      <c r="Y137" s="44">
        <v>742</v>
      </c>
      <c r="Z137" s="35">
        <f t="shared" si="35"/>
        <v>67.454545454545453</v>
      </c>
      <c r="AA137" s="35">
        <f t="shared" si="40"/>
        <v>31.9</v>
      </c>
      <c r="AB137" s="35">
        <f t="shared" si="36"/>
        <v>-35.554545454545455</v>
      </c>
      <c r="AC137" s="35">
        <v>0</v>
      </c>
      <c r="AD137" s="35">
        <f t="shared" si="37"/>
        <v>31.9</v>
      </c>
      <c r="AE137" s="35"/>
      <c r="AF137" s="35">
        <f t="shared" si="38"/>
        <v>31.9</v>
      </c>
      <c r="AG137" s="35">
        <v>31.9</v>
      </c>
      <c r="AH137" s="35">
        <f t="shared" si="41"/>
        <v>0</v>
      </c>
      <c r="AI137" s="77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10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10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10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10"/>
      <c r="EX137" s="9"/>
      <c r="EY137" s="9"/>
      <c r="EZ137" s="9"/>
      <c r="FA137" s="9"/>
      <c r="FB137" s="9"/>
      <c r="FC137" s="9"/>
      <c r="FD137" s="9"/>
      <c r="FE137" s="9"/>
      <c r="FF137" s="9"/>
      <c r="FG137" s="9"/>
      <c r="FH137" s="9"/>
      <c r="FI137" s="9"/>
      <c r="FJ137" s="9"/>
      <c r="FK137" s="9"/>
      <c r="FL137" s="9"/>
      <c r="FM137" s="9"/>
      <c r="FN137" s="9"/>
      <c r="FO137" s="9"/>
      <c r="FP137" s="9"/>
      <c r="FQ137" s="9"/>
      <c r="FR137" s="9"/>
      <c r="FS137" s="9"/>
      <c r="FT137" s="9"/>
      <c r="FU137" s="9"/>
      <c r="FV137" s="9"/>
      <c r="FW137" s="9"/>
      <c r="FX137" s="9"/>
      <c r="FY137" s="10"/>
      <c r="FZ137" s="9"/>
      <c r="GA137" s="9"/>
    </row>
    <row r="138" spans="1:183" s="2" customFormat="1" ht="17.100000000000001" customHeight="1">
      <c r="A138" s="18" t="s">
        <v>125</v>
      </c>
      <c r="B138" s="58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35"/>
      <c r="AD138" s="35"/>
      <c r="AE138" s="35"/>
      <c r="AF138" s="35"/>
      <c r="AG138" s="35"/>
      <c r="AH138" s="35"/>
      <c r="AI138" s="77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10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10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10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10"/>
      <c r="EX138" s="9"/>
      <c r="EY138" s="9"/>
      <c r="EZ138" s="9"/>
      <c r="FA138" s="9"/>
      <c r="FB138" s="9"/>
      <c r="FC138" s="9"/>
      <c r="FD138" s="9"/>
      <c r="FE138" s="9"/>
      <c r="FF138" s="9"/>
      <c r="FG138" s="9"/>
      <c r="FH138" s="9"/>
      <c r="FI138" s="9"/>
      <c r="FJ138" s="9"/>
      <c r="FK138" s="9"/>
      <c r="FL138" s="9"/>
      <c r="FM138" s="9"/>
      <c r="FN138" s="9"/>
      <c r="FO138" s="9"/>
      <c r="FP138" s="9"/>
      <c r="FQ138" s="9"/>
      <c r="FR138" s="9"/>
      <c r="FS138" s="9"/>
      <c r="FT138" s="9"/>
      <c r="FU138" s="9"/>
      <c r="FV138" s="9"/>
      <c r="FW138" s="9"/>
      <c r="FX138" s="9"/>
      <c r="FY138" s="10"/>
      <c r="FZ138" s="9"/>
      <c r="GA138" s="9"/>
    </row>
    <row r="139" spans="1:183" s="2" customFormat="1" ht="17.100000000000001" customHeight="1">
      <c r="A139" s="14" t="s">
        <v>126</v>
      </c>
      <c r="B139" s="63">
        <v>1952</v>
      </c>
      <c r="C139" s="63">
        <v>4413</v>
      </c>
      <c r="D139" s="4">
        <f t="shared" si="33"/>
        <v>1.3</v>
      </c>
      <c r="E139" s="11">
        <v>5</v>
      </c>
      <c r="F139" s="5" t="s">
        <v>360</v>
      </c>
      <c r="G139" s="5" t="s">
        <v>360</v>
      </c>
      <c r="H139" s="5" t="s">
        <v>360</v>
      </c>
      <c r="I139" s="5" t="s">
        <v>360</v>
      </c>
      <c r="J139" s="5" t="s">
        <v>360</v>
      </c>
      <c r="K139" s="5" t="s">
        <v>360</v>
      </c>
      <c r="L139" s="5" t="s">
        <v>360</v>
      </c>
      <c r="M139" s="5" t="s">
        <v>360</v>
      </c>
      <c r="N139" s="35">
        <v>97.8</v>
      </c>
      <c r="O139" s="35">
        <v>96</v>
      </c>
      <c r="P139" s="4">
        <f t="shared" si="34"/>
        <v>0.98159509202453987</v>
      </c>
      <c r="Q139" s="11">
        <v>20</v>
      </c>
      <c r="R139" s="5" t="s">
        <v>360</v>
      </c>
      <c r="S139" s="5" t="s">
        <v>360</v>
      </c>
      <c r="T139" s="5" t="s">
        <v>360</v>
      </c>
      <c r="U139" s="5" t="s">
        <v>360</v>
      </c>
      <c r="V139" s="5" t="s">
        <v>360</v>
      </c>
      <c r="W139" s="5" t="s">
        <v>360</v>
      </c>
      <c r="X139" s="43">
        <f t="shared" si="39"/>
        <v>1.0452760736196318</v>
      </c>
      <c r="Y139" s="44">
        <v>1035</v>
      </c>
      <c r="Z139" s="35">
        <f t="shared" si="35"/>
        <v>94.090909090909093</v>
      </c>
      <c r="AA139" s="35">
        <f t="shared" si="40"/>
        <v>98.4</v>
      </c>
      <c r="AB139" s="35">
        <f t="shared" si="36"/>
        <v>4.3090909090909122</v>
      </c>
      <c r="AC139" s="35">
        <v>0</v>
      </c>
      <c r="AD139" s="35">
        <f t="shared" si="37"/>
        <v>98.4</v>
      </c>
      <c r="AE139" s="35"/>
      <c r="AF139" s="35">
        <f t="shared" si="38"/>
        <v>98.4</v>
      </c>
      <c r="AG139" s="35">
        <v>98.4</v>
      </c>
      <c r="AH139" s="35">
        <f t="shared" si="41"/>
        <v>0</v>
      </c>
      <c r="AI139" s="77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10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10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10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10"/>
      <c r="EX139" s="9"/>
      <c r="EY139" s="9"/>
      <c r="EZ139" s="9"/>
      <c r="FA139" s="9"/>
      <c r="FB139" s="9"/>
      <c r="FC139" s="9"/>
      <c r="FD139" s="9"/>
      <c r="FE139" s="9"/>
      <c r="FF139" s="9"/>
      <c r="FG139" s="9"/>
      <c r="FH139" s="9"/>
      <c r="FI139" s="9"/>
      <c r="FJ139" s="9"/>
      <c r="FK139" s="9"/>
      <c r="FL139" s="9"/>
      <c r="FM139" s="9"/>
      <c r="FN139" s="9"/>
      <c r="FO139" s="9"/>
      <c r="FP139" s="9"/>
      <c r="FQ139" s="9"/>
      <c r="FR139" s="9"/>
      <c r="FS139" s="9"/>
      <c r="FT139" s="9"/>
      <c r="FU139" s="9"/>
      <c r="FV139" s="9"/>
      <c r="FW139" s="9"/>
      <c r="FX139" s="9"/>
      <c r="FY139" s="10"/>
      <c r="FZ139" s="9"/>
      <c r="GA139" s="9"/>
    </row>
    <row r="140" spans="1:183" s="2" customFormat="1" ht="17.100000000000001" customHeight="1">
      <c r="A140" s="14" t="s">
        <v>127</v>
      </c>
      <c r="B140" s="63">
        <v>0</v>
      </c>
      <c r="C140" s="63">
        <v>0</v>
      </c>
      <c r="D140" s="4">
        <f t="shared" si="33"/>
        <v>0</v>
      </c>
      <c r="E140" s="11">
        <v>0</v>
      </c>
      <c r="F140" s="5" t="s">
        <v>360</v>
      </c>
      <c r="G140" s="5" t="s">
        <v>360</v>
      </c>
      <c r="H140" s="5" t="s">
        <v>360</v>
      </c>
      <c r="I140" s="5" t="s">
        <v>360</v>
      </c>
      <c r="J140" s="5" t="s">
        <v>360</v>
      </c>
      <c r="K140" s="5" t="s">
        <v>360</v>
      </c>
      <c r="L140" s="5" t="s">
        <v>360</v>
      </c>
      <c r="M140" s="5" t="s">
        <v>360</v>
      </c>
      <c r="N140" s="35">
        <v>35.799999999999997</v>
      </c>
      <c r="O140" s="35">
        <v>49.2</v>
      </c>
      <c r="P140" s="4">
        <f t="shared" si="34"/>
        <v>1.2174301675977652</v>
      </c>
      <c r="Q140" s="11">
        <v>20</v>
      </c>
      <c r="R140" s="5" t="s">
        <v>360</v>
      </c>
      <c r="S140" s="5" t="s">
        <v>360</v>
      </c>
      <c r="T140" s="5" t="s">
        <v>360</v>
      </c>
      <c r="U140" s="5" t="s">
        <v>360</v>
      </c>
      <c r="V140" s="5" t="s">
        <v>360</v>
      </c>
      <c r="W140" s="5" t="s">
        <v>360</v>
      </c>
      <c r="X140" s="43">
        <f t="shared" si="39"/>
        <v>1.2174301675977652</v>
      </c>
      <c r="Y140" s="44">
        <v>1358</v>
      </c>
      <c r="Z140" s="35">
        <f t="shared" si="35"/>
        <v>123.45454545454545</v>
      </c>
      <c r="AA140" s="35">
        <f t="shared" si="40"/>
        <v>150.30000000000001</v>
      </c>
      <c r="AB140" s="35">
        <f t="shared" si="36"/>
        <v>26.845454545454558</v>
      </c>
      <c r="AC140" s="35">
        <v>0</v>
      </c>
      <c r="AD140" s="35">
        <f t="shared" si="37"/>
        <v>150.30000000000001</v>
      </c>
      <c r="AE140" s="35"/>
      <c r="AF140" s="35">
        <f t="shared" si="38"/>
        <v>150.30000000000001</v>
      </c>
      <c r="AG140" s="35">
        <v>150.30000000000001</v>
      </c>
      <c r="AH140" s="35">
        <f t="shared" si="41"/>
        <v>0</v>
      </c>
      <c r="AI140" s="77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10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10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10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10"/>
      <c r="EX140" s="9"/>
      <c r="EY140" s="9"/>
      <c r="EZ140" s="9"/>
      <c r="FA140" s="9"/>
      <c r="FB140" s="9"/>
      <c r="FC140" s="9"/>
      <c r="FD140" s="9"/>
      <c r="FE140" s="9"/>
      <c r="FF140" s="9"/>
      <c r="FG140" s="9"/>
      <c r="FH140" s="9"/>
      <c r="FI140" s="9"/>
      <c r="FJ140" s="9"/>
      <c r="FK140" s="9"/>
      <c r="FL140" s="9"/>
      <c r="FM140" s="9"/>
      <c r="FN140" s="9"/>
      <c r="FO140" s="9"/>
      <c r="FP140" s="9"/>
      <c r="FQ140" s="9"/>
      <c r="FR140" s="9"/>
      <c r="FS140" s="9"/>
      <c r="FT140" s="9"/>
      <c r="FU140" s="9"/>
      <c r="FV140" s="9"/>
      <c r="FW140" s="9"/>
      <c r="FX140" s="9"/>
      <c r="FY140" s="10"/>
      <c r="FZ140" s="9"/>
      <c r="GA140" s="9"/>
    </row>
    <row r="141" spans="1:183" s="2" customFormat="1" ht="17.100000000000001" customHeight="1">
      <c r="A141" s="14" t="s">
        <v>128</v>
      </c>
      <c r="B141" s="63">
        <v>4740</v>
      </c>
      <c r="C141" s="63">
        <v>4131.2</v>
      </c>
      <c r="D141" s="4">
        <f t="shared" si="33"/>
        <v>0.87156118143459915</v>
      </c>
      <c r="E141" s="11">
        <v>5</v>
      </c>
      <c r="F141" s="5" t="s">
        <v>360</v>
      </c>
      <c r="G141" s="5" t="s">
        <v>360</v>
      </c>
      <c r="H141" s="5" t="s">
        <v>360</v>
      </c>
      <c r="I141" s="5" t="s">
        <v>360</v>
      </c>
      <c r="J141" s="5" t="s">
        <v>360</v>
      </c>
      <c r="K141" s="5" t="s">
        <v>360</v>
      </c>
      <c r="L141" s="5" t="s">
        <v>360</v>
      </c>
      <c r="M141" s="5" t="s">
        <v>360</v>
      </c>
      <c r="N141" s="35">
        <v>428.8</v>
      </c>
      <c r="O141" s="35">
        <v>324.7</v>
      </c>
      <c r="P141" s="4">
        <f t="shared" si="34"/>
        <v>0.75722947761194026</v>
      </c>
      <c r="Q141" s="11">
        <v>20</v>
      </c>
      <c r="R141" s="5" t="s">
        <v>360</v>
      </c>
      <c r="S141" s="5" t="s">
        <v>360</v>
      </c>
      <c r="T141" s="5" t="s">
        <v>360</v>
      </c>
      <c r="U141" s="5" t="s">
        <v>360</v>
      </c>
      <c r="V141" s="5" t="s">
        <v>360</v>
      </c>
      <c r="W141" s="5" t="s">
        <v>360</v>
      </c>
      <c r="X141" s="43">
        <f t="shared" si="39"/>
        <v>0.78009581837647202</v>
      </c>
      <c r="Y141" s="44">
        <v>1661</v>
      </c>
      <c r="Z141" s="35">
        <f t="shared" si="35"/>
        <v>151</v>
      </c>
      <c r="AA141" s="35">
        <f t="shared" si="40"/>
        <v>117.8</v>
      </c>
      <c r="AB141" s="35">
        <f t="shared" si="36"/>
        <v>-33.200000000000003</v>
      </c>
      <c r="AC141" s="35">
        <v>0</v>
      </c>
      <c r="AD141" s="35">
        <f t="shared" si="37"/>
        <v>117.8</v>
      </c>
      <c r="AE141" s="35"/>
      <c r="AF141" s="35">
        <f t="shared" si="38"/>
        <v>117.8</v>
      </c>
      <c r="AG141" s="35">
        <v>117.8</v>
      </c>
      <c r="AH141" s="35">
        <f t="shared" si="41"/>
        <v>0</v>
      </c>
      <c r="AI141" s="77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10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10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10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10"/>
      <c r="EX141" s="9"/>
      <c r="EY141" s="9"/>
      <c r="EZ141" s="9"/>
      <c r="FA141" s="9"/>
      <c r="FB141" s="9"/>
      <c r="FC141" s="9"/>
      <c r="FD141" s="9"/>
      <c r="FE141" s="9"/>
      <c r="FF141" s="9"/>
      <c r="FG141" s="9"/>
      <c r="FH141" s="9"/>
      <c r="FI141" s="9"/>
      <c r="FJ141" s="9"/>
      <c r="FK141" s="9"/>
      <c r="FL141" s="9"/>
      <c r="FM141" s="9"/>
      <c r="FN141" s="9"/>
      <c r="FO141" s="9"/>
      <c r="FP141" s="9"/>
      <c r="FQ141" s="9"/>
      <c r="FR141" s="9"/>
      <c r="FS141" s="9"/>
      <c r="FT141" s="9"/>
      <c r="FU141" s="9"/>
      <c r="FV141" s="9"/>
      <c r="FW141" s="9"/>
      <c r="FX141" s="9"/>
      <c r="FY141" s="10"/>
      <c r="FZ141" s="9"/>
      <c r="GA141" s="9"/>
    </row>
    <row r="142" spans="1:183" s="2" customFormat="1" ht="17.100000000000001" customHeight="1">
      <c r="A142" s="14" t="s">
        <v>129</v>
      </c>
      <c r="B142" s="63">
        <v>0</v>
      </c>
      <c r="C142" s="63">
        <v>0</v>
      </c>
      <c r="D142" s="4">
        <f t="shared" si="33"/>
        <v>0</v>
      </c>
      <c r="E142" s="11">
        <v>0</v>
      </c>
      <c r="F142" s="5" t="s">
        <v>360</v>
      </c>
      <c r="G142" s="5" t="s">
        <v>360</v>
      </c>
      <c r="H142" s="5" t="s">
        <v>360</v>
      </c>
      <c r="I142" s="5" t="s">
        <v>360</v>
      </c>
      <c r="J142" s="5" t="s">
        <v>360</v>
      </c>
      <c r="K142" s="5" t="s">
        <v>360</v>
      </c>
      <c r="L142" s="5" t="s">
        <v>360</v>
      </c>
      <c r="M142" s="5" t="s">
        <v>360</v>
      </c>
      <c r="N142" s="35">
        <v>47.3</v>
      </c>
      <c r="O142" s="35">
        <v>33.9</v>
      </c>
      <c r="P142" s="4">
        <f t="shared" si="34"/>
        <v>0.71670190274841439</v>
      </c>
      <c r="Q142" s="11">
        <v>20</v>
      </c>
      <c r="R142" s="5" t="s">
        <v>360</v>
      </c>
      <c r="S142" s="5" t="s">
        <v>360</v>
      </c>
      <c r="T142" s="5" t="s">
        <v>360</v>
      </c>
      <c r="U142" s="5" t="s">
        <v>360</v>
      </c>
      <c r="V142" s="5" t="s">
        <v>360</v>
      </c>
      <c r="W142" s="5" t="s">
        <v>360</v>
      </c>
      <c r="X142" s="43">
        <f t="shared" si="39"/>
        <v>0.71670190274841439</v>
      </c>
      <c r="Y142" s="44">
        <v>1347</v>
      </c>
      <c r="Z142" s="35">
        <f t="shared" si="35"/>
        <v>122.45454545454545</v>
      </c>
      <c r="AA142" s="35">
        <f t="shared" si="40"/>
        <v>87.8</v>
      </c>
      <c r="AB142" s="35">
        <f t="shared" si="36"/>
        <v>-34.654545454545456</v>
      </c>
      <c r="AC142" s="35">
        <v>0</v>
      </c>
      <c r="AD142" s="35">
        <f t="shared" si="37"/>
        <v>87.8</v>
      </c>
      <c r="AE142" s="35"/>
      <c r="AF142" s="35">
        <f t="shared" si="38"/>
        <v>87.8</v>
      </c>
      <c r="AG142" s="35">
        <v>87.8</v>
      </c>
      <c r="AH142" s="35">
        <f t="shared" si="41"/>
        <v>0</v>
      </c>
      <c r="AI142" s="77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10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10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10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10"/>
      <c r="EX142" s="9"/>
      <c r="EY142" s="9"/>
      <c r="EZ142" s="9"/>
      <c r="FA142" s="9"/>
      <c r="FB142" s="9"/>
      <c r="FC142" s="9"/>
      <c r="FD142" s="9"/>
      <c r="FE142" s="9"/>
      <c r="FF142" s="9"/>
      <c r="FG142" s="9"/>
      <c r="FH142" s="9"/>
      <c r="FI142" s="9"/>
      <c r="FJ142" s="9"/>
      <c r="FK142" s="9"/>
      <c r="FL142" s="9"/>
      <c r="FM142" s="9"/>
      <c r="FN142" s="9"/>
      <c r="FO142" s="9"/>
      <c r="FP142" s="9"/>
      <c r="FQ142" s="9"/>
      <c r="FR142" s="9"/>
      <c r="FS142" s="9"/>
      <c r="FT142" s="9"/>
      <c r="FU142" s="9"/>
      <c r="FV142" s="9"/>
      <c r="FW142" s="9"/>
      <c r="FX142" s="9"/>
      <c r="FY142" s="10"/>
      <c r="FZ142" s="9"/>
      <c r="GA142" s="9"/>
    </row>
    <row r="143" spans="1:183" s="2" customFormat="1" ht="17.100000000000001" customHeight="1">
      <c r="A143" s="14" t="s">
        <v>130</v>
      </c>
      <c r="B143" s="63">
        <v>0</v>
      </c>
      <c r="C143" s="63">
        <v>0</v>
      </c>
      <c r="D143" s="4">
        <f t="shared" si="33"/>
        <v>0</v>
      </c>
      <c r="E143" s="11">
        <v>0</v>
      </c>
      <c r="F143" s="5" t="s">
        <v>360</v>
      </c>
      <c r="G143" s="5" t="s">
        <v>360</v>
      </c>
      <c r="H143" s="5" t="s">
        <v>360</v>
      </c>
      <c r="I143" s="5" t="s">
        <v>360</v>
      </c>
      <c r="J143" s="5" t="s">
        <v>360</v>
      </c>
      <c r="K143" s="5" t="s">
        <v>360</v>
      </c>
      <c r="L143" s="5" t="s">
        <v>360</v>
      </c>
      <c r="M143" s="5" t="s">
        <v>360</v>
      </c>
      <c r="N143" s="35">
        <v>70.099999999999994</v>
      </c>
      <c r="O143" s="35">
        <v>260.10000000000002</v>
      </c>
      <c r="P143" s="4">
        <f t="shared" si="34"/>
        <v>1.3</v>
      </c>
      <c r="Q143" s="11">
        <v>20</v>
      </c>
      <c r="R143" s="5" t="s">
        <v>360</v>
      </c>
      <c r="S143" s="5" t="s">
        <v>360</v>
      </c>
      <c r="T143" s="5" t="s">
        <v>360</v>
      </c>
      <c r="U143" s="5" t="s">
        <v>360</v>
      </c>
      <c r="V143" s="5" t="s">
        <v>360</v>
      </c>
      <c r="W143" s="5" t="s">
        <v>360</v>
      </c>
      <c r="X143" s="43">
        <f t="shared" si="39"/>
        <v>1.3</v>
      </c>
      <c r="Y143" s="44">
        <v>1968</v>
      </c>
      <c r="Z143" s="35">
        <f t="shared" si="35"/>
        <v>178.90909090909091</v>
      </c>
      <c r="AA143" s="35">
        <f t="shared" si="40"/>
        <v>232.6</v>
      </c>
      <c r="AB143" s="35">
        <f t="shared" si="36"/>
        <v>53.690909090909088</v>
      </c>
      <c r="AC143" s="35">
        <v>0</v>
      </c>
      <c r="AD143" s="35">
        <f t="shared" si="37"/>
        <v>232.6</v>
      </c>
      <c r="AE143" s="35"/>
      <c r="AF143" s="35">
        <f t="shared" si="38"/>
        <v>232.6</v>
      </c>
      <c r="AG143" s="35">
        <v>232.6</v>
      </c>
      <c r="AH143" s="35">
        <f t="shared" si="41"/>
        <v>0</v>
      </c>
      <c r="AI143" s="77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10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10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10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  <c r="EO143" s="9"/>
      <c r="EP143" s="9"/>
      <c r="EQ143" s="9"/>
      <c r="ER143" s="9"/>
      <c r="ES143" s="9"/>
      <c r="ET143" s="9"/>
      <c r="EU143" s="9"/>
      <c r="EV143" s="9"/>
      <c r="EW143" s="10"/>
      <c r="EX143" s="9"/>
      <c r="EY143" s="9"/>
      <c r="EZ143" s="9"/>
      <c r="FA143" s="9"/>
      <c r="FB143" s="9"/>
      <c r="FC143" s="9"/>
      <c r="FD143" s="9"/>
      <c r="FE143" s="9"/>
      <c r="FF143" s="9"/>
      <c r="FG143" s="9"/>
      <c r="FH143" s="9"/>
      <c r="FI143" s="9"/>
      <c r="FJ143" s="9"/>
      <c r="FK143" s="9"/>
      <c r="FL143" s="9"/>
      <c r="FM143" s="9"/>
      <c r="FN143" s="9"/>
      <c r="FO143" s="9"/>
      <c r="FP143" s="9"/>
      <c r="FQ143" s="9"/>
      <c r="FR143" s="9"/>
      <c r="FS143" s="9"/>
      <c r="FT143" s="9"/>
      <c r="FU143" s="9"/>
      <c r="FV143" s="9"/>
      <c r="FW143" s="9"/>
      <c r="FX143" s="9"/>
      <c r="FY143" s="10"/>
      <c r="FZ143" s="9"/>
      <c r="GA143" s="9"/>
    </row>
    <row r="144" spans="1:183" s="2" customFormat="1" ht="17.100000000000001" customHeight="1">
      <c r="A144" s="14" t="s">
        <v>131</v>
      </c>
      <c r="B144" s="63">
        <v>460</v>
      </c>
      <c r="C144" s="63">
        <v>628</v>
      </c>
      <c r="D144" s="4">
        <f t="shared" si="33"/>
        <v>1.2165217391304348</v>
      </c>
      <c r="E144" s="11">
        <v>5</v>
      </c>
      <c r="F144" s="5" t="s">
        <v>360</v>
      </c>
      <c r="G144" s="5" t="s">
        <v>360</v>
      </c>
      <c r="H144" s="5" t="s">
        <v>360</v>
      </c>
      <c r="I144" s="5" t="s">
        <v>360</v>
      </c>
      <c r="J144" s="5" t="s">
        <v>360</v>
      </c>
      <c r="K144" s="5" t="s">
        <v>360</v>
      </c>
      <c r="L144" s="5" t="s">
        <v>360</v>
      </c>
      <c r="M144" s="5" t="s">
        <v>360</v>
      </c>
      <c r="N144" s="35">
        <v>238.8</v>
      </c>
      <c r="O144" s="35">
        <v>164.9</v>
      </c>
      <c r="P144" s="4">
        <f t="shared" si="34"/>
        <v>0.69053601340033499</v>
      </c>
      <c r="Q144" s="11">
        <v>20</v>
      </c>
      <c r="R144" s="5" t="s">
        <v>360</v>
      </c>
      <c r="S144" s="5" t="s">
        <v>360</v>
      </c>
      <c r="T144" s="5" t="s">
        <v>360</v>
      </c>
      <c r="U144" s="5" t="s">
        <v>360</v>
      </c>
      <c r="V144" s="5" t="s">
        <v>360</v>
      </c>
      <c r="W144" s="5" t="s">
        <v>360</v>
      </c>
      <c r="X144" s="43">
        <f t="shared" si="39"/>
        <v>0.79573315854635496</v>
      </c>
      <c r="Y144" s="44">
        <v>782</v>
      </c>
      <c r="Z144" s="35">
        <f t="shared" si="35"/>
        <v>71.090909090909093</v>
      </c>
      <c r="AA144" s="35">
        <f t="shared" si="40"/>
        <v>56.6</v>
      </c>
      <c r="AB144" s="35">
        <f t="shared" si="36"/>
        <v>-14.490909090909092</v>
      </c>
      <c r="AC144" s="35">
        <v>0</v>
      </c>
      <c r="AD144" s="35">
        <f t="shared" si="37"/>
        <v>56.6</v>
      </c>
      <c r="AE144" s="35"/>
      <c r="AF144" s="35">
        <f t="shared" si="38"/>
        <v>56.6</v>
      </c>
      <c r="AG144" s="35">
        <v>56.6</v>
      </c>
      <c r="AH144" s="35">
        <f t="shared" si="41"/>
        <v>0</v>
      </c>
      <c r="AI144" s="77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10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10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10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10"/>
      <c r="EX144" s="9"/>
      <c r="EY144" s="9"/>
      <c r="EZ144" s="9"/>
      <c r="FA144" s="9"/>
      <c r="FB144" s="9"/>
      <c r="FC144" s="9"/>
      <c r="FD144" s="9"/>
      <c r="FE144" s="9"/>
      <c r="FF144" s="9"/>
      <c r="FG144" s="9"/>
      <c r="FH144" s="9"/>
      <c r="FI144" s="9"/>
      <c r="FJ144" s="9"/>
      <c r="FK144" s="9"/>
      <c r="FL144" s="9"/>
      <c r="FM144" s="9"/>
      <c r="FN144" s="9"/>
      <c r="FO144" s="9"/>
      <c r="FP144" s="9"/>
      <c r="FQ144" s="9"/>
      <c r="FR144" s="9"/>
      <c r="FS144" s="9"/>
      <c r="FT144" s="9"/>
      <c r="FU144" s="9"/>
      <c r="FV144" s="9"/>
      <c r="FW144" s="9"/>
      <c r="FX144" s="9"/>
      <c r="FY144" s="10"/>
      <c r="FZ144" s="9"/>
      <c r="GA144" s="9"/>
    </row>
    <row r="145" spans="1:183" s="2" customFormat="1" ht="17.100000000000001" customHeight="1">
      <c r="A145" s="14" t="s">
        <v>132</v>
      </c>
      <c r="B145" s="63">
        <v>0</v>
      </c>
      <c r="C145" s="63">
        <v>0</v>
      </c>
      <c r="D145" s="4">
        <f t="shared" si="33"/>
        <v>0</v>
      </c>
      <c r="E145" s="11">
        <v>0</v>
      </c>
      <c r="F145" s="5" t="s">
        <v>360</v>
      </c>
      <c r="G145" s="5" t="s">
        <v>360</v>
      </c>
      <c r="H145" s="5" t="s">
        <v>360</v>
      </c>
      <c r="I145" s="5" t="s">
        <v>360</v>
      </c>
      <c r="J145" s="5" t="s">
        <v>360</v>
      </c>
      <c r="K145" s="5" t="s">
        <v>360</v>
      </c>
      <c r="L145" s="5" t="s">
        <v>360</v>
      </c>
      <c r="M145" s="5" t="s">
        <v>360</v>
      </c>
      <c r="N145" s="35">
        <v>184.2</v>
      </c>
      <c r="O145" s="35">
        <v>129.9</v>
      </c>
      <c r="P145" s="4">
        <f t="shared" si="34"/>
        <v>0.70521172638436491</v>
      </c>
      <c r="Q145" s="11">
        <v>20</v>
      </c>
      <c r="R145" s="5" t="s">
        <v>360</v>
      </c>
      <c r="S145" s="5" t="s">
        <v>360</v>
      </c>
      <c r="T145" s="5" t="s">
        <v>360</v>
      </c>
      <c r="U145" s="5" t="s">
        <v>360</v>
      </c>
      <c r="V145" s="5" t="s">
        <v>360</v>
      </c>
      <c r="W145" s="5" t="s">
        <v>360</v>
      </c>
      <c r="X145" s="43">
        <f t="shared" si="39"/>
        <v>0.70521172638436491</v>
      </c>
      <c r="Y145" s="44">
        <v>1323</v>
      </c>
      <c r="Z145" s="35">
        <f t="shared" si="35"/>
        <v>120.27272727272727</v>
      </c>
      <c r="AA145" s="35">
        <f t="shared" si="40"/>
        <v>84.8</v>
      </c>
      <c r="AB145" s="35">
        <f t="shared" si="36"/>
        <v>-35.472727272727269</v>
      </c>
      <c r="AC145" s="35">
        <v>0</v>
      </c>
      <c r="AD145" s="35">
        <f t="shared" si="37"/>
        <v>84.8</v>
      </c>
      <c r="AE145" s="35"/>
      <c r="AF145" s="35">
        <f t="shared" si="38"/>
        <v>84.8</v>
      </c>
      <c r="AG145" s="35">
        <v>84.8</v>
      </c>
      <c r="AH145" s="35">
        <f t="shared" si="41"/>
        <v>0</v>
      </c>
      <c r="AI145" s="77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10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10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10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  <c r="EO145" s="9"/>
      <c r="EP145" s="9"/>
      <c r="EQ145" s="9"/>
      <c r="ER145" s="9"/>
      <c r="ES145" s="9"/>
      <c r="ET145" s="9"/>
      <c r="EU145" s="9"/>
      <c r="EV145" s="9"/>
      <c r="EW145" s="10"/>
      <c r="EX145" s="9"/>
      <c r="EY145" s="9"/>
      <c r="EZ145" s="9"/>
      <c r="FA145" s="9"/>
      <c r="FB145" s="9"/>
      <c r="FC145" s="9"/>
      <c r="FD145" s="9"/>
      <c r="FE145" s="9"/>
      <c r="FF145" s="9"/>
      <c r="FG145" s="9"/>
      <c r="FH145" s="9"/>
      <c r="FI145" s="9"/>
      <c r="FJ145" s="9"/>
      <c r="FK145" s="9"/>
      <c r="FL145" s="9"/>
      <c r="FM145" s="9"/>
      <c r="FN145" s="9"/>
      <c r="FO145" s="9"/>
      <c r="FP145" s="9"/>
      <c r="FQ145" s="9"/>
      <c r="FR145" s="9"/>
      <c r="FS145" s="9"/>
      <c r="FT145" s="9"/>
      <c r="FU145" s="9"/>
      <c r="FV145" s="9"/>
      <c r="FW145" s="9"/>
      <c r="FX145" s="9"/>
      <c r="FY145" s="10"/>
      <c r="FZ145" s="9"/>
      <c r="GA145" s="9"/>
    </row>
    <row r="146" spans="1:183" s="2" customFormat="1" ht="17.100000000000001" customHeight="1">
      <c r="A146" s="14" t="s">
        <v>133</v>
      </c>
      <c r="B146" s="63">
        <v>0</v>
      </c>
      <c r="C146" s="63">
        <v>0</v>
      </c>
      <c r="D146" s="4">
        <f t="shared" si="33"/>
        <v>0</v>
      </c>
      <c r="E146" s="11">
        <v>0</v>
      </c>
      <c r="F146" s="5" t="s">
        <v>360</v>
      </c>
      <c r="G146" s="5" t="s">
        <v>360</v>
      </c>
      <c r="H146" s="5" t="s">
        <v>360</v>
      </c>
      <c r="I146" s="5" t="s">
        <v>360</v>
      </c>
      <c r="J146" s="5" t="s">
        <v>360</v>
      </c>
      <c r="K146" s="5" t="s">
        <v>360</v>
      </c>
      <c r="L146" s="5" t="s">
        <v>360</v>
      </c>
      <c r="M146" s="5" t="s">
        <v>360</v>
      </c>
      <c r="N146" s="35">
        <v>199.5</v>
      </c>
      <c r="O146" s="35">
        <v>154.9</v>
      </c>
      <c r="P146" s="4">
        <f t="shared" si="34"/>
        <v>0.77644110275689227</v>
      </c>
      <c r="Q146" s="11">
        <v>20</v>
      </c>
      <c r="R146" s="5" t="s">
        <v>360</v>
      </c>
      <c r="S146" s="5" t="s">
        <v>360</v>
      </c>
      <c r="T146" s="5" t="s">
        <v>360</v>
      </c>
      <c r="U146" s="5" t="s">
        <v>360</v>
      </c>
      <c r="V146" s="5" t="s">
        <v>360</v>
      </c>
      <c r="W146" s="5" t="s">
        <v>360</v>
      </c>
      <c r="X146" s="43">
        <f t="shared" si="39"/>
        <v>0.77644110275689227</v>
      </c>
      <c r="Y146" s="44">
        <v>1077</v>
      </c>
      <c r="Z146" s="35">
        <f t="shared" si="35"/>
        <v>97.909090909090907</v>
      </c>
      <c r="AA146" s="35">
        <f t="shared" si="40"/>
        <v>76</v>
      </c>
      <c r="AB146" s="35">
        <f t="shared" si="36"/>
        <v>-21.909090909090907</v>
      </c>
      <c r="AC146" s="35">
        <v>0</v>
      </c>
      <c r="AD146" s="35">
        <f t="shared" si="37"/>
        <v>76</v>
      </c>
      <c r="AE146" s="35"/>
      <c r="AF146" s="35">
        <f t="shared" si="38"/>
        <v>76</v>
      </c>
      <c r="AG146" s="35">
        <v>76</v>
      </c>
      <c r="AH146" s="35">
        <f t="shared" si="41"/>
        <v>0</v>
      </c>
      <c r="AI146" s="77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10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10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10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  <c r="EO146" s="9"/>
      <c r="EP146" s="9"/>
      <c r="EQ146" s="9"/>
      <c r="ER146" s="9"/>
      <c r="ES146" s="9"/>
      <c r="ET146" s="9"/>
      <c r="EU146" s="9"/>
      <c r="EV146" s="9"/>
      <c r="EW146" s="10"/>
      <c r="EX146" s="9"/>
      <c r="EY146" s="9"/>
      <c r="EZ146" s="9"/>
      <c r="FA146" s="9"/>
      <c r="FB146" s="9"/>
      <c r="FC146" s="9"/>
      <c r="FD146" s="9"/>
      <c r="FE146" s="9"/>
      <c r="FF146" s="9"/>
      <c r="FG146" s="9"/>
      <c r="FH146" s="9"/>
      <c r="FI146" s="9"/>
      <c r="FJ146" s="9"/>
      <c r="FK146" s="9"/>
      <c r="FL146" s="9"/>
      <c r="FM146" s="9"/>
      <c r="FN146" s="9"/>
      <c r="FO146" s="9"/>
      <c r="FP146" s="9"/>
      <c r="FQ146" s="9"/>
      <c r="FR146" s="9"/>
      <c r="FS146" s="9"/>
      <c r="FT146" s="9"/>
      <c r="FU146" s="9"/>
      <c r="FV146" s="9"/>
      <c r="FW146" s="9"/>
      <c r="FX146" s="9"/>
      <c r="FY146" s="10"/>
      <c r="FZ146" s="9"/>
      <c r="GA146" s="9"/>
    </row>
    <row r="147" spans="1:183" s="2" customFormat="1" ht="17.100000000000001" customHeight="1">
      <c r="A147" s="18" t="s">
        <v>134</v>
      </c>
      <c r="B147" s="58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35"/>
      <c r="AD147" s="35"/>
      <c r="AE147" s="35"/>
      <c r="AF147" s="35"/>
      <c r="AG147" s="35"/>
      <c r="AH147" s="35"/>
      <c r="AI147" s="77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10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10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10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  <c r="EO147" s="9"/>
      <c r="EP147" s="9"/>
      <c r="EQ147" s="9"/>
      <c r="ER147" s="9"/>
      <c r="ES147" s="9"/>
      <c r="ET147" s="9"/>
      <c r="EU147" s="9"/>
      <c r="EV147" s="9"/>
      <c r="EW147" s="10"/>
      <c r="EX147" s="9"/>
      <c r="EY147" s="9"/>
      <c r="EZ147" s="9"/>
      <c r="FA147" s="9"/>
      <c r="FB147" s="9"/>
      <c r="FC147" s="9"/>
      <c r="FD147" s="9"/>
      <c r="FE147" s="9"/>
      <c r="FF147" s="9"/>
      <c r="FG147" s="9"/>
      <c r="FH147" s="9"/>
      <c r="FI147" s="9"/>
      <c r="FJ147" s="9"/>
      <c r="FK147" s="9"/>
      <c r="FL147" s="9"/>
      <c r="FM147" s="9"/>
      <c r="FN147" s="9"/>
      <c r="FO147" s="9"/>
      <c r="FP147" s="9"/>
      <c r="FQ147" s="9"/>
      <c r="FR147" s="9"/>
      <c r="FS147" s="9"/>
      <c r="FT147" s="9"/>
      <c r="FU147" s="9"/>
      <c r="FV147" s="9"/>
      <c r="FW147" s="9"/>
      <c r="FX147" s="9"/>
      <c r="FY147" s="10"/>
      <c r="FZ147" s="9"/>
      <c r="GA147" s="9"/>
    </row>
    <row r="148" spans="1:183" s="2" customFormat="1" ht="17.100000000000001" customHeight="1">
      <c r="A148" s="14" t="s">
        <v>135</v>
      </c>
      <c r="B148" s="63">
        <v>0</v>
      </c>
      <c r="C148" s="63">
        <v>0</v>
      </c>
      <c r="D148" s="4">
        <f t="shared" si="33"/>
        <v>0</v>
      </c>
      <c r="E148" s="11">
        <v>0</v>
      </c>
      <c r="F148" s="5" t="s">
        <v>360</v>
      </c>
      <c r="G148" s="5" t="s">
        <v>360</v>
      </c>
      <c r="H148" s="5" t="s">
        <v>360</v>
      </c>
      <c r="I148" s="5" t="s">
        <v>360</v>
      </c>
      <c r="J148" s="5" t="s">
        <v>360</v>
      </c>
      <c r="K148" s="5" t="s">
        <v>360</v>
      </c>
      <c r="L148" s="5" t="s">
        <v>360</v>
      </c>
      <c r="M148" s="5" t="s">
        <v>360</v>
      </c>
      <c r="N148" s="35">
        <v>55.6</v>
      </c>
      <c r="O148" s="35">
        <v>15.7</v>
      </c>
      <c r="P148" s="4">
        <f t="shared" si="34"/>
        <v>0.28237410071942443</v>
      </c>
      <c r="Q148" s="11">
        <v>20</v>
      </c>
      <c r="R148" s="5" t="s">
        <v>360</v>
      </c>
      <c r="S148" s="5" t="s">
        <v>360</v>
      </c>
      <c r="T148" s="5" t="s">
        <v>360</v>
      </c>
      <c r="U148" s="5" t="s">
        <v>360</v>
      </c>
      <c r="V148" s="5" t="s">
        <v>360</v>
      </c>
      <c r="W148" s="5" t="s">
        <v>360</v>
      </c>
      <c r="X148" s="43">
        <f t="shared" si="39"/>
        <v>0.28237410071942443</v>
      </c>
      <c r="Y148" s="44">
        <v>853</v>
      </c>
      <c r="Z148" s="35">
        <f t="shared" si="35"/>
        <v>77.545454545454547</v>
      </c>
      <c r="AA148" s="35">
        <f t="shared" si="40"/>
        <v>21.9</v>
      </c>
      <c r="AB148" s="35">
        <f t="shared" si="36"/>
        <v>-55.645454545454548</v>
      </c>
      <c r="AC148" s="35">
        <v>0</v>
      </c>
      <c r="AD148" s="35">
        <f t="shared" si="37"/>
        <v>21.9</v>
      </c>
      <c r="AE148" s="35"/>
      <c r="AF148" s="35">
        <f t="shared" si="38"/>
        <v>21.9</v>
      </c>
      <c r="AG148" s="35">
        <v>21.9</v>
      </c>
      <c r="AH148" s="35">
        <f t="shared" si="41"/>
        <v>0</v>
      </c>
      <c r="AI148" s="77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10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10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10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  <c r="EO148" s="9"/>
      <c r="EP148" s="9"/>
      <c r="EQ148" s="9"/>
      <c r="ER148" s="9"/>
      <c r="ES148" s="9"/>
      <c r="ET148" s="9"/>
      <c r="EU148" s="9"/>
      <c r="EV148" s="9"/>
      <c r="EW148" s="10"/>
      <c r="EX148" s="9"/>
      <c r="EY148" s="9"/>
      <c r="EZ148" s="9"/>
      <c r="FA148" s="9"/>
      <c r="FB148" s="9"/>
      <c r="FC148" s="9"/>
      <c r="FD148" s="9"/>
      <c r="FE148" s="9"/>
      <c r="FF148" s="9"/>
      <c r="FG148" s="9"/>
      <c r="FH148" s="9"/>
      <c r="FI148" s="9"/>
      <c r="FJ148" s="9"/>
      <c r="FK148" s="9"/>
      <c r="FL148" s="9"/>
      <c r="FM148" s="9"/>
      <c r="FN148" s="9"/>
      <c r="FO148" s="9"/>
      <c r="FP148" s="9"/>
      <c r="FQ148" s="9"/>
      <c r="FR148" s="9"/>
      <c r="FS148" s="9"/>
      <c r="FT148" s="9"/>
      <c r="FU148" s="9"/>
      <c r="FV148" s="9"/>
      <c r="FW148" s="9"/>
      <c r="FX148" s="9"/>
      <c r="FY148" s="10"/>
      <c r="FZ148" s="9"/>
      <c r="GA148" s="9"/>
    </row>
    <row r="149" spans="1:183" s="2" customFormat="1" ht="17.100000000000001" customHeight="1">
      <c r="A149" s="14" t="s">
        <v>136</v>
      </c>
      <c r="B149" s="63">
        <v>0</v>
      </c>
      <c r="C149" s="63">
        <v>0</v>
      </c>
      <c r="D149" s="4">
        <f t="shared" si="33"/>
        <v>0</v>
      </c>
      <c r="E149" s="11">
        <v>0</v>
      </c>
      <c r="F149" s="5" t="s">
        <v>360</v>
      </c>
      <c r="G149" s="5" t="s">
        <v>360</v>
      </c>
      <c r="H149" s="5" t="s">
        <v>360</v>
      </c>
      <c r="I149" s="5" t="s">
        <v>360</v>
      </c>
      <c r="J149" s="5" t="s">
        <v>360</v>
      </c>
      <c r="K149" s="5" t="s">
        <v>360</v>
      </c>
      <c r="L149" s="5" t="s">
        <v>360</v>
      </c>
      <c r="M149" s="5" t="s">
        <v>360</v>
      </c>
      <c r="N149" s="35">
        <v>38.1</v>
      </c>
      <c r="O149" s="35">
        <v>18.600000000000001</v>
      </c>
      <c r="P149" s="4">
        <f t="shared" si="34"/>
        <v>0.48818897637795278</v>
      </c>
      <c r="Q149" s="11">
        <v>20</v>
      </c>
      <c r="R149" s="5" t="s">
        <v>360</v>
      </c>
      <c r="S149" s="5" t="s">
        <v>360</v>
      </c>
      <c r="T149" s="5" t="s">
        <v>360</v>
      </c>
      <c r="U149" s="5" t="s">
        <v>360</v>
      </c>
      <c r="V149" s="5" t="s">
        <v>360</v>
      </c>
      <c r="W149" s="5" t="s">
        <v>360</v>
      </c>
      <c r="X149" s="43">
        <f t="shared" si="39"/>
        <v>0.48818897637795278</v>
      </c>
      <c r="Y149" s="44">
        <v>1245</v>
      </c>
      <c r="Z149" s="35">
        <f t="shared" si="35"/>
        <v>113.18181818181819</v>
      </c>
      <c r="AA149" s="35">
        <f t="shared" si="40"/>
        <v>55.3</v>
      </c>
      <c r="AB149" s="35">
        <f t="shared" si="36"/>
        <v>-57.88181818181819</v>
      </c>
      <c r="AC149" s="35">
        <v>0</v>
      </c>
      <c r="AD149" s="35">
        <f t="shared" si="37"/>
        <v>55.3</v>
      </c>
      <c r="AE149" s="35"/>
      <c r="AF149" s="35">
        <f t="shared" si="38"/>
        <v>55.3</v>
      </c>
      <c r="AG149" s="35">
        <v>55.3</v>
      </c>
      <c r="AH149" s="35">
        <f t="shared" si="41"/>
        <v>0</v>
      </c>
      <c r="AI149" s="77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10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10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10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9"/>
      <c r="ER149" s="9"/>
      <c r="ES149" s="9"/>
      <c r="ET149" s="9"/>
      <c r="EU149" s="9"/>
      <c r="EV149" s="9"/>
      <c r="EW149" s="10"/>
      <c r="EX149" s="9"/>
      <c r="EY149" s="9"/>
      <c r="EZ149" s="9"/>
      <c r="FA149" s="9"/>
      <c r="FB149" s="9"/>
      <c r="FC149" s="9"/>
      <c r="FD149" s="9"/>
      <c r="FE149" s="9"/>
      <c r="FF149" s="9"/>
      <c r="FG149" s="9"/>
      <c r="FH149" s="9"/>
      <c r="FI149" s="9"/>
      <c r="FJ149" s="9"/>
      <c r="FK149" s="9"/>
      <c r="FL149" s="9"/>
      <c r="FM149" s="9"/>
      <c r="FN149" s="9"/>
      <c r="FO149" s="9"/>
      <c r="FP149" s="9"/>
      <c r="FQ149" s="9"/>
      <c r="FR149" s="9"/>
      <c r="FS149" s="9"/>
      <c r="FT149" s="9"/>
      <c r="FU149" s="9"/>
      <c r="FV149" s="9"/>
      <c r="FW149" s="9"/>
      <c r="FX149" s="9"/>
      <c r="FY149" s="10"/>
      <c r="FZ149" s="9"/>
      <c r="GA149" s="9"/>
    </row>
    <row r="150" spans="1:183" s="2" customFormat="1" ht="17.100000000000001" customHeight="1">
      <c r="A150" s="14" t="s">
        <v>137</v>
      </c>
      <c r="B150" s="63">
        <v>0</v>
      </c>
      <c r="C150" s="63">
        <v>0</v>
      </c>
      <c r="D150" s="4">
        <f t="shared" si="33"/>
        <v>0</v>
      </c>
      <c r="E150" s="11">
        <v>0</v>
      </c>
      <c r="F150" s="5" t="s">
        <v>360</v>
      </c>
      <c r="G150" s="5" t="s">
        <v>360</v>
      </c>
      <c r="H150" s="5" t="s">
        <v>360</v>
      </c>
      <c r="I150" s="5" t="s">
        <v>360</v>
      </c>
      <c r="J150" s="5" t="s">
        <v>360</v>
      </c>
      <c r="K150" s="5" t="s">
        <v>360</v>
      </c>
      <c r="L150" s="5" t="s">
        <v>360</v>
      </c>
      <c r="M150" s="5" t="s">
        <v>360</v>
      </c>
      <c r="N150" s="35">
        <v>132.9</v>
      </c>
      <c r="O150" s="35">
        <v>18.5</v>
      </c>
      <c r="P150" s="4">
        <f t="shared" si="34"/>
        <v>0.13920240782543264</v>
      </c>
      <c r="Q150" s="11">
        <v>20</v>
      </c>
      <c r="R150" s="5" t="s">
        <v>360</v>
      </c>
      <c r="S150" s="5" t="s">
        <v>360</v>
      </c>
      <c r="T150" s="5" t="s">
        <v>360</v>
      </c>
      <c r="U150" s="5" t="s">
        <v>360</v>
      </c>
      <c r="V150" s="5" t="s">
        <v>360</v>
      </c>
      <c r="W150" s="5" t="s">
        <v>360</v>
      </c>
      <c r="X150" s="43">
        <f t="shared" si="39"/>
        <v>0.13920240782543264</v>
      </c>
      <c r="Y150" s="44">
        <v>1732</v>
      </c>
      <c r="Z150" s="35">
        <f t="shared" si="35"/>
        <v>157.45454545454547</v>
      </c>
      <c r="AA150" s="35">
        <f t="shared" si="40"/>
        <v>21.9</v>
      </c>
      <c r="AB150" s="35">
        <f t="shared" si="36"/>
        <v>-135.55454545454546</v>
      </c>
      <c r="AC150" s="35">
        <v>0</v>
      </c>
      <c r="AD150" s="35">
        <f t="shared" si="37"/>
        <v>21.9</v>
      </c>
      <c r="AE150" s="35"/>
      <c r="AF150" s="35">
        <f t="shared" si="38"/>
        <v>21.9</v>
      </c>
      <c r="AG150" s="35">
        <v>21.9</v>
      </c>
      <c r="AH150" s="35">
        <f t="shared" si="41"/>
        <v>0</v>
      </c>
      <c r="AI150" s="77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10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10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10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9"/>
      <c r="ER150" s="9"/>
      <c r="ES150" s="9"/>
      <c r="ET150" s="9"/>
      <c r="EU150" s="9"/>
      <c r="EV150" s="9"/>
      <c r="EW150" s="10"/>
      <c r="EX150" s="9"/>
      <c r="EY150" s="9"/>
      <c r="EZ150" s="9"/>
      <c r="FA150" s="9"/>
      <c r="FB150" s="9"/>
      <c r="FC150" s="9"/>
      <c r="FD150" s="9"/>
      <c r="FE150" s="9"/>
      <c r="FF150" s="9"/>
      <c r="FG150" s="9"/>
      <c r="FH150" s="9"/>
      <c r="FI150" s="9"/>
      <c r="FJ150" s="9"/>
      <c r="FK150" s="9"/>
      <c r="FL150" s="9"/>
      <c r="FM150" s="9"/>
      <c r="FN150" s="9"/>
      <c r="FO150" s="9"/>
      <c r="FP150" s="9"/>
      <c r="FQ150" s="9"/>
      <c r="FR150" s="9"/>
      <c r="FS150" s="9"/>
      <c r="FT150" s="9"/>
      <c r="FU150" s="9"/>
      <c r="FV150" s="9"/>
      <c r="FW150" s="9"/>
      <c r="FX150" s="9"/>
      <c r="FY150" s="10"/>
      <c r="FZ150" s="9"/>
      <c r="GA150" s="9"/>
    </row>
    <row r="151" spans="1:183" s="2" customFormat="1" ht="17.100000000000001" customHeight="1">
      <c r="A151" s="14" t="s">
        <v>138</v>
      </c>
      <c r="B151" s="63">
        <v>1244</v>
      </c>
      <c r="C151" s="63">
        <v>1253.7</v>
      </c>
      <c r="D151" s="4">
        <f t="shared" si="33"/>
        <v>1.0077974276527331</v>
      </c>
      <c r="E151" s="11">
        <v>5</v>
      </c>
      <c r="F151" s="5" t="s">
        <v>360</v>
      </c>
      <c r="G151" s="5" t="s">
        <v>360</v>
      </c>
      <c r="H151" s="5" t="s">
        <v>360</v>
      </c>
      <c r="I151" s="5" t="s">
        <v>360</v>
      </c>
      <c r="J151" s="5" t="s">
        <v>360</v>
      </c>
      <c r="K151" s="5" t="s">
        <v>360</v>
      </c>
      <c r="L151" s="5" t="s">
        <v>360</v>
      </c>
      <c r="M151" s="5" t="s">
        <v>360</v>
      </c>
      <c r="N151" s="35">
        <v>309.3</v>
      </c>
      <c r="O151" s="35">
        <v>268</v>
      </c>
      <c r="P151" s="4">
        <f t="shared" si="34"/>
        <v>0.86647268024571611</v>
      </c>
      <c r="Q151" s="11">
        <v>20</v>
      </c>
      <c r="R151" s="5" t="s">
        <v>360</v>
      </c>
      <c r="S151" s="5" t="s">
        <v>360</v>
      </c>
      <c r="T151" s="5" t="s">
        <v>360</v>
      </c>
      <c r="U151" s="5" t="s">
        <v>360</v>
      </c>
      <c r="V151" s="5" t="s">
        <v>360</v>
      </c>
      <c r="W151" s="5" t="s">
        <v>360</v>
      </c>
      <c r="X151" s="43">
        <f t="shared" si="39"/>
        <v>0.89473762972711934</v>
      </c>
      <c r="Y151" s="44">
        <v>1983</v>
      </c>
      <c r="Z151" s="35">
        <f t="shared" si="35"/>
        <v>180.27272727272728</v>
      </c>
      <c r="AA151" s="35">
        <f t="shared" si="40"/>
        <v>161.30000000000001</v>
      </c>
      <c r="AB151" s="35">
        <f t="shared" si="36"/>
        <v>-18.972727272727269</v>
      </c>
      <c r="AC151" s="35">
        <v>0</v>
      </c>
      <c r="AD151" s="35">
        <f t="shared" si="37"/>
        <v>161.30000000000001</v>
      </c>
      <c r="AE151" s="35"/>
      <c r="AF151" s="35">
        <f t="shared" si="38"/>
        <v>161.30000000000001</v>
      </c>
      <c r="AG151" s="35">
        <v>161.30000000000001</v>
      </c>
      <c r="AH151" s="35">
        <f t="shared" si="41"/>
        <v>0</v>
      </c>
      <c r="AI151" s="77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10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10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10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9"/>
      <c r="ER151" s="9"/>
      <c r="ES151" s="9"/>
      <c r="ET151" s="9"/>
      <c r="EU151" s="9"/>
      <c r="EV151" s="9"/>
      <c r="EW151" s="10"/>
      <c r="EX151" s="9"/>
      <c r="EY151" s="9"/>
      <c r="EZ151" s="9"/>
      <c r="FA151" s="9"/>
      <c r="FB151" s="9"/>
      <c r="FC151" s="9"/>
      <c r="FD151" s="9"/>
      <c r="FE151" s="9"/>
      <c r="FF151" s="9"/>
      <c r="FG151" s="9"/>
      <c r="FH151" s="9"/>
      <c r="FI151" s="9"/>
      <c r="FJ151" s="9"/>
      <c r="FK151" s="9"/>
      <c r="FL151" s="9"/>
      <c r="FM151" s="9"/>
      <c r="FN151" s="9"/>
      <c r="FO151" s="9"/>
      <c r="FP151" s="9"/>
      <c r="FQ151" s="9"/>
      <c r="FR151" s="9"/>
      <c r="FS151" s="9"/>
      <c r="FT151" s="9"/>
      <c r="FU151" s="9"/>
      <c r="FV151" s="9"/>
      <c r="FW151" s="9"/>
      <c r="FX151" s="9"/>
      <c r="FY151" s="10"/>
      <c r="FZ151" s="9"/>
      <c r="GA151" s="9"/>
    </row>
    <row r="152" spans="1:183" s="2" customFormat="1" ht="17.100000000000001" customHeight="1">
      <c r="A152" s="14" t="s">
        <v>139</v>
      </c>
      <c r="B152" s="63">
        <v>98</v>
      </c>
      <c r="C152" s="63">
        <v>98.5</v>
      </c>
      <c r="D152" s="4">
        <f t="shared" si="33"/>
        <v>1.0051020408163265</v>
      </c>
      <c r="E152" s="11">
        <v>5</v>
      </c>
      <c r="F152" s="5" t="s">
        <v>360</v>
      </c>
      <c r="G152" s="5" t="s">
        <v>360</v>
      </c>
      <c r="H152" s="5" t="s">
        <v>360</v>
      </c>
      <c r="I152" s="5" t="s">
        <v>360</v>
      </c>
      <c r="J152" s="5" t="s">
        <v>360</v>
      </c>
      <c r="K152" s="5" t="s">
        <v>360</v>
      </c>
      <c r="L152" s="5" t="s">
        <v>360</v>
      </c>
      <c r="M152" s="5" t="s">
        <v>360</v>
      </c>
      <c r="N152" s="35">
        <v>805.1</v>
      </c>
      <c r="O152" s="35">
        <v>583.9</v>
      </c>
      <c r="P152" s="4">
        <f t="shared" si="34"/>
        <v>0.72525152155011796</v>
      </c>
      <c r="Q152" s="11">
        <v>20</v>
      </c>
      <c r="R152" s="5" t="s">
        <v>360</v>
      </c>
      <c r="S152" s="5" t="s">
        <v>360</v>
      </c>
      <c r="T152" s="5" t="s">
        <v>360</v>
      </c>
      <c r="U152" s="5" t="s">
        <v>360</v>
      </c>
      <c r="V152" s="5" t="s">
        <v>360</v>
      </c>
      <c r="W152" s="5" t="s">
        <v>360</v>
      </c>
      <c r="X152" s="43">
        <f t="shared" si="39"/>
        <v>0.7812216254033596</v>
      </c>
      <c r="Y152" s="44">
        <v>73</v>
      </c>
      <c r="Z152" s="35">
        <f t="shared" si="35"/>
        <v>6.6363636363636367</v>
      </c>
      <c r="AA152" s="35">
        <f t="shared" si="40"/>
        <v>5.2</v>
      </c>
      <c r="AB152" s="35">
        <f t="shared" si="36"/>
        <v>-1.4363636363636365</v>
      </c>
      <c r="AC152" s="35">
        <v>0</v>
      </c>
      <c r="AD152" s="35">
        <f t="shared" si="37"/>
        <v>5.2</v>
      </c>
      <c r="AE152" s="35"/>
      <c r="AF152" s="35">
        <f t="shared" si="38"/>
        <v>5.2</v>
      </c>
      <c r="AG152" s="35">
        <v>5.2</v>
      </c>
      <c r="AH152" s="35">
        <f t="shared" si="41"/>
        <v>0</v>
      </c>
      <c r="AI152" s="77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10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10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10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10"/>
      <c r="EX152" s="9"/>
      <c r="EY152" s="9"/>
      <c r="EZ152" s="9"/>
      <c r="FA152" s="9"/>
      <c r="FB152" s="9"/>
      <c r="FC152" s="9"/>
      <c r="FD152" s="9"/>
      <c r="FE152" s="9"/>
      <c r="FF152" s="9"/>
      <c r="FG152" s="9"/>
      <c r="FH152" s="9"/>
      <c r="FI152" s="9"/>
      <c r="FJ152" s="9"/>
      <c r="FK152" s="9"/>
      <c r="FL152" s="9"/>
      <c r="FM152" s="9"/>
      <c r="FN152" s="9"/>
      <c r="FO152" s="9"/>
      <c r="FP152" s="9"/>
      <c r="FQ152" s="9"/>
      <c r="FR152" s="9"/>
      <c r="FS152" s="9"/>
      <c r="FT152" s="9"/>
      <c r="FU152" s="9"/>
      <c r="FV152" s="9"/>
      <c r="FW152" s="9"/>
      <c r="FX152" s="9"/>
      <c r="FY152" s="10"/>
      <c r="FZ152" s="9"/>
      <c r="GA152" s="9"/>
    </row>
    <row r="153" spans="1:183" s="2" customFormat="1" ht="17.100000000000001" customHeight="1">
      <c r="A153" s="14" t="s">
        <v>140</v>
      </c>
      <c r="B153" s="63">
        <v>0</v>
      </c>
      <c r="C153" s="63">
        <v>0</v>
      </c>
      <c r="D153" s="4">
        <f t="shared" si="33"/>
        <v>0</v>
      </c>
      <c r="E153" s="11">
        <v>0</v>
      </c>
      <c r="F153" s="5" t="s">
        <v>360</v>
      </c>
      <c r="G153" s="5" t="s">
        <v>360</v>
      </c>
      <c r="H153" s="5" t="s">
        <v>360</v>
      </c>
      <c r="I153" s="5" t="s">
        <v>360</v>
      </c>
      <c r="J153" s="5" t="s">
        <v>360</v>
      </c>
      <c r="K153" s="5" t="s">
        <v>360</v>
      </c>
      <c r="L153" s="5" t="s">
        <v>360</v>
      </c>
      <c r="M153" s="5" t="s">
        <v>360</v>
      </c>
      <c r="N153" s="35">
        <v>59.5</v>
      </c>
      <c r="O153" s="35">
        <v>4.9000000000000004</v>
      </c>
      <c r="P153" s="4">
        <f t="shared" si="34"/>
        <v>8.2352941176470601E-2</v>
      </c>
      <c r="Q153" s="11">
        <v>20</v>
      </c>
      <c r="R153" s="5" t="s">
        <v>360</v>
      </c>
      <c r="S153" s="5" t="s">
        <v>360</v>
      </c>
      <c r="T153" s="5" t="s">
        <v>360</v>
      </c>
      <c r="U153" s="5" t="s">
        <v>360</v>
      </c>
      <c r="V153" s="5" t="s">
        <v>360</v>
      </c>
      <c r="W153" s="5" t="s">
        <v>360</v>
      </c>
      <c r="X153" s="43">
        <f t="shared" si="39"/>
        <v>8.2352941176470601E-2</v>
      </c>
      <c r="Y153" s="44">
        <v>1088</v>
      </c>
      <c r="Z153" s="35">
        <f t="shared" si="35"/>
        <v>98.909090909090907</v>
      </c>
      <c r="AA153" s="35">
        <f t="shared" si="40"/>
        <v>8.1</v>
      </c>
      <c r="AB153" s="35">
        <f t="shared" si="36"/>
        <v>-90.809090909090912</v>
      </c>
      <c r="AC153" s="35">
        <v>0</v>
      </c>
      <c r="AD153" s="35">
        <f t="shared" si="37"/>
        <v>8.1</v>
      </c>
      <c r="AE153" s="35"/>
      <c r="AF153" s="35">
        <f t="shared" si="38"/>
        <v>8.1</v>
      </c>
      <c r="AG153" s="35">
        <v>8.1</v>
      </c>
      <c r="AH153" s="35">
        <f t="shared" si="41"/>
        <v>0</v>
      </c>
      <c r="AI153" s="77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10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10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10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10"/>
      <c r="EX153" s="9"/>
      <c r="EY153" s="9"/>
      <c r="EZ153" s="9"/>
      <c r="FA153" s="9"/>
      <c r="FB153" s="9"/>
      <c r="FC153" s="9"/>
      <c r="FD153" s="9"/>
      <c r="FE153" s="9"/>
      <c r="FF153" s="9"/>
      <c r="FG153" s="9"/>
      <c r="FH153" s="9"/>
      <c r="FI153" s="9"/>
      <c r="FJ153" s="9"/>
      <c r="FK153" s="9"/>
      <c r="FL153" s="9"/>
      <c r="FM153" s="9"/>
      <c r="FN153" s="9"/>
      <c r="FO153" s="9"/>
      <c r="FP153" s="9"/>
      <c r="FQ153" s="9"/>
      <c r="FR153" s="9"/>
      <c r="FS153" s="9"/>
      <c r="FT153" s="9"/>
      <c r="FU153" s="9"/>
      <c r="FV153" s="9"/>
      <c r="FW153" s="9"/>
      <c r="FX153" s="9"/>
      <c r="FY153" s="10"/>
      <c r="FZ153" s="9"/>
      <c r="GA153" s="9"/>
    </row>
    <row r="154" spans="1:183" s="2" customFormat="1" ht="17.100000000000001" customHeight="1">
      <c r="A154" s="18" t="s">
        <v>141</v>
      </c>
      <c r="B154" s="58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35"/>
      <c r="AD154" s="35"/>
      <c r="AE154" s="35"/>
      <c r="AF154" s="35"/>
      <c r="AG154" s="35"/>
      <c r="AH154" s="35"/>
      <c r="AI154" s="77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10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10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10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10"/>
      <c r="EX154" s="9"/>
      <c r="EY154" s="9"/>
      <c r="EZ154" s="9"/>
      <c r="FA154" s="9"/>
      <c r="FB154" s="9"/>
      <c r="FC154" s="9"/>
      <c r="FD154" s="9"/>
      <c r="FE154" s="9"/>
      <c r="FF154" s="9"/>
      <c r="FG154" s="9"/>
      <c r="FH154" s="9"/>
      <c r="FI154" s="9"/>
      <c r="FJ154" s="9"/>
      <c r="FK154" s="9"/>
      <c r="FL154" s="9"/>
      <c r="FM154" s="9"/>
      <c r="FN154" s="9"/>
      <c r="FO154" s="9"/>
      <c r="FP154" s="9"/>
      <c r="FQ154" s="9"/>
      <c r="FR154" s="9"/>
      <c r="FS154" s="9"/>
      <c r="FT154" s="9"/>
      <c r="FU154" s="9"/>
      <c r="FV154" s="9"/>
      <c r="FW154" s="9"/>
      <c r="FX154" s="9"/>
      <c r="FY154" s="10"/>
      <c r="FZ154" s="9"/>
      <c r="GA154" s="9"/>
    </row>
    <row r="155" spans="1:183" s="2" customFormat="1" ht="17.100000000000001" customHeight="1">
      <c r="A155" s="14" t="s">
        <v>142</v>
      </c>
      <c r="B155" s="63">
        <v>627</v>
      </c>
      <c r="C155" s="63">
        <v>659</v>
      </c>
      <c r="D155" s="4">
        <f t="shared" si="33"/>
        <v>1.0510366826156299</v>
      </c>
      <c r="E155" s="11">
        <v>5</v>
      </c>
      <c r="F155" s="5" t="s">
        <v>360</v>
      </c>
      <c r="G155" s="5" t="s">
        <v>360</v>
      </c>
      <c r="H155" s="5" t="s">
        <v>360</v>
      </c>
      <c r="I155" s="5" t="s">
        <v>360</v>
      </c>
      <c r="J155" s="5" t="s">
        <v>360</v>
      </c>
      <c r="K155" s="5" t="s">
        <v>360</v>
      </c>
      <c r="L155" s="5" t="s">
        <v>360</v>
      </c>
      <c r="M155" s="5" t="s">
        <v>360</v>
      </c>
      <c r="N155" s="35">
        <v>143.80000000000001</v>
      </c>
      <c r="O155" s="35">
        <v>187.1</v>
      </c>
      <c r="P155" s="4">
        <f t="shared" si="34"/>
        <v>1.2101112656467314</v>
      </c>
      <c r="Q155" s="11">
        <v>20</v>
      </c>
      <c r="R155" s="5" t="s">
        <v>360</v>
      </c>
      <c r="S155" s="5" t="s">
        <v>360</v>
      </c>
      <c r="T155" s="5" t="s">
        <v>360</v>
      </c>
      <c r="U155" s="5" t="s">
        <v>360</v>
      </c>
      <c r="V155" s="5" t="s">
        <v>360</v>
      </c>
      <c r="W155" s="5" t="s">
        <v>360</v>
      </c>
      <c r="X155" s="43">
        <f t="shared" si="39"/>
        <v>1.1782963490405112</v>
      </c>
      <c r="Y155" s="44">
        <v>1460</v>
      </c>
      <c r="Z155" s="35">
        <f t="shared" si="35"/>
        <v>132.72727272727272</v>
      </c>
      <c r="AA155" s="35">
        <f t="shared" si="40"/>
        <v>156.4</v>
      </c>
      <c r="AB155" s="35">
        <f t="shared" si="36"/>
        <v>23.672727272727286</v>
      </c>
      <c r="AC155" s="35">
        <v>0</v>
      </c>
      <c r="AD155" s="35">
        <f t="shared" si="37"/>
        <v>156.4</v>
      </c>
      <c r="AE155" s="35"/>
      <c r="AF155" s="35">
        <f t="shared" si="38"/>
        <v>156.4</v>
      </c>
      <c r="AG155" s="35">
        <v>156.4</v>
      </c>
      <c r="AH155" s="35">
        <f t="shared" si="41"/>
        <v>0</v>
      </c>
      <c r="AI155" s="77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10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10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10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10"/>
      <c r="EX155" s="9"/>
      <c r="EY155" s="9"/>
      <c r="EZ155" s="9"/>
      <c r="FA155" s="9"/>
      <c r="FB155" s="9"/>
      <c r="FC155" s="9"/>
      <c r="FD155" s="9"/>
      <c r="FE155" s="9"/>
      <c r="FF155" s="9"/>
      <c r="FG155" s="9"/>
      <c r="FH155" s="9"/>
      <c r="FI155" s="9"/>
      <c r="FJ155" s="9"/>
      <c r="FK155" s="9"/>
      <c r="FL155" s="9"/>
      <c r="FM155" s="9"/>
      <c r="FN155" s="9"/>
      <c r="FO155" s="9"/>
      <c r="FP155" s="9"/>
      <c r="FQ155" s="9"/>
      <c r="FR155" s="9"/>
      <c r="FS155" s="9"/>
      <c r="FT155" s="9"/>
      <c r="FU155" s="9"/>
      <c r="FV155" s="9"/>
      <c r="FW155" s="9"/>
      <c r="FX155" s="9"/>
      <c r="FY155" s="10"/>
      <c r="FZ155" s="9"/>
      <c r="GA155" s="9"/>
    </row>
    <row r="156" spans="1:183" s="2" customFormat="1" ht="17.100000000000001" customHeight="1">
      <c r="A156" s="14" t="s">
        <v>143</v>
      </c>
      <c r="B156" s="63">
        <v>200</v>
      </c>
      <c r="C156" s="63">
        <v>149.1</v>
      </c>
      <c r="D156" s="4">
        <f t="shared" si="33"/>
        <v>0.74549999999999994</v>
      </c>
      <c r="E156" s="11">
        <v>5</v>
      </c>
      <c r="F156" s="5" t="s">
        <v>360</v>
      </c>
      <c r="G156" s="5" t="s">
        <v>360</v>
      </c>
      <c r="H156" s="5" t="s">
        <v>360</v>
      </c>
      <c r="I156" s="5" t="s">
        <v>360</v>
      </c>
      <c r="J156" s="5" t="s">
        <v>360</v>
      </c>
      <c r="K156" s="5" t="s">
        <v>360</v>
      </c>
      <c r="L156" s="5" t="s">
        <v>360</v>
      </c>
      <c r="M156" s="5" t="s">
        <v>360</v>
      </c>
      <c r="N156" s="35">
        <v>413.9</v>
      </c>
      <c r="O156" s="35">
        <v>179.2</v>
      </c>
      <c r="P156" s="4">
        <f t="shared" si="34"/>
        <v>0.4329548200048321</v>
      </c>
      <c r="Q156" s="11">
        <v>20</v>
      </c>
      <c r="R156" s="5" t="s">
        <v>360</v>
      </c>
      <c r="S156" s="5" t="s">
        <v>360</v>
      </c>
      <c r="T156" s="5" t="s">
        <v>360</v>
      </c>
      <c r="U156" s="5" t="s">
        <v>360</v>
      </c>
      <c r="V156" s="5" t="s">
        <v>360</v>
      </c>
      <c r="W156" s="5" t="s">
        <v>360</v>
      </c>
      <c r="X156" s="43">
        <f t="shared" si="39"/>
        <v>0.49546385600386567</v>
      </c>
      <c r="Y156" s="44">
        <v>793</v>
      </c>
      <c r="Z156" s="35">
        <f t="shared" si="35"/>
        <v>72.090909090909093</v>
      </c>
      <c r="AA156" s="35">
        <f t="shared" si="40"/>
        <v>35.700000000000003</v>
      </c>
      <c r="AB156" s="35">
        <f t="shared" si="36"/>
        <v>-36.390909090909091</v>
      </c>
      <c r="AC156" s="35">
        <v>0</v>
      </c>
      <c r="AD156" s="35">
        <f t="shared" si="37"/>
        <v>35.700000000000003</v>
      </c>
      <c r="AE156" s="35"/>
      <c r="AF156" s="35">
        <f t="shared" si="38"/>
        <v>35.700000000000003</v>
      </c>
      <c r="AG156" s="35">
        <v>35.700000000000003</v>
      </c>
      <c r="AH156" s="35">
        <f t="shared" si="41"/>
        <v>0</v>
      </c>
      <c r="AI156" s="77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10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10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10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  <c r="EO156" s="9"/>
      <c r="EP156" s="9"/>
      <c r="EQ156" s="9"/>
      <c r="ER156" s="9"/>
      <c r="ES156" s="9"/>
      <c r="ET156" s="9"/>
      <c r="EU156" s="9"/>
      <c r="EV156" s="9"/>
      <c r="EW156" s="10"/>
      <c r="EX156" s="9"/>
      <c r="EY156" s="9"/>
      <c r="EZ156" s="9"/>
      <c r="FA156" s="9"/>
      <c r="FB156" s="9"/>
      <c r="FC156" s="9"/>
      <c r="FD156" s="9"/>
      <c r="FE156" s="9"/>
      <c r="FF156" s="9"/>
      <c r="FG156" s="9"/>
      <c r="FH156" s="9"/>
      <c r="FI156" s="9"/>
      <c r="FJ156" s="9"/>
      <c r="FK156" s="9"/>
      <c r="FL156" s="9"/>
      <c r="FM156" s="9"/>
      <c r="FN156" s="9"/>
      <c r="FO156" s="9"/>
      <c r="FP156" s="9"/>
      <c r="FQ156" s="9"/>
      <c r="FR156" s="9"/>
      <c r="FS156" s="9"/>
      <c r="FT156" s="9"/>
      <c r="FU156" s="9"/>
      <c r="FV156" s="9"/>
      <c r="FW156" s="9"/>
      <c r="FX156" s="9"/>
      <c r="FY156" s="10"/>
      <c r="FZ156" s="9"/>
      <c r="GA156" s="9"/>
    </row>
    <row r="157" spans="1:183" s="2" customFormat="1" ht="17.100000000000001" customHeight="1">
      <c r="A157" s="14" t="s">
        <v>144</v>
      </c>
      <c r="B157" s="63">
        <v>960</v>
      </c>
      <c r="C157" s="63">
        <v>893.2</v>
      </c>
      <c r="D157" s="4">
        <f t="shared" si="33"/>
        <v>0.93041666666666667</v>
      </c>
      <c r="E157" s="11">
        <v>5</v>
      </c>
      <c r="F157" s="5" t="s">
        <v>360</v>
      </c>
      <c r="G157" s="5" t="s">
        <v>360</v>
      </c>
      <c r="H157" s="5" t="s">
        <v>360</v>
      </c>
      <c r="I157" s="5" t="s">
        <v>360</v>
      </c>
      <c r="J157" s="5" t="s">
        <v>360</v>
      </c>
      <c r="K157" s="5" t="s">
        <v>360</v>
      </c>
      <c r="L157" s="5" t="s">
        <v>360</v>
      </c>
      <c r="M157" s="5" t="s">
        <v>360</v>
      </c>
      <c r="N157" s="35">
        <v>322.8</v>
      </c>
      <c r="O157" s="35">
        <v>231.1</v>
      </c>
      <c r="P157" s="4">
        <f t="shared" si="34"/>
        <v>0.71592317224287483</v>
      </c>
      <c r="Q157" s="11">
        <v>20</v>
      </c>
      <c r="R157" s="5" t="s">
        <v>360</v>
      </c>
      <c r="S157" s="5" t="s">
        <v>360</v>
      </c>
      <c r="T157" s="5" t="s">
        <v>360</v>
      </c>
      <c r="U157" s="5" t="s">
        <v>360</v>
      </c>
      <c r="V157" s="5" t="s">
        <v>360</v>
      </c>
      <c r="W157" s="5" t="s">
        <v>360</v>
      </c>
      <c r="X157" s="43">
        <f t="shared" si="39"/>
        <v>0.75882187112763322</v>
      </c>
      <c r="Y157" s="44">
        <v>2285</v>
      </c>
      <c r="Z157" s="35">
        <f t="shared" si="35"/>
        <v>207.72727272727272</v>
      </c>
      <c r="AA157" s="35">
        <f t="shared" si="40"/>
        <v>157.6</v>
      </c>
      <c r="AB157" s="35">
        <f t="shared" si="36"/>
        <v>-50.127272727272725</v>
      </c>
      <c r="AC157" s="35">
        <v>0</v>
      </c>
      <c r="AD157" s="35">
        <f t="shared" si="37"/>
        <v>157.6</v>
      </c>
      <c r="AE157" s="35"/>
      <c r="AF157" s="35">
        <f t="shared" si="38"/>
        <v>157.6</v>
      </c>
      <c r="AG157" s="35">
        <v>157.6</v>
      </c>
      <c r="AH157" s="35">
        <f t="shared" si="41"/>
        <v>0</v>
      </c>
      <c r="AI157" s="77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10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10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10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  <c r="EO157" s="9"/>
      <c r="EP157" s="9"/>
      <c r="EQ157" s="9"/>
      <c r="ER157" s="9"/>
      <c r="ES157" s="9"/>
      <c r="ET157" s="9"/>
      <c r="EU157" s="9"/>
      <c r="EV157" s="9"/>
      <c r="EW157" s="10"/>
      <c r="EX157" s="9"/>
      <c r="EY157" s="9"/>
      <c r="EZ157" s="9"/>
      <c r="FA157" s="9"/>
      <c r="FB157" s="9"/>
      <c r="FC157" s="9"/>
      <c r="FD157" s="9"/>
      <c r="FE157" s="9"/>
      <c r="FF157" s="9"/>
      <c r="FG157" s="9"/>
      <c r="FH157" s="9"/>
      <c r="FI157" s="9"/>
      <c r="FJ157" s="9"/>
      <c r="FK157" s="9"/>
      <c r="FL157" s="9"/>
      <c r="FM157" s="9"/>
      <c r="FN157" s="9"/>
      <c r="FO157" s="9"/>
      <c r="FP157" s="9"/>
      <c r="FQ157" s="9"/>
      <c r="FR157" s="9"/>
      <c r="FS157" s="9"/>
      <c r="FT157" s="9"/>
      <c r="FU157" s="9"/>
      <c r="FV157" s="9"/>
      <c r="FW157" s="9"/>
      <c r="FX157" s="9"/>
      <c r="FY157" s="10"/>
      <c r="FZ157" s="9"/>
      <c r="GA157" s="9"/>
    </row>
    <row r="158" spans="1:183" s="2" customFormat="1" ht="17.100000000000001" customHeight="1">
      <c r="A158" s="14" t="s">
        <v>145</v>
      </c>
      <c r="B158" s="63">
        <v>8207</v>
      </c>
      <c r="C158" s="63">
        <v>7510.6</v>
      </c>
      <c r="D158" s="4">
        <f t="shared" si="33"/>
        <v>0.91514560740830997</v>
      </c>
      <c r="E158" s="11">
        <v>5</v>
      </c>
      <c r="F158" s="5" t="s">
        <v>360</v>
      </c>
      <c r="G158" s="5" t="s">
        <v>360</v>
      </c>
      <c r="H158" s="5" t="s">
        <v>360</v>
      </c>
      <c r="I158" s="5" t="s">
        <v>360</v>
      </c>
      <c r="J158" s="5" t="s">
        <v>360</v>
      </c>
      <c r="K158" s="5" t="s">
        <v>360</v>
      </c>
      <c r="L158" s="5" t="s">
        <v>360</v>
      </c>
      <c r="M158" s="5" t="s">
        <v>360</v>
      </c>
      <c r="N158" s="35">
        <v>451.1</v>
      </c>
      <c r="O158" s="35">
        <v>282.3</v>
      </c>
      <c r="P158" s="4">
        <f t="shared" si="34"/>
        <v>0.62580359122145868</v>
      </c>
      <c r="Q158" s="11">
        <v>20</v>
      </c>
      <c r="R158" s="5" t="s">
        <v>360</v>
      </c>
      <c r="S158" s="5" t="s">
        <v>360</v>
      </c>
      <c r="T158" s="5" t="s">
        <v>360</v>
      </c>
      <c r="U158" s="5" t="s">
        <v>360</v>
      </c>
      <c r="V158" s="5" t="s">
        <v>360</v>
      </c>
      <c r="W158" s="5" t="s">
        <v>360</v>
      </c>
      <c r="X158" s="43">
        <f t="shared" si="39"/>
        <v>0.68367199445882898</v>
      </c>
      <c r="Y158" s="44">
        <v>4556</v>
      </c>
      <c r="Z158" s="35">
        <f t="shared" si="35"/>
        <v>414.18181818181819</v>
      </c>
      <c r="AA158" s="35">
        <f t="shared" si="40"/>
        <v>283.2</v>
      </c>
      <c r="AB158" s="35">
        <f t="shared" si="36"/>
        <v>-130.9818181818182</v>
      </c>
      <c r="AC158" s="35">
        <v>0</v>
      </c>
      <c r="AD158" s="35">
        <f t="shared" si="37"/>
        <v>283.2</v>
      </c>
      <c r="AE158" s="35"/>
      <c r="AF158" s="35">
        <f t="shared" si="38"/>
        <v>283.2</v>
      </c>
      <c r="AG158" s="35">
        <v>283.2</v>
      </c>
      <c r="AH158" s="35">
        <f t="shared" si="41"/>
        <v>0</v>
      </c>
      <c r="AI158" s="77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10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10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10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  <c r="EO158" s="9"/>
      <c r="EP158" s="9"/>
      <c r="EQ158" s="9"/>
      <c r="ER158" s="9"/>
      <c r="ES158" s="9"/>
      <c r="ET158" s="9"/>
      <c r="EU158" s="9"/>
      <c r="EV158" s="9"/>
      <c r="EW158" s="10"/>
      <c r="EX158" s="9"/>
      <c r="EY158" s="9"/>
      <c r="EZ158" s="9"/>
      <c r="FA158" s="9"/>
      <c r="FB158" s="9"/>
      <c r="FC158" s="9"/>
      <c r="FD158" s="9"/>
      <c r="FE158" s="9"/>
      <c r="FF158" s="9"/>
      <c r="FG158" s="9"/>
      <c r="FH158" s="9"/>
      <c r="FI158" s="9"/>
      <c r="FJ158" s="9"/>
      <c r="FK158" s="9"/>
      <c r="FL158" s="9"/>
      <c r="FM158" s="9"/>
      <c r="FN158" s="9"/>
      <c r="FO158" s="9"/>
      <c r="FP158" s="9"/>
      <c r="FQ158" s="9"/>
      <c r="FR158" s="9"/>
      <c r="FS158" s="9"/>
      <c r="FT158" s="9"/>
      <c r="FU158" s="9"/>
      <c r="FV158" s="9"/>
      <c r="FW158" s="9"/>
      <c r="FX158" s="9"/>
      <c r="FY158" s="10"/>
      <c r="FZ158" s="9"/>
      <c r="GA158" s="9"/>
    </row>
    <row r="159" spans="1:183" s="2" customFormat="1" ht="17.100000000000001" customHeight="1">
      <c r="A159" s="14" t="s">
        <v>146</v>
      </c>
      <c r="B159" s="63">
        <v>230</v>
      </c>
      <c r="C159" s="63">
        <v>216.4</v>
      </c>
      <c r="D159" s="4">
        <f t="shared" si="33"/>
        <v>0.94086956521739129</v>
      </c>
      <c r="E159" s="11">
        <v>5</v>
      </c>
      <c r="F159" s="5" t="s">
        <v>360</v>
      </c>
      <c r="G159" s="5" t="s">
        <v>360</v>
      </c>
      <c r="H159" s="5" t="s">
        <v>360</v>
      </c>
      <c r="I159" s="5" t="s">
        <v>360</v>
      </c>
      <c r="J159" s="5" t="s">
        <v>360</v>
      </c>
      <c r="K159" s="5" t="s">
        <v>360</v>
      </c>
      <c r="L159" s="5" t="s">
        <v>360</v>
      </c>
      <c r="M159" s="5" t="s">
        <v>360</v>
      </c>
      <c r="N159" s="35">
        <v>418.1</v>
      </c>
      <c r="O159" s="35">
        <v>445.9</v>
      </c>
      <c r="P159" s="4">
        <f t="shared" si="34"/>
        <v>1.0664912700310929</v>
      </c>
      <c r="Q159" s="11">
        <v>20</v>
      </c>
      <c r="R159" s="5" t="s">
        <v>360</v>
      </c>
      <c r="S159" s="5" t="s">
        <v>360</v>
      </c>
      <c r="T159" s="5" t="s">
        <v>360</v>
      </c>
      <c r="U159" s="5" t="s">
        <v>360</v>
      </c>
      <c r="V159" s="5" t="s">
        <v>360</v>
      </c>
      <c r="W159" s="5" t="s">
        <v>360</v>
      </c>
      <c r="X159" s="43">
        <f t="shared" si="39"/>
        <v>1.0413669290683525</v>
      </c>
      <c r="Y159" s="44">
        <v>1687</v>
      </c>
      <c r="Z159" s="35">
        <f t="shared" si="35"/>
        <v>153.36363636363637</v>
      </c>
      <c r="AA159" s="35">
        <f t="shared" si="40"/>
        <v>159.69999999999999</v>
      </c>
      <c r="AB159" s="35">
        <f t="shared" si="36"/>
        <v>6.3363636363636147</v>
      </c>
      <c r="AC159" s="35">
        <v>0</v>
      </c>
      <c r="AD159" s="35">
        <f t="shared" si="37"/>
        <v>159.69999999999999</v>
      </c>
      <c r="AE159" s="35"/>
      <c r="AF159" s="35">
        <f t="shared" si="38"/>
        <v>159.69999999999999</v>
      </c>
      <c r="AG159" s="35">
        <v>159.69999999999999</v>
      </c>
      <c r="AH159" s="35">
        <f t="shared" si="41"/>
        <v>0</v>
      </c>
      <c r="AI159" s="77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10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10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10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  <c r="EO159" s="9"/>
      <c r="EP159" s="9"/>
      <c r="EQ159" s="9"/>
      <c r="ER159" s="9"/>
      <c r="ES159" s="9"/>
      <c r="ET159" s="9"/>
      <c r="EU159" s="9"/>
      <c r="EV159" s="9"/>
      <c r="EW159" s="10"/>
      <c r="EX159" s="9"/>
      <c r="EY159" s="9"/>
      <c r="EZ159" s="9"/>
      <c r="FA159" s="9"/>
      <c r="FB159" s="9"/>
      <c r="FC159" s="9"/>
      <c r="FD159" s="9"/>
      <c r="FE159" s="9"/>
      <c r="FF159" s="9"/>
      <c r="FG159" s="9"/>
      <c r="FH159" s="9"/>
      <c r="FI159" s="9"/>
      <c r="FJ159" s="9"/>
      <c r="FK159" s="9"/>
      <c r="FL159" s="9"/>
      <c r="FM159" s="9"/>
      <c r="FN159" s="9"/>
      <c r="FO159" s="9"/>
      <c r="FP159" s="9"/>
      <c r="FQ159" s="9"/>
      <c r="FR159" s="9"/>
      <c r="FS159" s="9"/>
      <c r="FT159" s="9"/>
      <c r="FU159" s="9"/>
      <c r="FV159" s="9"/>
      <c r="FW159" s="9"/>
      <c r="FX159" s="9"/>
      <c r="FY159" s="10"/>
      <c r="FZ159" s="9"/>
      <c r="GA159" s="9"/>
    </row>
    <row r="160" spans="1:183" s="2" customFormat="1" ht="17.100000000000001" customHeight="1">
      <c r="A160" s="14" t="s">
        <v>147</v>
      </c>
      <c r="B160" s="63">
        <v>510</v>
      </c>
      <c r="C160" s="63">
        <v>298.7</v>
      </c>
      <c r="D160" s="4">
        <f t="shared" si="33"/>
        <v>0.58568627450980393</v>
      </c>
      <c r="E160" s="11">
        <v>5</v>
      </c>
      <c r="F160" s="5" t="s">
        <v>360</v>
      </c>
      <c r="G160" s="5" t="s">
        <v>360</v>
      </c>
      <c r="H160" s="5" t="s">
        <v>360</v>
      </c>
      <c r="I160" s="5" t="s">
        <v>360</v>
      </c>
      <c r="J160" s="5" t="s">
        <v>360</v>
      </c>
      <c r="K160" s="5" t="s">
        <v>360</v>
      </c>
      <c r="L160" s="5" t="s">
        <v>360</v>
      </c>
      <c r="M160" s="5" t="s">
        <v>360</v>
      </c>
      <c r="N160" s="35">
        <v>189.7</v>
      </c>
      <c r="O160" s="35">
        <v>313.39999999999998</v>
      </c>
      <c r="P160" s="4">
        <f t="shared" si="34"/>
        <v>1.2452082235108064</v>
      </c>
      <c r="Q160" s="11">
        <v>20</v>
      </c>
      <c r="R160" s="5" t="s">
        <v>360</v>
      </c>
      <c r="S160" s="5" t="s">
        <v>360</v>
      </c>
      <c r="T160" s="5" t="s">
        <v>360</v>
      </c>
      <c r="U160" s="5" t="s">
        <v>360</v>
      </c>
      <c r="V160" s="5" t="s">
        <v>360</v>
      </c>
      <c r="W160" s="5" t="s">
        <v>360</v>
      </c>
      <c r="X160" s="43">
        <f t="shared" si="39"/>
        <v>1.1133038337106058</v>
      </c>
      <c r="Y160" s="44">
        <v>843</v>
      </c>
      <c r="Z160" s="35">
        <f t="shared" si="35"/>
        <v>76.63636363636364</v>
      </c>
      <c r="AA160" s="35">
        <f t="shared" si="40"/>
        <v>85.3</v>
      </c>
      <c r="AB160" s="35">
        <f t="shared" si="36"/>
        <v>8.6636363636363569</v>
      </c>
      <c r="AC160" s="35">
        <v>0</v>
      </c>
      <c r="AD160" s="35">
        <f t="shared" si="37"/>
        <v>85.3</v>
      </c>
      <c r="AE160" s="35"/>
      <c r="AF160" s="35">
        <f t="shared" si="38"/>
        <v>85.3</v>
      </c>
      <c r="AG160" s="35">
        <v>85.3</v>
      </c>
      <c r="AH160" s="35">
        <f t="shared" si="41"/>
        <v>0</v>
      </c>
      <c r="AI160" s="77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10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10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10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  <c r="EO160" s="9"/>
      <c r="EP160" s="9"/>
      <c r="EQ160" s="9"/>
      <c r="ER160" s="9"/>
      <c r="ES160" s="9"/>
      <c r="ET160" s="9"/>
      <c r="EU160" s="9"/>
      <c r="EV160" s="9"/>
      <c r="EW160" s="10"/>
      <c r="EX160" s="9"/>
      <c r="EY160" s="9"/>
      <c r="EZ160" s="9"/>
      <c r="FA160" s="9"/>
      <c r="FB160" s="9"/>
      <c r="FC160" s="9"/>
      <c r="FD160" s="9"/>
      <c r="FE160" s="9"/>
      <c r="FF160" s="9"/>
      <c r="FG160" s="9"/>
      <c r="FH160" s="9"/>
      <c r="FI160" s="9"/>
      <c r="FJ160" s="9"/>
      <c r="FK160" s="9"/>
      <c r="FL160" s="9"/>
      <c r="FM160" s="9"/>
      <c r="FN160" s="9"/>
      <c r="FO160" s="9"/>
      <c r="FP160" s="9"/>
      <c r="FQ160" s="9"/>
      <c r="FR160" s="9"/>
      <c r="FS160" s="9"/>
      <c r="FT160" s="9"/>
      <c r="FU160" s="9"/>
      <c r="FV160" s="9"/>
      <c r="FW160" s="9"/>
      <c r="FX160" s="9"/>
      <c r="FY160" s="10"/>
      <c r="FZ160" s="9"/>
      <c r="GA160" s="9"/>
    </row>
    <row r="161" spans="1:183" s="2" customFormat="1" ht="17.100000000000001" customHeight="1">
      <c r="A161" s="14" t="s">
        <v>148</v>
      </c>
      <c r="B161" s="63">
        <v>21092</v>
      </c>
      <c r="C161" s="63">
        <v>25532.400000000001</v>
      </c>
      <c r="D161" s="4">
        <f t="shared" si="33"/>
        <v>1.2010525317655982</v>
      </c>
      <c r="E161" s="11">
        <v>5</v>
      </c>
      <c r="F161" s="5" t="s">
        <v>360</v>
      </c>
      <c r="G161" s="5" t="s">
        <v>360</v>
      </c>
      <c r="H161" s="5" t="s">
        <v>360</v>
      </c>
      <c r="I161" s="5" t="s">
        <v>360</v>
      </c>
      <c r="J161" s="5" t="s">
        <v>360</v>
      </c>
      <c r="K161" s="5" t="s">
        <v>360</v>
      </c>
      <c r="L161" s="5" t="s">
        <v>360</v>
      </c>
      <c r="M161" s="5" t="s">
        <v>360</v>
      </c>
      <c r="N161" s="35">
        <v>658.4</v>
      </c>
      <c r="O161" s="35">
        <v>562.9</v>
      </c>
      <c r="P161" s="4">
        <f t="shared" si="34"/>
        <v>0.85495139732685299</v>
      </c>
      <c r="Q161" s="11">
        <v>20</v>
      </c>
      <c r="R161" s="5" t="s">
        <v>360</v>
      </c>
      <c r="S161" s="5" t="s">
        <v>360</v>
      </c>
      <c r="T161" s="5" t="s">
        <v>360</v>
      </c>
      <c r="U161" s="5" t="s">
        <v>360</v>
      </c>
      <c r="V161" s="5" t="s">
        <v>360</v>
      </c>
      <c r="W161" s="5" t="s">
        <v>360</v>
      </c>
      <c r="X161" s="43">
        <f t="shared" si="39"/>
        <v>0.92417162421460208</v>
      </c>
      <c r="Y161" s="44">
        <v>2625</v>
      </c>
      <c r="Z161" s="35">
        <f t="shared" si="35"/>
        <v>238.63636363636363</v>
      </c>
      <c r="AA161" s="35">
        <f t="shared" si="40"/>
        <v>220.5</v>
      </c>
      <c r="AB161" s="35">
        <f t="shared" si="36"/>
        <v>-18.136363636363626</v>
      </c>
      <c r="AC161" s="35">
        <v>0</v>
      </c>
      <c r="AD161" s="35">
        <f t="shared" si="37"/>
        <v>220.5</v>
      </c>
      <c r="AE161" s="35"/>
      <c r="AF161" s="35">
        <f t="shared" si="38"/>
        <v>220.5</v>
      </c>
      <c r="AG161" s="35">
        <v>220.5</v>
      </c>
      <c r="AH161" s="35">
        <f t="shared" si="41"/>
        <v>0</v>
      </c>
      <c r="AI161" s="77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10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10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10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10"/>
      <c r="EX161" s="9"/>
      <c r="EY161" s="9"/>
      <c r="EZ161" s="9"/>
      <c r="FA161" s="9"/>
      <c r="FB161" s="9"/>
      <c r="FC161" s="9"/>
      <c r="FD161" s="9"/>
      <c r="FE161" s="9"/>
      <c r="FF161" s="9"/>
      <c r="FG161" s="9"/>
      <c r="FH161" s="9"/>
      <c r="FI161" s="9"/>
      <c r="FJ161" s="9"/>
      <c r="FK161" s="9"/>
      <c r="FL161" s="9"/>
      <c r="FM161" s="9"/>
      <c r="FN161" s="9"/>
      <c r="FO161" s="9"/>
      <c r="FP161" s="9"/>
      <c r="FQ161" s="9"/>
      <c r="FR161" s="9"/>
      <c r="FS161" s="9"/>
      <c r="FT161" s="9"/>
      <c r="FU161" s="9"/>
      <c r="FV161" s="9"/>
      <c r="FW161" s="9"/>
      <c r="FX161" s="9"/>
      <c r="FY161" s="10"/>
      <c r="FZ161" s="9"/>
      <c r="GA161" s="9"/>
    </row>
    <row r="162" spans="1:183" s="2" customFormat="1" ht="17.100000000000001" customHeight="1">
      <c r="A162" s="14" t="s">
        <v>149</v>
      </c>
      <c r="B162" s="63">
        <v>201</v>
      </c>
      <c r="C162" s="63">
        <v>201.3</v>
      </c>
      <c r="D162" s="4">
        <f t="shared" si="33"/>
        <v>1.0014925373134329</v>
      </c>
      <c r="E162" s="11">
        <v>5</v>
      </c>
      <c r="F162" s="5" t="s">
        <v>360</v>
      </c>
      <c r="G162" s="5" t="s">
        <v>360</v>
      </c>
      <c r="H162" s="5" t="s">
        <v>360</v>
      </c>
      <c r="I162" s="5" t="s">
        <v>360</v>
      </c>
      <c r="J162" s="5" t="s">
        <v>360</v>
      </c>
      <c r="K162" s="5" t="s">
        <v>360</v>
      </c>
      <c r="L162" s="5" t="s">
        <v>360</v>
      </c>
      <c r="M162" s="5" t="s">
        <v>360</v>
      </c>
      <c r="N162" s="35">
        <v>457.5</v>
      </c>
      <c r="O162" s="35">
        <v>244.9</v>
      </c>
      <c r="P162" s="4">
        <f t="shared" si="34"/>
        <v>0.53530054644808744</v>
      </c>
      <c r="Q162" s="11">
        <v>20</v>
      </c>
      <c r="R162" s="5" t="s">
        <v>360</v>
      </c>
      <c r="S162" s="5" t="s">
        <v>360</v>
      </c>
      <c r="T162" s="5" t="s">
        <v>360</v>
      </c>
      <c r="U162" s="5" t="s">
        <v>360</v>
      </c>
      <c r="V162" s="5" t="s">
        <v>360</v>
      </c>
      <c r="W162" s="5" t="s">
        <v>360</v>
      </c>
      <c r="X162" s="43">
        <f t="shared" si="39"/>
        <v>0.62853894462115656</v>
      </c>
      <c r="Y162" s="44">
        <v>1966</v>
      </c>
      <c r="Z162" s="35">
        <f t="shared" si="35"/>
        <v>178.72727272727272</v>
      </c>
      <c r="AA162" s="35">
        <f t="shared" si="40"/>
        <v>112.3</v>
      </c>
      <c r="AB162" s="35">
        <f t="shared" si="36"/>
        <v>-66.427272727272722</v>
      </c>
      <c r="AC162" s="35">
        <v>0</v>
      </c>
      <c r="AD162" s="35">
        <f t="shared" si="37"/>
        <v>112.3</v>
      </c>
      <c r="AE162" s="35"/>
      <c r="AF162" s="35">
        <f t="shared" si="38"/>
        <v>112.3</v>
      </c>
      <c r="AG162" s="35">
        <v>112.3</v>
      </c>
      <c r="AH162" s="35">
        <f t="shared" si="41"/>
        <v>0</v>
      </c>
      <c r="AI162" s="77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10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10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10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10"/>
      <c r="EX162" s="9"/>
      <c r="EY162" s="9"/>
      <c r="EZ162" s="9"/>
      <c r="FA162" s="9"/>
      <c r="FB162" s="9"/>
      <c r="FC162" s="9"/>
      <c r="FD162" s="9"/>
      <c r="FE162" s="9"/>
      <c r="FF162" s="9"/>
      <c r="FG162" s="9"/>
      <c r="FH162" s="9"/>
      <c r="FI162" s="9"/>
      <c r="FJ162" s="9"/>
      <c r="FK162" s="9"/>
      <c r="FL162" s="9"/>
      <c r="FM162" s="9"/>
      <c r="FN162" s="9"/>
      <c r="FO162" s="9"/>
      <c r="FP162" s="9"/>
      <c r="FQ162" s="9"/>
      <c r="FR162" s="9"/>
      <c r="FS162" s="9"/>
      <c r="FT162" s="9"/>
      <c r="FU162" s="9"/>
      <c r="FV162" s="9"/>
      <c r="FW162" s="9"/>
      <c r="FX162" s="9"/>
      <c r="FY162" s="10"/>
      <c r="FZ162" s="9"/>
      <c r="GA162" s="9"/>
    </row>
    <row r="163" spans="1:183" s="2" customFormat="1" ht="17.100000000000001" customHeight="1">
      <c r="A163" s="14" t="s">
        <v>150</v>
      </c>
      <c r="B163" s="63">
        <v>5708</v>
      </c>
      <c r="C163" s="63">
        <v>5749.5</v>
      </c>
      <c r="D163" s="4">
        <f t="shared" si="33"/>
        <v>1.0072704975473021</v>
      </c>
      <c r="E163" s="11">
        <v>5</v>
      </c>
      <c r="F163" s="5" t="s">
        <v>360</v>
      </c>
      <c r="G163" s="5" t="s">
        <v>360</v>
      </c>
      <c r="H163" s="5" t="s">
        <v>360</v>
      </c>
      <c r="I163" s="5" t="s">
        <v>360</v>
      </c>
      <c r="J163" s="5" t="s">
        <v>360</v>
      </c>
      <c r="K163" s="5" t="s">
        <v>360</v>
      </c>
      <c r="L163" s="5" t="s">
        <v>360</v>
      </c>
      <c r="M163" s="5" t="s">
        <v>360</v>
      </c>
      <c r="N163" s="35">
        <v>166.6</v>
      </c>
      <c r="O163" s="35">
        <v>89.6</v>
      </c>
      <c r="P163" s="4">
        <f t="shared" si="34"/>
        <v>0.53781512605042014</v>
      </c>
      <c r="Q163" s="11">
        <v>20</v>
      </c>
      <c r="R163" s="5" t="s">
        <v>360</v>
      </c>
      <c r="S163" s="5" t="s">
        <v>360</v>
      </c>
      <c r="T163" s="5" t="s">
        <v>360</v>
      </c>
      <c r="U163" s="5" t="s">
        <v>360</v>
      </c>
      <c r="V163" s="5" t="s">
        <v>360</v>
      </c>
      <c r="W163" s="5" t="s">
        <v>360</v>
      </c>
      <c r="X163" s="43">
        <f t="shared" si="39"/>
        <v>0.63170620034979652</v>
      </c>
      <c r="Y163" s="44">
        <v>3024</v>
      </c>
      <c r="Z163" s="35">
        <f t="shared" si="35"/>
        <v>274.90909090909093</v>
      </c>
      <c r="AA163" s="35">
        <f t="shared" si="40"/>
        <v>173.7</v>
      </c>
      <c r="AB163" s="35">
        <f t="shared" si="36"/>
        <v>-101.20909090909095</v>
      </c>
      <c r="AC163" s="35">
        <v>0</v>
      </c>
      <c r="AD163" s="35">
        <f t="shared" si="37"/>
        <v>173.7</v>
      </c>
      <c r="AE163" s="35"/>
      <c r="AF163" s="35">
        <f t="shared" si="38"/>
        <v>173.7</v>
      </c>
      <c r="AG163" s="35">
        <v>173.7</v>
      </c>
      <c r="AH163" s="35">
        <f t="shared" si="41"/>
        <v>0</v>
      </c>
      <c r="AI163" s="77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10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10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10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10"/>
      <c r="EX163" s="9"/>
      <c r="EY163" s="9"/>
      <c r="EZ163" s="9"/>
      <c r="FA163" s="9"/>
      <c r="FB163" s="9"/>
      <c r="FC163" s="9"/>
      <c r="FD163" s="9"/>
      <c r="FE163" s="9"/>
      <c r="FF163" s="9"/>
      <c r="FG163" s="9"/>
      <c r="FH163" s="9"/>
      <c r="FI163" s="9"/>
      <c r="FJ163" s="9"/>
      <c r="FK163" s="9"/>
      <c r="FL163" s="9"/>
      <c r="FM163" s="9"/>
      <c r="FN163" s="9"/>
      <c r="FO163" s="9"/>
      <c r="FP163" s="9"/>
      <c r="FQ163" s="9"/>
      <c r="FR163" s="9"/>
      <c r="FS163" s="9"/>
      <c r="FT163" s="9"/>
      <c r="FU163" s="9"/>
      <c r="FV163" s="9"/>
      <c r="FW163" s="9"/>
      <c r="FX163" s="9"/>
      <c r="FY163" s="10"/>
      <c r="FZ163" s="9"/>
      <c r="GA163" s="9"/>
    </row>
    <row r="164" spans="1:183" s="2" customFormat="1" ht="17.100000000000001" customHeight="1">
      <c r="A164" s="14" t="s">
        <v>151</v>
      </c>
      <c r="B164" s="63">
        <v>97</v>
      </c>
      <c r="C164" s="63">
        <v>553.29999999999995</v>
      </c>
      <c r="D164" s="4">
        <f t="shared" si="33"/>
        <v>1.3</v>
      </c>
      <c r="E164" s="11">
        <v>5</v>
      </c>
      <c r="F164" s="5" t="s">
        <v>360</v>
      </c>
      <c r="G164" s="5" t="s">
        <v>360</v>
      </c>
      <c r="H164" s="5" t="s">
        <v>360</v>
      </c>
      <c r="I164" s="5" t="s">
        <v>360</v>
      </c>
      <c r="J164" s="5" t="s">
        <v>360</v>
      </c>
      <c r="K164" s="5" t="s">
        <v>360</v>
      </c>
      <c r="L164" s="5" t="s">
        <v>360</v>
      </c>
      <c r="M164" s="5" t="s">
        <v>360</v>
      </c>
      <c r="N164" s="35">
        <v>118.5</v>
      </c>
      <c r="O164" s="35">
        <v>72.8</v>
      </c>
      <c r="P164" s="4">
        <f t="shared" si="34"/>
        <v>0.61434599156118141</v>
      </c>
      <c r="Q164" s="11">
        <v>20</v>
      </c>
      <c r="R164" s="5" t="s">
        <v>360</v>
      </c>
      <c r="S164" s="5" t="s">
        <v>360</v>
      </c>
      <c r="T164" s="5" t="s">
        <v>360</v>
      </c>
      <c r="U164" s="5" t="s">
        <v>360</v>
      </c>
      <c r="V164" s="5" t="s">
        <v>360</v>
      </c>
      <c r="W164" s="5" t="s">
        <v>360</v>
      </c>
      <c r="X164" s="43">
        <f t="shared" si="39"/>
        <v>0.75147679324894512</v>
      </c>
      <c r="Y164" s="44">
        <v>2271</v>
      </c>
      <c r="Z164" s="35">
        <f t="shared" si="35"/>
        <v>206.45454545454547</v>
      </c>
      <c r="AA164" s="35">
        <f t="shared" si="40"/>
        <v>155.1</v>
      </c>
      <c r="AB164" s="35">
        <f t="shared" si="36"/>
        <v>-51.354545454545473</v>
      </c>
      <c r="AC164" s="35">
        <v>0</v>
      </c>
      <c r="AD164" s="35">
        <f t="shared" si="37"/>
        <v>155.1</v>
      </c>
      <c r="AE164" s="35"/>
      <c r="AF164" s="35">
        <f t="shared" si="38"/>
        <v>155.1</v>
      </c>
      <c r="AG164" s="35">
        <v>155.1</v>
      </c>
      <c r="AH164" s="35">
        <f t="shared" si="41"/>
        <v>0</v>
      </c>
      <c r="AI164" s="77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10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10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10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10"/>
      <c r="EX164" s="9"/>
      <c r="EY164" s="9"/>
      <c r="EZ164" s="9"/>
      <c r="FA164" s="9"/>
      <c r="FB164" s="9"/>
      <c r="FC164" s="9"/>
      <c r="FD164" s="9"/>
      <c r="FE164" s="9"/>
      <c r="FF164" s="9"/>
      <c r="FG164" s="9"/>
      <c r="FH164" s="9"/>
      <c r="FI164" s="9"/>
      <c r="FJ164" s="9"/>
      <c r="FK164" s="9"/>
      <c r="FL164" s="9"/>
      <c r="FM164" s="9"/>
      <c r="FN164" s="9"/>
      <c r="FO164" s="9"/>
      <c r="FP164" s="9"/>
      <c r="FQ164" s="9"/>
      <c r="FR164" s="9"/>
      <c r="FS164" s="9"/>
      <c r="FT164" s="9"/>
      <c r="FU164" s="9"/>
      <c r="FV164" s="9"/>
      <c r="FW164" s="9"/>
      <c r="FX164" s="9"/>
      <c r="FY164" s="10"/>
      <c r="FZ164" s="9"/>
      <c r="GA164" s="9"/>
    </row>
    <row r="165" spans="1:183" s="2" customFormat="1" ht="17.100000000000001" customHeight="1">
      <c r="A165" s="14" t="s">
        <v>152</v>
      </c>
      <c r="B165" s="63">
        <v>348</v>
      </c>
      <c r="C165" s="63">
        <v>384.6</v>
      </c>
      <c r="D165" s="4">
        <f t="shared" si="33"/>
        <v>1.1051724137931036</v>
      </c>
      <c r="E165" s="11">
        <v>5</v>
      </c>
      <c r="F165" s="5" t="s">
        <v>360</v>
      </c>
      <c r="G165" s="5" t="s">
        <v>360</v>
      </c>
      <c r="H165" s="5" t="s">
        <v>360</v>
      </c>
      <c r="I165" s="5" t="s">
        <v>360</v>
      </c>
      <c r="J165" s="5" t="s">
        <v>360</v>
      </c>
      <c r="K165" s="5" t="s">
        <v>360</v>
      </c>
      <c r="L165" s="5" t="s">
        <v>360</v>
      </c>
      <c r="M165" s="5" t="s">
        <v>360</v>
      </c>
      <c r="N165" s="35">
        <v>208.8</v>
      </c>
      <c r="O165" s="35">
        <v>91.2</v>
      </c>
      <c r="P165" s="4">
        <f t="shared" si="34"/>
        <v>0.43678160919540227</v>
      </c>
      <c r="Q165" s="11">
        <v>20</v>
      </c>
      <c r="R165" s="5" t="s">
        <v>360</v>
      </c>
      <c r="S165" s="5" t="s">
        <v>360</v>
      </c>
      <c r="T165" s="5" t="s">
        <v>360</v>
      </c>
      <c r="U165" s="5" t="s">
        <v>360</v>
      </c>
      <c r="V165" s="5" t="s">
        <v>360</v>
      </c>
      <c r="W165" s="5" t="s">
        <v>360</v>
      </c>
      <c r="X165" s="43">
        <f t="shared" si="39"/>
        <v>0.57045977011494253</v>
      </c>
      <c r="Y165" s="44">
        <v>1517</v>
      </c>
      <c r="Z165" s="35">
        <f t="shared" si="35"/>
        <v>137.90909090909091</v>
      </c>
      <c r="AA165" s="35">
        <f t="shared" si="40"/>
        <v>78.7</v>
      </c>
      <c r="AB165" s="35">
        <f t="shared" si="36"/>
        <v>-59.209090909090904</v>
      </c>
      <c r="AC165" s="35">
        <v>0</v>
      </c>
      <c r="AD165" s="35">
        <f t="shared" si="37"/>
        <v>78.7</v>
      </c>
      <c r="AE165" s="35"/>
      <c r="AF165" s="35">
        <f t="shared" si="38"/>
        <v>78.7</v>
      </c>
      <c r="AG165" s="35">
        <v>78.7</v>
      </c>
      <c r="AH165" s="35">
        <f t="shared" si="41"/>
        <v>0</v>
      </c>
      <c r="AI165" s="77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10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10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10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  <c r="EO165" s="9"/>
      <c r="EP165" s="9"/>
      <c r="EQ165" s="9"/>
      <c r="ER165" s="9"/>
      <c r="ES165" s="9"/>
      <c r="ET165" s="9"/>
      <c r="EU165" s="9"/>
      <c r="EV165" s="9"/>
      <c r="EW165" s="10"/>
      <c r="EX165" s="9"/>
      <c r="EY165" s="9"/>
      <c r="EZ165" s="9"/>
      <c r="FA165" s="9"/>
      <c r="FB165" s="9"/>
      <c r="FC165" s="9"/>
      <c r="FD165" s="9"/>
      <c r="FE165" s="9"/>
      <c r="FF165" s="9"/>
      <c r="FG165" s="9"/>
      <c r="FH165" s="9"/>
      <c r="FI165" s="9"/>
      <c r="FJ165" s="9"/>
      <c r="FK165" s="9"/>
      <c r="FL165" s="9"/>
      <c r="FM165" s="9"/>
      <c r="FN165" s="9"/>
      <c r="FO165" s="9"/>
      <c r="FP165" s="9"/>
      <c r="FQ165" s="9"/>
      <c r="FR165" s="9"/>
      <c r="FS165" s="9"/>
      <c r="FT165" s="9"/>
      <c r="FU165" s="9"/>
      <c r="FV165" s="9"/>
      <c r="FW165" s="9"/>
      <c r="FX165" s="9"/>
      <c r="FY165" s="10"/>
      <c r="FZ165" s="9"/>
      <c r="GA165" s="9"/>
    </row>
    <row r="166" spans="1:183" s="2" customFormat="1" ht="17.100000000000001" customHeight="1">
      <c r="A166" s="14" t="s">
        <v>153</v>
      </c>
      <c r="B166" s="63">
        <v>1148515</v>
      </c>
      <c r="C166" s="63">
        <v>1220121.3</v>
      </c>
      <c r="D166" s="4">
        <f t="shared" si="33"/>
        <v>1.0623468565930789</v>
      </c>
      <c r="E166" s="11">
        <v>5</v>
      </c>
      <c r="F166" s="5" t="s">
        <v>360</v>
      </c>
      <c r="G166" s="5" t="s">
        <v>360</v>
      </c>
      <c r="H166" s="5" t="s">
        <v>360</v>
      </c>
      <c r="I166" s="5" t="s">
        <v>360</v>
      </c>
      <c r="J166" s="5" t="s">
        <v>360</v>
      </c>
      <c r="K166" s="5" t="s">
        <v>360</v>
      </c>
      <c r="L166" s="5" t="s">
        <v>360</v>
      </c>
      <c r="M166" s="5" t="s">
        <v>360</v>
      </c>
      <c r="N166" s="35">
        <v>2252.6</v>
      </c>
      <c r="O166" s="35">
        <v>1749.3</v>
      </c>
      <c r="P166" s="4">
        <f t="shared" si="34"/>
        <v>0.77656929770043504</v>
      </c>
      <c r="Q166" s="11">
        <v>20</v>
      </c>
      <c r="R166" s="5" t="s">
        <v>360</v>
      </c>
      <c r="S166" s="5" t="s">
        <v>360</v>
      </c>
      <c r="T166" s="5" t="s">
        <v>360</v>
      </c>
      <c r="U166" s="5" t="s">
        <v>360</v>
      </c>
      <c r="V166" s="5" t="s">
        <v>360</v>
      </c>
      <c r="W166" s="5" t="s">
        <v>360</v>
      </c>
      <c r="X166" s="43">
        <f t="shared" si="39"/>
        <v>0.83372480947896377</v>
      </c>
      <c r="Y166" s="44">
        <v>1671</v>
      </c>
      <c r="Z166" s="35">
        <f t="shared" si="35"/>
        <v>151.90909090909091</v>
      </c>
      <c r="AA166" s="35">
        <f t="shared" si="40"/>
        <v>126.7</v>
      </c>
      <c r="AB166" s="35">
        <f t="shared" si="36"/>
        <v>-25.209090909090904</v>
      </c>
      <c r="AC166" s="35">
        <v>0</v>
      </c>
      <c r="AD166" s="35">
        <f t="shared" si="37"/>
        <v>126.7</v>
      </c>
      <c r="AE166" s="35"/>
      <c r="AF166" s="35">
        <f t="shared" si="38"/>
        <v>126.7</v>
      </c>
      <c r="AG166" s="35">
        <v>126.7</v>
      </c>
      <c r="AH166" s="35">
        <f t="shared" si="41"/>
        <v>0</v>
      </c>
      <c r="AI166" s="77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10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10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10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  <c r="EO166" s="9"/>
      <c r="EP166" s="9"/>
      <c r="EQ166" s="9"/>
      <c r="ER166" s="9"/>
      <c r="ES166" s="9"/>
      <c r="ET166" s="9"/>
      <c r="EU166" s="9"/>
      <c r="EV166" s="9"/>
      <c r="EW166" s="10"/>
      <c r="EX166" s="9"/>
      <c r="EY166" s="9"/>
      <c r="EZ166" s="9"/>
      <c r="FA166" s="9"/>
      <c r="FB166" s="9"/>
      <c r="FC166" s="9"/>
      <c r="FD166" s="9"/>
      <c r="FE166" s="9"/>
      <c r="FF166" s="9"/>
      <c r="FG166" s="9"/>
      <c r="FH166" s="9"/>
      <c r="FI166" s="9"/>
      <c r="FJ166" s="9"/>
      <c r="FK166" s="9"/>
      <c r="FL166" s="9"/>
      <c r="FM166" s="9"/>
      <c r="FN166" s="9"/>
      <c r="FO166" s="9"/>
      <c r="FP166" s="9"/>
      <c r="FQ166" s="9"/>
      <c r="FR166" s="9"/>
      <c r="FS166" s="9"/>
      <c r="FT166" s="9"/>
      <c r="FU166" s="9"/>
      <c r="FV166" s="9"/>
      <c r="FW166" s="9"/>
      <c r="FX166" s="9"/>
      <c r="FY166" s="10"/>
      <c r="FZ166" s="9"/>
      <c r="GA166" s="9"/>
    </row>
    <row r="167" spans="1:183" s="2" customFormat="1" ht="17.100000000000001" customHeight="1">
      <c r="A167" s="18" t="s">
        <v>154</v>
      </c>
      <c r="B167" s="58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35"/>
      <c r="AD167" s="35"/>
      <c r="AE167" s="35"/>
      <c r="AF167" s="35"/>
      <c r="AG167" s="35"/>
      <c r="AH167" s="35"/>
      <c r="AI167" s="77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10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10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10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  <c r="EO167" s="9"/>
      <c r="EP167" s="9"/>
      <c r="EQ167" s="9"/>
      <c r="ER167" s="9"/>
      <c r="ES167" s="9"/>
      <c r="ET167" s="9"/>
      <c r="EU167" s="9"/>
      <c r="EV167" s="9"/>
      <c r="EW167" s="10"/>
      <c r="EX167" s="9"/>
      <c r="EY167" s="9"/>
      <c r="EZ167" s="9"/>
      <c r="FA167" s="9"/>
      <c r="FB167" s="9"/>
      <c r="FC167" s="9"/>
      <c r="FD167" s="9"/>
      <c r="FE167" s="9"/>
      <c r="FF167" s="9"/>
      <c r="FG167" s="9"/>
      <c r="FH167" s="9"/>
      <c r="FI167" s="9"/>
      <c r="FJ167" s="9"/>
      <c r="FK167" s="9"/>
      <c r="FL167" s="9"/>
      <c r="FM167" s="9"/>
      <c r="FN167" s="9"/>
      <c r="FO167" s="9"/>
      <c r="FP167" s="9"/>
      <c r="FQ167" s="9"/>
      <c r="FR167" s="9"/>
      <c r="FS167" s="9"/>
      <c r="FT167" s="9"/>
      <c r="FU167" s="9"/>
      <c r="FV167" s="9"/>
      <c r="FW167" s="9"/>
      <c r="FX167" s="9"/>
      <c r="FY167" s="10"/>
      <c r="FZ167" s="9"/>
      <c r="GA167" s="9"/>
    </row>
    <row r="168" spans="1:183" s="2" customFormat="1" ht="17.100000000000001" customHeight="1">
      <c r="A168" s="14" t="s">
        <v>69</v>
      </c>
      <c r="B168" s="63">
        <v>0</v>
      </c>
      <c r="C168" s="63">
        <v>0</v>
      </c>
      <c r="D168" s="4">
        <f t="shared" si="33"/>
        <v>0</v>
      </c>
      <c r="E168" s="11">
        <v>0</v>
      </c>
      <c r="F168" s="5" t="s">
        <v>360</v>
      </c>
      <c r="G168" s="5" t="s">
        <v>360</v>
      </c>
      <c r="H168" s="5" t="s">
        <v>360</v>
      </c>
      <c r="I168" s="5" t="s">
        <v>360</v>
      </c>
      <c r="J168" s="5" t="s">
        <v>360</v>
      </c>
      <c r="K168" s="5" t="s">
        <v>360</v>
      </c>
      <c r="L168" s="5" t="s">
        <v>360</v>
      </c>
      <c r="M168" s="5" t="s">
        <v>360</v>
      </c>
      <c r="N168" s="35">
        <v>92.7</v>
      </c>
      <c r="O168" s="35">
        <v>342.1</v>
      </c>
      <c r="P168" s="4">
        <f t="shared" si="34"/>
        <v>1.3</v>
      </c>
      <c r="Q168" s="11">
        <v>20</v>
      </c>
      <c r="R168" s="5" t="s">
        <v>360</v>
      </c>
      <c r="S168" s="5" t="s">
        <v>360</v>
      </c>
      <c r="T168" s="5" t="s">
        <v>360</v>
      </c>
      <c r="U168" s="5" t="s">
        <v>360</v>
      </c>
      <c r="V168" s="5" t="s">
        <v>360</v>
      </c>
      <c r="W168" s="5" t="s">
        <v>360</v>
      </c>
      <c r="X168" s="43">
        <f t="shared" si="39"/>
        <v>1.3</v>
      </c>
      <c r="Y168" s="44">
        <v>2131</v>
      </c>
      <c r="Z168" s="35">
        <f t="shared" si="35"/>
        <v>193.72727272727272</v>
      </c>
      <c r="AA168" s="35">
        <f t="shared" si="40"/>
        <v>251.8</v>
      </c>
      <c r="AB168" s="35">
        <f t="shared" si="36"/>
        <v>58.072727272727292</v>
      </c>
      <c r="AC168" s="35">
        <v>0</v>
      </c>
      <c r="AD168" s="35">
        <f t="shared" si="37"/>
        <v>251.8</v>
      </c>
      <c r="AE168" s="35"/>
      <c r="AF168" s="35">
        <f t="shared" si="38"/>
        <v>251.8</v>
      </c>
      <c r="AG168" s="35">
        <v>251.8</v>
      </c>
      <c r="AH168" s="35">
        <f t="shared" si="41"/>
        <v>0</v>
      </c>
      <c r="AI168" s="77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10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10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10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  <c r="EO168" s="9"/>
      <c r="EP168" s="9"/>
      <c r="EQ168" s="9"/>
      <c r="ER168" s="9"/>
      <c r="ES168" s="9"/>
      <c r="ET168" s="9"/>
      <c r="EU168" s="9"/>
      <c r="EV168" s="9"/>
      <c r="EW168" s="10"/>
      <c r="EX168" s="9"/>
      <c r="EY168" s="9"/>
      <c r="EZ168" s="9"/>
      <c r="FA168" s="9"/>
      <c r="FB168" s="9"/>
      <c r="FC168" s="9"/>
      <c r="FD168" s="9"/>
      <c r="FE168" s="9"/>
      <c r="FF168" s="9"/>
      <c r="FG168" s="9"/>
      <c r="FH168" s="9"/>
      <c r="FI168" s="9"/>
      <c r="FJ168" s="9"/>
      <c r="FK168" s="9"/>
      <c r="FL168" s="9"/>
      <c r="FM168" s="9"/>
      <c r="FN168" s="9"/>
      <c r="FO168" s="9"/>
      <c r="FP168" s="9"/>
      <c r="FQ168" s="9"/>
      <c r="FR168" s="9"/>
      <c r="FS168" s="9"/>
      <c r="FT168" s="9"/>
      <c r="FU168" s="9"/>
      <c r="FV168" s="9"/>
      <c r="FW168" s="9"/>
      <c r="FX168" s="9"/>
      <c r="FY168" s="10"/>
      <c r="FZ168" s="9"/>
      <c r="GA168" s="9"/>
    </row>
    <row r="169" spans="1:183" s="2" customFormat="1" ht="17.100000000000001" customHeight="1">
      <c r="A169" s="14" t="s">
        <v>155</v>
      </c>
      <c r="B169" s="63">
        <v>0</v>
      </c>
      <c r="C169" s="63">
        <v>0</v>
      </c>
      <c r="D169" s="4">
        <f t="shared" si="33"/>
        <v>0</v>
      </c>
      <c r="E169" s="11">
        <v>0</v>
      </c>
      <c r="F169" s="5" t="s">
        <v>360</v>
      </c>
      <c r="G169" s="5" t="s">
        <v>360</v>
      </c>
      <c r="H169" s="5" t="s">
        <v>360</v>
      </c>
      <c r="I169" s="5" t="s">
        <v>360</v>
      </c>
      <c r="J169" s="5" t="s">
        <v>360</v>
      </c>
      <c r="K169" s="5" t="s">
        <v>360</v>
      </c>
      <c r="L169" s="5" t="s">
        <v>360</v>
      </c>
      <c r="M169" s="5" t="s">
        <v>360</v>
      </c>
      <c r="N169" s="35">
        <v>140.19999999999999</v>
      </c>
      <c r="O169" s="35">
        <v>27.9</v>
      </c>
      <c r="P169" s="4">
        <f t="shared" si="34"/>
        <v>0.19900142653352354</v>
      </c>
      <c r="Q169" s="11">
        <v>20</v>
      </c>
      <c r="R169" s="5" t="s">
        <v>360</v>
      </c>
      <c r="S169" s="5" t="s">
        <v>360</v>
      </c>
      <c r="T169" s="5" t="s">
        <v>360</v>
      </c>
      <c r="U169" s="5" t="s">
        <v>360</v>
      </c>
      <c r="V169" s="5" t="s">
        <v>360</v>
      </c>
      <c r="W169" s="5" t="s">
        <v>360</v>
      </c>
      <c r="X169" s="43">
        <f t="shared" si="39"/>
        <v>0.19900142653352354</v>
      </c>
      <c r="Y169" s="44">
        <v>1749</v>
      </c>
      <c r="Z169" s="35">
        <f t="shared" si="35"/>
        <v>159</v>
      </c>
      <c r="AA169" s="35">
        <f t="shared" si="40"/>
        <v>31.6</v>
      </c>
      <c r="AB169" s="35">
        <f t="shared" si="36"/>
        <v>-127.4</v>
      </c>
      <c r="AC169" s="35">
        <v>0</v>
      </c>
      <c r="AD169" s="35">
        <f t="shared" si="37"/>
        <v>31.6</v>
      </c>
      <c r="AE169" s="35"/>
      <c r="AF169" s="35">
        <f t="shared" si="38"/>
        <v>31.6</v>
      </c>
      <c r="AG169" s="35">
        <v>31.6</v>
      </c>
      <c r="AH169" s="35">
        <f t="shared" si="41"/>
        <v>0</v>
      </c>
      <c r="AI169" s="77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10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10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10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  <c r="EO169" s="9"/>
      <c r="EP169" s="9"/>
      <c r="EQ169" s="9"/>
      <c r="ER169" s="9"/>
      <c r="ES169" s="9"/>
      <c r="ET169" s="9"/>
      <c r="EU169" s="9"/>
      <c r="EV169" s="9"/>
      <c r="EW169" s="10"/>
      <c r="EX169" s="9"/>
      <c r="EY169" s="9"/>
      <c r="EZ169" s="9"/>
      <c r="FA169" s="9"/>
      <c r="FB169" s="9"/>
      <c r="FC169" s="9"/>
      <c r="FD169" s="9"/>
      <c r="FE169" s="9"/>
      <c r="FF169" s="9"/>
      <c r="FG169" s="9"/>
      <c r="FH169" s="9"/>
      <c r="FI169" s="9"/>
      <c r="FJ169" s="9"/>
      <c r="FK169" s="9"/>
      <c r="FL169" s="9"/>
      <c r="FM169" s="9"/>
      <c r="FN169" s="9"/>
      <c r="FO169" s="9"/>
      <c r="FP169" s="9"/>
      <c r="FQ169" s="9"/>
      <c r="FR169" s="9"/>
      <c r="FS169" s="9"/>
      <c r="FT169" s="9"/>
      <c r="FU169" s="9"/>
      <c r="FV169" s="9"/>
      <c r="FW169" s="9"/>
      <c r="FX169" s="9"/>
      <c r="FY169" s="10"/>
      <c r="FZ169" s="9"/>
      <c r="GA169" s="9"/>
    </row>
    <row r="170" spans="1:183" s="2" customFormat="1" ht="17.100000000000001" customHeight="1">
      <c r="A170" s="14" t="s">
        <v>156</v>
      </c>
      <c r="B170" s="63">
        <v>0</v>
      </c>
      <c r="C170" s="63">
        <v>0</v>
      </c>
      <c r="D170" s="4">
        <f t="shared" si="33"/>
        <v>0</v>
      </c>
      <c r="E170" s="11">
        <v>0</v>
      </c>
      <c r="F170" s="5" t="s">
        <v>360</v>
      </c>
      <c r="G170" s="5" t="s">
        <v>360</v>
      </c>
      <c r="H170" s="5" t="s">
        <v>360</v>
      </c>
      <c r="I170" s="5" t="s">
        <v>360</v>
      </c>
      <c r="J170" s="5" t="s">
        <v>360</v>
      </c>
      <c r="K170" s="5" t="s">
        <v>360</v>
      </c>
      <c r="L170" s="5" t="s">
        <v>360</v>
      </c>
      <c r="M170" s="5" t="s">
        <v>360</v>
      </c>
      <c r="N170" s="35">
        <v>322.89999999999998</v>
      </c>
      <c r="O170" s="35">
        <v>29.3</v>
      </c>
      <c r="P170" s="4">
        <f t="shared" si="34"/>
        <v>9.074016723443791E-2</v>
      </c>
      <c r="Q170" s="11">
        <v>20</v>
      </c>
      <c r="R170" s="5" t="s">
        <v>360</v>
      </c>
      <c r="S170" s="5" t="s">
        <v>360</v>
      </c>
      <c r="T170" s="5" t="s">
        <v>360</v>
      </c>
      <c r="U170" s="5" t="s">
        <v>360</v>
      </c>
      <c r="V170" s="5" t="s">
        <v>360</v>
      </c>
      <c r="W170" s="5" t="s">
        <v>360</v>
      </c>
      <c r="X170" s="43">
        <f t="shared" si="39"/>
        <v>9.074016723443791E-2</v>
      </c>
      <c r="Y170" s="44">
        <v>2594</v>
      </c>
      <c r="Z170" s="35">
        <f t="shared" si="35"/>
        <v>235.81818181818181</v>
      </c>
      <c r="AA170" s="35">
        <f t="shared" si="40"/>
        <v>21.4</v>
      </c>
      <c r="AB170" s="35">
        <f t="shared" si="36"/>
        <v>-214.41818181818181</v>
      </c>
      <c r="AC170" s="35">
        <v>0</v>
      </c>
      <c r="AD170" s="35">
        <f t="shared" si="37"/>
        <v>21.4</v>
      </c>
      <c r="AE170" s="35"/>
      <c r="AF170" s="35">
        <f t="shared" si="38"/>
        <v>21.4</v>
      </c>
      <c r="AG170" s="35">
        <v>21.4</v>
      </c>
      <c r="AH170" s="35">
        <f t="shared" si="41"/>
        <v>0</v>
      </c>
      <c r="AI170" s="77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10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10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10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  <c r="EO170" s="9"/>
      <c r="EP170" s="9"/>
      <c r="EQ170" s="9"/>
      <c r="ER170" s="9"/>
      <c r="ES170" s="9"/>
      <c r="ET170" s="9"/>
      <c r="EU170" s="9"/>
      <c r="EV170" s="9"/>
      <c r="EW170" s="10"/>
      <c r="EX170" s="9"/>
      <c r="EY170" s="9"/>
      <c r="EZ170" s="9"/>
      <c r="FA170" s="9"/>
      <c r="FB170" s="9"/>
      <c r="FC170" s="9"/>
      <c r="FD170" s="9"/>
      <c r="FE170" s="9"/>
      <c r="FF170" s="9"/>
      <c r="FG170" s="9"/>
      <c r="FH170" s="9"/>
      <c r="FI170" s="9"/>
      <c r="FJ170" s="9"/>
      <c r="FK170" s="9"/>
      <c r="FL170" s="9"/>
      <c r="FM170" s="9"/>
      <c r="FN170" s="9"/>
      <c r="FO170" s="9"/>
      <c r="FP170" s="9"/>
      <c r="FQ170" s="9"/>
      <c r="FR170" s="9"/>
      <c r="FS170" s="9"/>
      <c r="FT170" s="9"/>
      <c r="FU170" s="9"/>
      <c r="FV170" s="9"/>
      <c r="FW170" s="9"/>
      <c r="FX170" s="9"/>
      <c r="FY170" s="10"/>
      <c r="FZ170" s="9"/>
      <c r="GA170" s="9"/>
    </row>
    <row r="171" spans="1:183" s="2" customFormat="1" ht="17.100000000000001" customHeight="1">
      <c r="A171" s="14" t="s">
        <v>157</v>
      </c>
      <c r="B171" s="63">
        <v>0</v>
      </c>
      <c r="C171" s="63">
        <v>0</v>
      </c>
      <c r="D171" s="4">
        <f t="shared" si="33"/>
        <v>0</v>
      </c>
      <c r="E171" s="11">
        <v>0</v>
      </c>
      <c r="F171" s="5" t="s">
        <v>360</v>
      </c>
      <c r="G171" s="5" t="s">
        <v>360</v>
      </c>
      <c r="H171" s="5" t="s">
        <v>360</v>
      </c>
      <c r="I171" s="5" t="s">
        <v>360</v>
      </c>
      <c r="J171" s="5" t="s">
        <v>360</v>
      </c>
      <c r="K171" s="5" t="s">
        <v>360</v>
      </c>
      <c r="L171" s="5" t="s">
        <v>360</v>
      </c>
      <c r="M171" s="5" t="s">
        <v>360</v>
      </c>
      <c r="N171" s="35">
        <v>575.5</v>
      </c>
      <c r="O171" s="35">
        <v>137.6</v>
      </c>
      <c r="P171" s="4">
        <f t="shared" si="34"/>
        <v>0.23909643788010423</v>
      </c>
      <c r="Q171" s="11">
        <v>20</v>
      </c>
      <c r="R171" s="5" t="s">
        <v>360</v>
      </c>
      <c r="S171" s="5" t="s">
        <v>360</v>
      </c>
      <c r="T171" s="5" t="s">
        <v>360</v>
      </c>
      <c r="U171" s="5" t="s">
        <v>360</v>
      </c>
      <c r="V171" s="5" t="s">
        <v>360</v>
      </c>
      <c r="W171" s="5" t="s">
        <v>360</v>
      </c>
      <c r="X171" s="43">
        <f t="shared" si="39"/>
        <v>0.23909643788010423</v>
      </c>
      <c r="Y171" s="44">
        <v>2749</v>
      </c>
      <c r="Z171" s="35">
        <f t="shared" si="35"/>
        <v>249.90909090909091</v>
      </c>
      <c r="AA171" s="35">
        <f t="shared" si="40"/>
        <v>59.8</v>
      </c>
      <c r="AB171" s="35">
        <f t="shared" si="36"/>
        <v>-190.10909090909092</v>
      </c>
      <c r="AC171" s="35">
        <v>0</v>
      </c>
      <c r="AD171" s="35">
        <f t="shared" si="37"/>
        <v>59.8</v>
      </c>
      <c r="AE171" s="35"/>
      <c r="AF171" s="35">
        <f t="shared" si="38"/>
        <v>59.8</v>
      </c>
      <c r="AG171" s="35">
        <v>59.8</v>
      </c>
      <c r="AH171" s="35">
        <f t="shared" si="41"/>
        <v>0</v>
      </c>
      <c r="AI171" s="77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10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10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10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10"/>
      <c r="EX171" s="9"/>
      <c r="EY171" s="9"/>
      <c r="EZ171" s="9"/>
      <c r="FA171" s="9"/>
      <c r="FB171" s="9"/>
      <c r="FC171" s="9"/>
      <c r="FD171" s="9"/>
      <c r="FE171" s="9"/>
      <c r="FF171" s="9"/>
      <c r="FG171" s="9"/>
      <c r="FH171" s="9"/>
      <c r="FI171" s="9"/>
      <c r="FJ171" s="9"/>
      <c r="FK171" s="9"/>
      <c r="FL171" s="9"/>
      <c r="FM171" s="9"/>
      <c r="FN171" s="9"/>
      <c r="FO171" s="9"/>
      <c r="FP171" s="9"/>
      <c r="FQ171" s="9"/>
      <c r="FR171" s="9"/>
      <c r="FS171" s="9"/>
      <c r="FT171" s="9"/>
      <c r="FU171" s="9"/>
      <c r="FV171" s="9"/>
      <c r="FW171" s="9"/>
      <c r="FX171" s="9"/>
      <c r="FY171" s="10"/>
      <c r="FZ171" s="9"/>
      <c r="GA171" s="9"/>
    </row>
    <row r="172" spans="1:183" s="2" customFormat="1" ht="17.100000000000001" customHeight="1">
      <c r="A172" s="14" t="s">
        <v>158</v>
      </c>
      <c r="B172" s="63">
        <v>111540</v>
      </c>
      <c r="C172" s="63">
        <v>92889</v>
      </c>
      <c r="D172" s="4">
        <f t="shared" si="33"/>
        <v>0.83278644432490589</v>
      </c>
      <c r="E172" s="11">
        <v>5</v>
      </c>
      <c r="F172" s="5" t="s">
        <v>360</v>
      </c>
      <c r="G172" s="5" t="s">
        <v>360</v>
      </c>
      <c r="H172" s="5" t="s">
        <v>360</v>
      </c>
      <c r="I172" s="5" t="s">
        <v>360</v>
      </c>
      <c r="J172" s="5" t="s">
        <v>360</v>
      </c>
      <c r="K172" s="5" t="s">
        <v>360</v>
      </c>
      <c r="L172" s="5" t="s">
        <v>360</v>
      </c>
      <c r="M172" s="5" t="s">
        <v>360</v>
      </c>
      <c r="N172" s="35">
        <v>2946.6</v>
      </c>
      <c r="O172" s="35">
        <v>1654</v>
      </c>
      <c r="P172" s="4">
        <f t="shared" si="34"/>
        <v>0.56132491685332253</v>
      </c>
      <c r="Q172" s="11">
        <v>20</v>
      </c>
      <c r="R172" s="5" t="s">
        <v>360</v>
      </c>
      <c r="S172" s="5" t="s">
        <v>360</v>
      </c>
      <c r="T172" s="5" t="s">
        <v>360</v>
      </c>
      <c r="U172" s="5" t="s">
        <v>360</v>
      </c>
      <c r="V172" s="5" t="s">
        <v>360</v>
      </c>
      <c r="W172" s="5" t="s">
        <v>360</v>
      </c>
      <c r="X172" s="43">
        <f t="shared" si="39"/>
        <v>0.61561722234763916</v>
      </c>
      <c r="Y172" s="44">
        <v>4290</v>
      </c>
      <c r="Z172" s="35">
        <f t="shared" si="35"/>
        <v>390</v>
      </c>
      <c r="AA172" s="35">
        <f t="shared" si="40"/>
        <v>240.1</v>
      </c>
      <c r="AB172" s="35">
        <f t="shared" si="36"/>
        <v>-149.9</v>
      </c>
      <c r="AC172" s="35">
        <v>0</v>
      </c>
      <c r="AD172" s="35">
        <f t="shared" si="37"/>
        <v>240.1</v>
      </c>
      <c r="AE172" s="35"/>
      <c r="AF172" s="35">
        <f t="shared" si="38"/>
        <v>240.1</v>
      </c>
      <c r="AG172" s="35">
        <v>240.1</v>
      </c>
      <c r="AH172" s="35">
        <f t="shared" si="41"/>
        <v>0</v>
      </c>
      <c r="AI172" s="77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10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10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10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10"/>
      <c r="EX172" s="9"/>
      <c r="EY172" s="9"/>
      <c r="EZ172" s="9"/>
      <c r="FA172" s="9"/>
      <c r="FB172" s="9"/>
      <c r="FC172" s="9"/>
      <c r="FD172" s="9"/>
      <c r="FE172" s="9"/>
      <c r="FF172" s="9"/>
      <c r="FG172" s="9"/>
      <c r="FH172" s="9"/>
      <c r="FI172" s="9"/>
      <c r="FJ172" s="9"/>
      <c r="FK172" s="9"/>
      <c r="FL172" s="9"/>
      <c r="FM172" s="9"/>
      <c r="FN172" s="9"/>
      <c r="FO172" s="9"/>
      <c r="FP172" s="9"/>
      <c r="FQ172" s="9"/>
      <c r="FR172" s="9"/>
      <c r="FS172" s="9"/>
      <c r="FT172" s="9"/>
      <c r="FU172" s="9"/>
      <c r="FV172" s="9"/>
      <c r="FW172" s="9"/>
      <c r="FX172" s="9"/>
      <c r="FY172" s="10"/>
      <c r="FZ172" s="9"/>
      <c r="GA172" s="9"/>
    </row>
    <row r="173" spans="1:183" s="2" customFormat="1" ht="17.100000000000001" customHeight="1">
      <c r="A173" s="14" t="s">
        <v>159</v>
      </c>
      <c r="B173" s="63">
        <v>0</v>
      </c>
      <c r="C173" s="63">
        <v>0</v>
      </c>
      <c r="D173" s="4">
        <f t="shared" si="33"/>
        <v>0</v>
      </c>
      <c r="E173" s="11">
        <v>0</v>
      </c>
      <c r="F173" s="5" t="s">
        <v>360</v>
      </c>
      <c r="G173" s="5" t="s">
        <v>360</v>
      </c>
      <c r="H173" s="5" t="s">
        <v>360</v>
      </c>
      <c r="I173" s="5" t="s">
        <v>360</v>
      </c>
      <c r="J173" s="5" t="s">
        <v>360</v>
      </c>
      <c r="K173" s="5" t="s">
        <v>360</v>
      </c>
      <c r="L173" s="5" t="s">
        <v>360</v>
      </c>
      <c r="M173" s="5" t="s">
        <v>360</v>
      </c>
      <c r="N173" s="35">
        <v>312.2</v>
      </c>
      <c r="O173" s="35">
        <v>133.5</v>
      </c>
      <c r="P173" s="4">
        <f t="shared" si="34"/>
        <v>0.42761050608584245</v>
      </c>
      <c r="Q173" s="11">
        <v>20</v>
      </c>
      <c r="R173" s="5" t="s">
        <v>360</v>
      </c>
      <c r="S173" s="5" t="s">
        <v>360</v>
      </c>
      <c r="T173" s="5" t="s">
        <v>360</v>
      </c>
      <c r="U173" s="5" t="s">
        <v>360</v>
      </c>
      <c r="V173" s="5" t="s">
        <v>360</v>
      </c>
      <c r="W173" s="5" t="s">
        <v>360</v>
      </c>
      <c r="X173" s="43">
        <f t="shared" si="39"/>
        <v>0.42761050608584245</v>
      </c>
      <c r="Y173" s="44">
        <v>1649</v>
      </c>
      <c r="Z173" s="35">
        <f t="shared" si="35"/>
        <v>149.90909090909091</v>
      </c>
      <c r="AA173" s="35">
        <f t="shared" si="40"/>
        <v>64.099999999999994</v>
      </c>
      <c r="AB173" s="35">
        <f t="shared" si="36"/>
        <v>-85.809090909090912</v>
      </c>
      <c r="AC173" s="35">
        <v>0</v>
      </c>
      <c r="AD173" s="35">
        <f t="shared" si="37"/>
        <v>64.099999999999994</v>
      </c>
      <c r="AE173" s="35"/>
      <c r="AF173" s="35">
        <f t="shared" si="38"/>
        <v>64.099999999999994</v>
      </c>
      <c r="AG173" s="35">
        <v>64.099999999999994</v>
      </c>
      <c r="AH173" s="35">
        <f t="shared" si="41"/>
        <v>0</v>
      </c>
      <c r="AI173" s="77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10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10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10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10"/>
      <c r="EX173" s="9"/>
      <c r="EY173" s="9"/>
      <c r="EZ173" s="9"/>
      <c r="FA173" s="9"/>
      <c r="FB173" s="9"/>
      <c r="FC173" s="9"/>
      <c r="FD173" s="9"/>
      <c r="FE173" s="9"/>
      <c r="FF173" s="9"/>
      <c r="FG173" s="9"/>
      <c r="FH173" s="9"/>
      <c r="FI173" s="9"/>
      <c r="FJ173" s="9"/>
      <c r="FK173" s="9"/>
      <c r="FL173" s="9"/>
      <c r="FM173" s="9"/>
      <c r="FN173" s="9"/>
      <c r="FO173" s="9"/>
      <c r="FP173" s="9"/>
      <c r="FQ173" s="9"/>
      <c r="FR173" s="9"/>
      <c r="FS173" s="9"/>
      <c r="FT173" s="9"/>
      <c r="FU173" s="9"/>
      <c r="FV173" s="9"/>
      <c r="FW173" s="9"/>
      <c r="FX173" s="9"/>
      <c r="FY173" s="10"/>
      <c r="FZ173" s="9"/>
      <c r="GA173" s="9"/>
    </row>
    <row r="174" spans="1:183" s="2" customFormat="1" ht="17.100000000000001" customHeight="1">
      <c r="A174" s="14" t="s">
        <v>160</v>
      </c>
      <c r="B174" s="63">
        <v>9500</v>
      </c>
      <c r="C174" s="63">
        <v>8707.1</v>
      </c>
      <c r="D174" s="4">
        <f t="shared" si="33"/>
        <v>0.91653684210526321</v>
      </c>
      <c r="E174" s="11">
        <v>5</v>
      </c>
      <c r="F174" s="5" t="s">
        <v>360</v>
      </c>
      <c r="G174" s="5" t="s">
        <v>360</v>
      </c>
      <c r="H174" s="5" t="s">
        <v>360</v>
      </c>
      <c r="I174" s="5" t="s">
        <v>360</v>
      </c>
      <c r="J174" s="5" t="s">
        <v>360</v>
      </c>
      <c r="K174" s="5" t="s">
        <v>360</v>
      </c>
      <c r="L174" s="5" t="s">
        <v>360</v>
      </c>
      <c r="M174" s="5" t="s">
        <v>360</v>
      </c>
      <c r="N174" s="35">
        <v>1204.5</v>
      </c>
      <c r="O174" s="35">
        <v>448.5</v>
      </c>
      <c r="P174" s="4">
        <f t="shared" si="34"/>
        <v>0.37235367372353673</v>
      </c>
      <c r="Q174" s="11">
        <v>20</v>
      </c>
      <c r="R174" s="5" t="s">
        <v>360</v>
      </c>
      <c r="S174" s="5" t="s">
        <v>360</v>
      </c>
      <c r="T174" s="5" t="s">
        <v>360</v>
      </c>
      <c r="U174" s="5" t="s">
        <v>360</v>
      </c>
      <c r="V174" s="5" t="s">
        <v>360</v>
      </c>
      <c r="W174" s="5" t="s">
        <v>360</v>
      </c>
      <c r="X174" s="43">
        <f t="shared" si="39"/>
        <v>0.48119030739988206</v>
      </c>
      <c r="Y174" s="44">
        <v>2294</v>
      </c>
      <c r="Z174" s="35">
        <f t="shared" si="35"/>
        <v>208.54545454545453</v>
      </c>
      <c r="AA174" s="35">
        <f t="shared" si="40"/>
        <v>100.4</v>
      </c>
      <c r="AB174" s="35">
        <f t="shared" si="36"/>
        <v>-108.14545454545453</v>
      </c>
      <c r="AC174" s="35">
        <v>0</v>
      </c>
      <c r="AD174" s="35">
        <f t="shared" si="37"/>
        <v>100.4</v>
      </c>
      <c r="AE174" s="35"/>
      <c r="AF174" s="35">
        <f t="shared" si="38"/>
        <v>100.4</v>
      </c>
      <c r="AG174" s="35">
        <v>100.4</v>
      </c>
      <c r="AH174" s="35">
        <f t="shared" si="41"/>
        <v>0</v>
      </c>
      <c r="AI174" s="77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10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10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10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10"/>
      <c r="EX174" s="9"/>
      <c r="EY174" s="9"/>
      <c r="EZ174" s="9"/>
      <c r="FA174" s="9"/>
      <c r="FB174" s="9"/>
      <c r="FC174" s="9"/>
      <c r="FD174" s="9"/>
      <c r="FE174" s="9"/>
      <c r="FF174" s="9"/>
      <c r="FG174" s="9"/>
      <c r="FH174" s="9"/>
      <c r="FI174" s="9"/>
      <c r="FJ174" s="9"/>
      <c r="FK174" s="9"/>
      <c r="FL174" s="9"/>
      <c r="FM174" s="9"/>
      <c r="FN174" s="9"/>
      <c r="FO174" s="9"/>
      <c r="FP174" s="9"/>
      <c r="FQ174" s="9"/>
      <c r="FR174" s="9"/>
      <c r="FS174" s="9"/>
      <c r="FT174" s="9"/>
      <c r="FU174" s="9"/>
      <c r="FV174" s="9"/>
      <c r="FW174" s="9"/>
      <c r="FX174" s="9"/>
      <c r="FY174" s="10"/>
      <c r="FZ174" s="9"/>
      <c r="GA174" s="9"/>
    </row>
    <row r="175" spans="1:183" s="2" customFormat="1" ht="17.100000000000001" customHeight="1">
      <c r="A175" s="14" t="s">
        <v>161</v>
      </c>
      <c r="B175" s="63">
        <v>0</v>
      </c>
      <c r="C175" s="63">
        <v>0</v>
      </c>
      <c r="D175" s="4">
        <f t="shared" si="33"/>
        <v>0</v>
      </c>
      <c r="E175" s="11">
        <v>0</v>
      </c>
      <c r="F175" s="5" t="s">
        <v>360</v>
      </c>
      <c r="G175" s="5" t="s">
        <v>360</v>
      </c>
      <c r="H175" s="5" t="s">
        <v>360</v>
      </c>
      <c r="I175" s="5" t="s">
        <v>360</v>
      </c>
      <c r="J175" s="5" t="s">
        <v>360</v>
      </c>
      <c r="K175" s="5" t="s">
        <v>360</v>
      </c>
      <c r="L175" s="5" t="s">
        <v>360</v>
      </c>
      <c r="M175" s="5" t="s">
        <v>360</v>
      </c>
      <c r="N175" s="35">
        <v>173.7</v>
      </c>
      <c r="O175" s="35">
        <v>53.5</v>
      </c>
      <c r="P175" s="4">
        <f t="shared" si="34"/>
        <v>0.3080023028209557</v>
      </c>
      <c r="Q175" s="11">
        <v>20</v>
      </c>
      <c r="R175" s="5" t="s">
        <v>360</v>
      </c>
      <c r="S175" s="5" t="s">
        <v>360</v>
      </c>
      <c r="T175" s="5" t="s">
        <v>360</v>
      </c>
      <c r="U175" s="5" t="s">
        <v>360</v>
      </c>
      <c r="V175" s="5" t="s">
        <v>360</v>
      </c>
      <c r="W175" s="5" t="s">
        <v>360</v>
      </c>
      <c r="X175" s="43">
        <f t="shared" si="39"/>
        <v>0.3080023028209557</v>
      </c>
      <c r="Y175" s="44">
        <v>1173</v>
      </c>
      <c r="Z175" s="35">
        <f t="shared" si="35"/>
        <v>106.63636363636364</v>
      </c>
      <c r="AA175" s="35">
        <f t="shared" si="40"/>
        <v>32.799999999999997</v>
      </c>
      <c r="AB175" s="35">
        <f t="shared" si="36"/>
        <v>-73.836363636363643</v>
      </c>
      <c r="AC175" s="35">
        <v>0</v>
      </c>
      <c r="AD175" s="35">
        <f t="shared" si="37"/>
        <v>32.799999999999997</v>
      </c>
      <c r="AE175" s="35"/>
      <c r="AF175" s="35">
        <f t="shared" si="38"/>
        <v>32.799999999999997</v>
      </c>
      <c r="AG175" s="35">
        <v>32.799999999999997</v>
      </c>
      <c r="AH175" s="35">
        <f t="shared" si="41"/>
        <v>0</v>
      </c>
      <c r="AI175" s="77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10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10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10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10"/>
      <c r="EX175" s="9"/>
      <c r="EY175" s="9"/>
      <c r="EZ175" s="9"/>
      <c r="FA175" s="9"/>
      <c r="FB175" s="9"/>
      <c r="FC175" s="9"/>
      <c r="FD175" s="9"/>
      <c r="FE175" s="9"/>
      <c r="FF175" s="9"/>
      <c r="FG175" s="9"/>
      <c r="FH175" s="9"/>
      <c r="FI175" s="9"/>
      <c r="FJ175" s="9"/>
      <c r="FK175" s="9"/>
      <c r="FL175" s="9"/>
      <c r="FM175" s="9"/>
      <c r="FN175" s="9"/>
      <c r="FO175" s="9"/>
      <c r="FP175" s="9"/>
      <c r="FQ175" s="9"/>
      <c r="FR175" s="9"/>
      <c r="FS175" s="9"/>
      <c r="FT175" s="9"/>
      <c r="FU175" s="9"/>
      <c r="FV175" s="9"/>
      <c r="FW175" s="9"/>
      <c r="FX175" s="9"/>
      <c r="FY175" s="10"/>
      <c r="FZ175" s="9"/>
      <c r="GA175" s="9"/>
    </row>
    <row r="176" spans="1:183" s="2" customFormat="1" ht="17.100000000000001" customHeight="1">
      <c r="A176" s="14" t="s">
        <v>162</v>
      </c>
      <c r="B176" s="63">
        <v>0</v>
      </c>
      <c r="C176" s="63">
        <v>0</v>
      </c>
      <c r="D176" s="4">
        <f t="shared" si="33"/>
        <v>0</v>
      </c>
      <c r="E176" s="11">
        <v>0</v>
      </c>
      <c r="F176" s="5" t="s">
        <v>360</v>
      </c>
      <c r="G176" s="5" t="s">
        <v>360</v>
      </c>
      <c r="H176" s="5" t="s">
        <v>360</v>
      </c>
      <c r="I176" s="5" t="s">
        <v>360</v>
      </c>
      <c r="J176" s="5" t="s">
        <v>360</v>
      </c>
      <c r="K176" s="5" t="s">
        <v>360</v>
      </c>
      <c r="L176" s="5" t="s">
        <v>360</v>
      </c>
      <c r="M176" s="5" t="s">
        <v>360</v>
      </c>
      <c r="N176" s="35">
        <v>165.8</v>
      </c>
      <c r="O176" s="35">
        <v>186.5</v>
      </c>
      <c r="P176" s="4">
        <f t="shared" si="34"/>
        <v>1.1248492159227985</v>
      </c>
      <c r="Q176" s="11">
        <v>20</v>
      </c>
      <c r="R176" s="5" t="s">
        <v>360</v>
      </c>
      <c r="S176" s="5" t="s">
        <v>360</v>
      </c>
      <c r="T176" s="5" t="s">
        <v>360</v>
      </c>
      <c r="U176" s="5" t="s">
        <v>360</v>
      </c>
      <c r="V176" s="5" t="s">
        <v>360</v>
      </c>
      <c r="W176" s="5" t="s">
        <v>360</v>
      </c>
      <c r="X176" s="43">
        <f t="shared" si="39"/>
        <v>1.1248492159227985</v>
      </c>
      <c r="Y176" s="44">
        <v>1587</v>
      </c>
      <c r="Z176" s="35">
        <f t="shared" si="35"/>
        <v>144.27272727272728</v>
      </c>
      <c r="AA176" s="35">
        <f t="shared" si="40"/>
        <v>162.30000000000001</v>
      </c>
      <c r="AB176" s="35">
        <f t="shared" si="36"/>
        <v>18.027272727272731</v>
      </c>
      <c r="AC176" s="35">
        <v>0</v>
      </c>
      <c r="AD176" s="35">
        <f t="shared" si="37"/>
        <v>162.30000000000001</v>
      </c>
      <c r="AE176" s="35"/>
      <c r="AF176" s="35">
        <f t="shared" si="38"/>
        <v>162.30000000000001</v>
      </c>
      <c r="AG176" s="35">
        <v>162.30000000000001</v>
      </c>
      <c r="AH176" s="35">
        <f t="shared" si="41"/>
        <v>0</v>
      </c>
      <c r="AI176" s="77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10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10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10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10"/>
      <c r="EX176" s="9"/>
      <c r="EY176" s="9"/>
      <c r="EZ176" s="9"/>
      <c r="FA176" s="9"/>
      <c r="FB176" s="9"/>
      <c r="FC176" s="9"/>
      <c r="FD176" s="9"/>
      <c r="FE176" s="9"/>
      <c r="FF176" s="9"/>
      <c r="FG176" s="9"/>
      <c r="FH176" s="9"/>
      <c r="FI176" s="9"/>
      <c r="FJ176" s="9"/>
      <c r="FK176" s="9"/>
      <c r="FL176" s="9"/>
      <c r="FM176" s="9"/>
      <c r="FN176" s="9"/>
      <c r="FO176" s="9"/>
      <c r="FP176" s="9"/>
      <c r="FQ176" s="9"/>
      <c r="FR176" s="9"/>
      <c r="FS176" s="9"/>
      <c r="FT176" s="9"/>
      <c r="FU176" s="9"/>
      <c r="FV176" s="9"/>
      <c r="FW176" s="9"/>
      <c r="FX176" s="9"/>
      <c r="FY176" s="10"/>
      <c r="FZ176" s="9"/>
      <c r="GA176" s="9"/>
    </row>
    <row r="177" spans="1:183" s="2" customFormat="1" ht="17.100000000000001" customHeight="1">
      <c r="A177" s="14" t="s">
        <v>97</v>
      </c>
      <c r="B177" s="63">
        <v>14500</v>
      </c>
      <c r="C177" s="63">
        <v>3674</v>
      </c>
      <c r="D177" s="4">
        <f t="shared" si="33"/>
        <v>0.25337931034482758</v>
      </c>
      <c r="E177" s="11">
        <v>5</v>
      </c>
      <c r="F177" s="5" t="s">
        <v>360</v>
      </c>
      <c r="G177" s="5" t="s">
        <v>360</v>
      </c>
      <c r="H177" s="5" t="s">
        <v>360</v>
      </c>
      <c r="I177" s="5" t="s">
        <v>360</v>
      </c>
      <c r="J177" s="5" t="s">
        <v>360</v>
      </c>
      <c r="K177" s="5" t="s">
        <v>360</v>
      </c>
      <c r="L177" s="5" t="s">
        <v>360</v>
      </c>
      <c r="M177" s="5" t="s">
        <v>360</v>
      </c>
      <c r="N177" s="35">
        <v>207.9</v>
      </c>
      <c r="O177" s="35">
        <v>49.4</v>
      </c>
      <c r="P177" s="4">
        <f t="shared" si="34"/>
        <v>0.23761423761423761</v>
      </c>
      <c r="Q177" s="11">
        <v>20</v>
      </c>
      <c r="R177" s="5" t="s">
        <v>360</v>
      </c>
      <c r="S177" s="5" t="s">
        <v>360</v>
      </c>
      <c r="T177" s="5" t="s">
        <v>360</v>
      </c>
      <c r="U177" s="5" t="s">
        <v>360</v>
      </c>
      <c r="V177" s="5" t="s">
        <v>360</v>
      </c>
      <c r="W177" s="5" t="s">
        <v>360</v>
      </c>
      <c r="X177" s="43">
        <f t="shared" si="39"/>
        <v>0.24076725216035563</v>
      </c>
      <c r="Y177" s="44">
        <v>2066</v>
      </c>
      <c r="Z177" s="35">
        <f t="shared" si="35"/>
        <v>187.81818181818181</v>
      </c>
      <c r="AA177" s="35">
        <f t="shared" si="40"/>
        <v>45.2</v>
      </c>
      <c r="AB177" s="35">
        <f t="shared" si="36"/>
        <v>-142.61818181818182</v>
      </c>
      <c r="AC177" s="35">
        <v>0</v>
      </c>
      <c r="AD177" s="35">
        <f t="shared" si="37"/>
        <v>45.2</v>
      </c>
      <c r="AE177" s="35"/>
      <c r="AF177" s="35">
        <f t="shared" si="38"/>
        <v>45.2</v>
      </c>
      <c r="AG177" s="35">
        <v>45.2</v>
      </c>
      <c r="AH177" s="35">
        <f t="shared" si="41"/>
        <v>0</v>
      </c>
      <c r="AI177" s="77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10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10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10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10"/>
      <c r="EX177" s="9"/>
      <c r="EY177" s="9"/>
      <c r="EZ177" s="9"/>
      <c r="FA177" s="9"/>
      <c r="FB177" s="9"/>
      <c r="FC177" s="9"/>
      <c r="FD177" s="9"/>
      <c r="FE177" s="9"/>
      <c r="FF177" s="9"/>
      <c r="FG177" s="9"/>
      <c r="FH177" s="9"/>
      <c r="FI177" s="9"/>
      <c r="FJ177" s="9"/>
      <c r="FK177" s="9"/>
      <c r="FL177" s="9"/>
      <c r="FM177" s="9"/>
      <c r="FN177" s="9"/>
      <c r="FO177" s="9"/>
      <c r="FP177" s="9"/>
      <c r="FQ177" s="9"/>
      <c r="FR177" s="9"/>
      <c r="FS177" s="9"/>
      <c r="FT177" s="9"/>
      <c r="FU177" s="9"/>
      <c r="FV177" s="9"/>
      <c r="FW177" s="9"/>
      <c r="FX177" s="9"/>
      <c r="FY177" s="10"/>
      <c r="FZ177" s="9"/>
      <c r="GA177" s="9"/>
    </row>
    <row r="178" spans="1:183" s="2" customFormat="1" ht="17.100000000000001" customHeight="1">
      <c r="A178" s="14" t="s">
        <v>163</v>
      </c>
      <c r="B178" s="63">
        <v>275600</v>
      </c>
      <c r="C178" s="63">
        <v>276313</v>
      </c>
      <c r="D178" s="4">
        <f t="shared" si="33"/>
        <v>1.0025870827285921</v>
      </c>
      <c r="E178" s="11">
        <v>5</v>
      </c>
      <c r="F178" s="5" t="s">
        <v>360</v>
      </c>
      <c r="G178" s="5" t="s">
        <v>360</v>
      </c>
      <c r="H178" s="5" t="s">
        <v>360</v>
      </c>
      <c r="I178" s="5" t="s">
        <v>360</v>
      </c>
      <c r="J178" s="5" t="s">
        <v>360</v>
      </c>
      <c r="K178" s="5" t="s">
        <v>360</v>
      </c>
      <c r="L178" s="5" t="s">
        <v>360</v>
      </c>
      <c r="M178" s="5" t="s">
        <v>360</v>
      </c>
      <c r="N178" s="35">
        <v>411</v>
      </c>
      <c r="O178" s="35">
        <v>469.4</v>
      </c>
      <c r="P178" s="4">
        <f t="shared" si="34"/>
        <v>1.1420924574209246</v>
      </c>
      <c r="Q178" s="11">
        <v>20</v>
      </c>
      <c r="R178" s="5" t="s">
        <v>360</v>
      </c>
      <c r="S178" s="5" t="s">
        <v>360</v>
      </c>
      <c r="T178" s="5" t="s">
        <v>360</v>
      </c>
      <c r="U178" s="5" t="s">
        <v>360</v>
      </c>
      <c r="V178" s="5" t="s">
        <v>360</v>
      </c>
      <c r="W178" s="5" t="s">
        <v>360</v>
      </c>
      <c r="X178" s="43">
        <f t="shared" si="39"/>
        <v>1.1141913824824581</v>
      </c>
      <c r="Y178" s="44">
        <v>2032</v>
      </c>
      <c r="Z178" s="35">
        <f t="shared" si="35"/>
        <v>184.72727272727272</v>
      </c>
      <c r="AA178" s="35">
        <f t="shared" si="40"/>
        <v>205.8</v>
      </c>
      <c r="AB178" s="35">
        <f t="shared" si="36"/>
        <v>21.072727272727292</v>
      </c>
      <c r="AC178" s="35">
        <v>0</v>
      </c>
      <c r="AD178" s="35">
        <f t="shared" si="37"/>
        <v>205.8</v>
      </c>
      <c r="AE178" s="35"/>
      <c r="AF178" s="35">
        <f t="shared" si="38"/>
        <v>205.8</v>
      </c>
      <c r="AG178" s="35">
        <v>205.8</v>
      </c>
      <c r="AH178" s="35">
        <f t="shared" si="41"/>
        <v>0</v>
      </c>
      <c r="AI178" s="77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10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10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10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10"/>
      <c r="EX178" s="9"/>
      <c r="EY178" s="9"/>
      <c r="EZ178" s="9"/>
      <c r="FA178" s="9"/>
      <c r="FB178" s="9"/>
      <c r="FC178" s="9"/>
      <c r="FD178" s="9"/>
      <c r="FE178" s="9"/>
      <c r="FF178" s="9"/>
      <c r="FG178" s="9"/>
      <c r="FH178" s="9"/>
      <c r="FI178" s="9"/>
      <c r="FJ178" s="9"/>
      <c r="FK178" s="9"/>
      <c r="FL178" s="9"/>
      <c r="FM178" s="9"/>
      <c r="FN178" s="9"/>
      <c r="FO178" s="9"/>
      <c r="FP178" s="9"/>
      <c r="FQ178" s="9"/>
      <c r="FR178" s="9"/>
      <c r="FS178" s="9"/>
      <c r="FT178" s="9"/>
      <c r="FU178" s="9"/>
      <c r="FV178" s="9"/>
      <c r="FW178" s="9"/>
      <c r="FX178" s="9"/>
      <c r="FY178" s="10"/>
      <c r="FZ178" s="9"/>
      <c r="GA178" s="9"/>
    </row>
    <row r="179" spans="1:183" s="2" customFormat="1" ht="17.100000000000001" customHeight="1">
      <c r="A179" s="14" t="s">
        <v>164</v>
      </c>
      <c r="B179" s="63">
        <v>20510</v>
      </c>
      <c r="C179" s="63">
        <v>21842.799999999999</v>
      </c>
      <c r="D179" s="4">
        <f t="shared" si="33"/>
        <v>1.0649829351535836</v>
      </c>
      <c r="E179" s="11">
        <v>5</v>
      </c>
      <c r="F179" s="5" t="s">
        <v>360</v>
      </c>
      <c r="G179" s="5" t="s">
        <v>360</v>
      </c>
      <c r="H179" s="5" t="s">
        <v>360</v>
      </c>
      <c r="I179" s="5" t="s">
        <v>360</v>
      </c>
      <c r="J179" s="5" t="s">
        <v>360</v>
      </c>
      <c r="K179" s="5" t="s">
        <v>360</v>
      </c>
      <c r="L179" s="5" t="s">
        <v>360</v>
      </c>
      <c r="M179" s="5" t="s">
        <v>360</v>
      </c>
      <c r="N179" s="35">
        <v>438.9</v>
      </c>
      <c r="O179" s="35">
        <v>410.4</v>
      </c>
      <c r="P179" s="4">
        <f t="shared" si="34"/>
        <v>0.93506493506493504</v>
      </c>
      <c r="Q179" s="11">
        <v>20</v>
      </c>
      <c r="R179" s="5" t="s">
        <v>360</v>
      </c>
      <c r="S179" s="5" t="s">
        <v>360</v>
      </c>
      <c r="T179" s="5" t="s">
        <v>360</v>
      </c>
      <c r="U179" s="5" t="s">
        <v>360</v>
      </c>
      <c r="V179" s="5" t="s">
        <v>360</v>
      </c>
      <c r="W179" s="5" t="s">
        <v>360</v>
      </c>
      <c r="X179" s="43">
        <f t="shared" si="39"/>
        <v>0.96104853508266475</v>
      </c>
      <c r="Y179" s="44">
        <v>3300</v>
      </c>
      <c r="Z179" s="35">
        <f t="shared" si="35"/>
        <v>300</v>
      </c>
      <c r="AA179" s="35">
        <f t="shared" si="40"/>
        <v>288.3</v>
      </c>
      <c r="AB179" s="35">
        <f t="shared" si="36"/>
        <v>-11.699999999999989</v>
      </c>
      <c r="AC179" s="35">
        <v>0</v>
      </c>
      <c r="AD179" s="35">
        <f t="shared" si="37"/>
        <v>288.3</v>
      </c>
      <c r="AE179" s="35"/>
      <c r="AF179" s="35">
        <f t="shared" si="38"/>
        <v>288.3</v>
      </c>
      <c r="AG179" s="35">
        <v>288.3</v>
      </c>
      <c r="AH179" s="35">
        <f t="shared" si="41"/>
        <v>0</v>
      </c>
      <c r="AI179" s="77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10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10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10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  <c r="EO179" s="9"/>
      <c r="EP179" s="9"/>
      <c r="EQ179" s="9"/>
      <c r="ER179" s="9"/>
      <c r="ES179" s="9"/>
      <c r="ET179" s="9"/>
      <c r="EU179" s="9"/>
      <c r="EV179" s="9"/>
      <c r="EW179" s="10"/>
      <c r="EX179" s="9"/>
      <c r="EY179" s="9"/>
      <c r="EZ179" s="9"/>
      <c r="FA179" s="9"/>
      <c r="FB179" s="9"/>
      <c r="FC179" s="9"/>
      <c r="FD179" s="9"/>
      <c r="FE179" s="9"/>
      <c r="FF179" s="9"/>
      <c r="FG179" s="9"/>
      <c r="FH179" s="9"/>
      <c r="FI179" s="9"/>
      <c r="FJ179" s="9"/>
      <c r="FK179" s="9"/>
      <c r="FL179" s="9"/>
      <c r="FM179" s="9"/>
      <c r="FN179" s="9"/>
      <c r="FO179" s="9"/>
      <c r="FP179" s="9"/>
      <c r="FQ179" s="9"/>
      <c r="FR179" s="9"/>
      <c r="FS179" s="9"/>
      <c r="FT179" s="9"/>
      <c r="FU179" s="9"/>
      <c r="FV179" s="9"/>
      <c r="FW179" s="9"/>
      <c r="FX179" s="9"/>
      <c r="FY179" s="10"/>
      <c r="FZ179" s="9"/>
      <c r="GA179" s="9"/>
    </row>
    <row r="180" spans="1:183" s="2" customFormat="1" ht="17.100000000000001" customHeight="1">
      <c r="A180" s="14" t="s">
        <v>165</v>
      </c>
      <c r="B180" s="63">
        <v>2270</v>
      </c>
      <c r="C180" s="63">
        <v>1451.8</v>
      </c>
      <c r="D180" s="4">
        <f t="shared" si="33"/>
        <v>0.63955947136563873</v>
      </c>
      <c r="E180" s="11">
        <v>5</v>
      </c>
      <c r="F180" s="5" t="s">
        <v>360</v>
      </c>
      <c r="G180" s="5" t="s">
        <v>360</v>
      </c>
      <c r="H180" s="5" t="s">
        <v>360</v>
      </c>
      <c r="I180" s="5" t="s">
        <v>360</v>
      </c>
      <c r="J180" s="5" t="s">
        <v>360</v>
      </c>
      <c r="K180" s="5" t="s">
        <v>360</v>
      </c>
      <c r="L180" s="5" t="s">
        <v>360</v>
      </c>
      <c r="M180" s="5" t="s">
        <v>360</v>
      </c>
      <c r="N180" s="35">
        <v>235</v>
      </c>
      <c r="O180" s="35">
        <v>134.4</v>
      </c>
      <c r="P180" s="4">
        <f t="shared" si="34"/>
        <v>0.5719148936170213</v>
      </c>
      <c r="Q180" s="11">
        <v>20</v>
      </c>
      <c r="R180" s="5" t="s">
        <v>360</v>
      </c>
      <c r="S180" s="5" t="s">
        <v>360</v>
      </c>
      <c r="T180" s="5" t="s">
        <v>360</v>
      </c>
      <c r="U180" s="5" t="s">
        <v>360</v>
      </c>
      <c r="V180" s="5" t="s">
        <v>360</v>
      </c>
      <c r="W180" s="5" t="s">
        <v>360</v>
      </c>
      <c r="X180" s="43">
        <f t="shared" si="39"/>
        <v>0.58544380916674477</v>
      </c>
      <c r="Y180" s="44">
        <v>2100</v>
      </c>
      <c r="Z180" s="35">
        <f t="shared" si="35"/>
        <v>190.90909090909091</v>
      </c>
      <c r="AA180" s="35">
        <f t="shared" si="40"/>
        <v>111.8</v>
      </c>
      <c r="AB180" s="35">
        <f t="shared" si="36"/>
        <v>-79.109090909090909</v>
      </c>
      <c r="AC180" s="35">
        <v>0</v>
      </c>
      <c r="AD180" s="35">
        <f t="shared" si="37"/>
        <v>111.8</v>
      </c>
      <c r="AE180" s="35"/>
      <c r="AF180" s="35">
        <f t="shared" si="38"/>
        <v>111.8</v>
      </c>
      <c r="AG180" s="35">
        <v>111.8</v>
      </c>
      <c r="AH180" s="35">
        <f t="shared" si="41"/>
        <v>0</v>
      </c>
      <c r="AI180" s="77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10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10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10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10"/>
      <c r="EX180" s="9"/>
      <c r="EY180" s="9"/>
      <c r="EZ180" s="9"/>
      <c r="FA180" s="9"/>
      <c r="FB180" s="9"/>
      <c r="FC180" s="9"/>
      <c r="FD180" s="9"/>
      <c r="FE180" s="9"/>
      <c r="FF180" s="9"/>
      <c r="FG180" s="9"/>
      <c r="FH180" s="9"/>
      <c r="FI180" s="9"/>
      <c r="FJ180" s="9"/>
      <c r="FK180" s="9"/>
      <c r="FL180" s="9"/>
      <c r="FM180" s="9"/>
      <c r="FN180" s="9"/>
      <c r="FO180" s="9"/>
      <c r="FP180" s="9"/>
      <c r="FQ180" s="9"/>
      <c r="FR180" s="9"/>
      <c r="FS180" s="9"/>
      <c r="FT180" s="9"/>
      <c r="FU180" s="9"/>
      <c r="FV180" s="9"/>
      <c r="FW180" s="9"/>
      <c r="FX180" s="9"/>
      <c r="FY180" s="10"/>
      <c r="FZ180" s="9"/>
      <c r="GA180" s="9"/>
    </row>
    <row r="181" spans="1:183" s="2" customFormat="1" ht="17.100000000000001" customHeight="1">
      <c r="A181" s="18" t="s">
        <v>166</v>
      </c>
      <c r="B181" s="58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35"/>
      <c r="AD181" s="35"/>
      <c r="AE181" s="35"/>
      <c r="AF181" s="35"/>
      <c r="AG181" s="35"/>
      <c r="AH181" s="35"/>
      <c r="AI181" s="77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10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10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10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10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10"/>
      <c r="FZ181" s="9"/>
      <c r="GA181" s="9"/>
    </row>
    <row r="182" spans="1:183" s="2" customFormat="1" ht="17.100000000000001" customHeight="1">
      <c r="A182" s="14" t="s">
        <v>167</v>
      </c>
      <c r="B182" s="63">
        <v>0</v>
      </c>
      <c r="C182" s="63">
        <v>0</v>
      </c>
      <c r="D182" s="4">
        <f t="shared" si="33"/>
        <v>0</v>
      </c>
      <c r="E182" s="11">
        <v>0</v>
      </c>
      <c r="F182" s="5" t="s">
        <v>360</v>
      </c>
      <c r="G182" s="5" t="s">
        <v>360</v>
      </c>
      <c r="H182" s="5" t="s">
        <v>360</v>
      </c>
      <c r="I182" s="5" t="s">
        <v>360</v>
      </c>
      <c r="J182" s="5" t="s">
        <v>360</v>
      </c>
      <c r="K182" s="5" t="s">
        <v>360</v>
      </c>
      <c r="L182" s="5" t="s">
        <v>360</v>
      </c>
      <c r="M182" s="5" t="s">
        <v>360</v>
      </c>
      <c r="N182" s="35">
        <v>51</v>
      </c>
      <c r="O182" s="35">
        <v>38.1</v>
      </c>
      <c r="P182" s="4">
        <f t="shared" si="34"/>
        <v>0.74705882352941178</v>
      </c>
      <c r="Q182" s="11">
        <v>20</v>
      </c>
      <c r="R182" s="5" t="s">
        <v>360</v>
      </c>
      <c r="S182" s="5" t="s">
        <v>360</v>
      </c>
      <c r="T182" s="5" t="s">
        <v>360</v>
      </c>
      <c r="U182" s="5" t="s">
        <v>360</v>
      </c>
      <c r="V182" s="5" t="s">
        <v>360</v>
      </c>
      <c r="W182" s="5" t="s">
        <v>360</v>
      </c>
      <c r="X182" s="43">
        <f t="shared" si="39"/>
        <v>0.74705882352941178</v>
      </c>
      <c r="Y182" s="44">
        <v>1248</v>
      </c>
      <c r="Z182" s="35">
        <f t="shared" si="35"/>
        <v>113.45454545454545</v>
      </c>
      <c r="AA182" s="35">
        <f t="shared" si="40"/>
        <v>84.8</v>
      </c>
      <c r="AB182" s="35">
        <f t="shared" si="36"/>
        <v>-28.654545454545456</v>
      </c>
      <c r="AC182" s="35">
        <v>0</v>
      </c>
      <c r="AD182" s="35">
        <f t="shared" si="37"/>
        <v>84.8</v>
      </c>
      <c r="AE182" s="35"/>
      <c r="AF182" s="35">
        <f t="shared" si="38"/>
        <v>84.8</v>
      </c>
      <c r="AG182" s="35">
        <v>84.8</v>
      </c>
      <c r="AH182" s="35">
        <f t="shared" si="41"/>
        <v>0</v>
      </c>
      <c r="AI182" s="77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10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10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10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  <c r="EO182" s="9"/>
      <c r="EP182" s="9"/>
      <c r="EQ182" s="9"/>
      <c r="ER182" s="9"/>
      <c r="ES182" s="9"/>
      <c r="ET182" s="9"/>
      <c r="EU182" s="9"/>
      <c r="EV182" s="9"/>
      <c r="EW182" s="10"/>
      <c r="EX182" s="9"/>
      <c r="EY182" s="9"/>
      <c r="EZ182" s="9"/>
      <c r="FA182" s="9"/>
      <c r="FB182" s="9"/>
      <c r="FC182" s="9"/>
      <c r="FD182" s="9"/>
      <c r="FE182" s="9"/>
      <c r="FF182" s="9"/>
      <c r="FG182" s="9"/>
      <c r="FH182" s="9"/>
      <c r="FI182" s="9"/>
      <c r="FJ182" s="9"/>
      <c r="FK182" s="9"/>
      <c r="FL182" s="9"/>
      <c r="FM182" s="9"/>
      <c r="FN182" s="9"/>
      <c r="FO182" s="9"/>
      <c r="FP182" s="9"/>
      <c r="FQ182" s="9"/>
      <c r="FR182" s="9"/>
      <c r="FS182" s="9"/>
      <c r="FT182" s="9"/>
      <c r="FU182" s="9"/>
      <c r="FV182" s="9"/>
      <c r="FW182" s="9"/>
      <c r="FX182" s="9"/>
      <c r="FY182" s="10"/>
      <c r="FZ182" s="9"/>
      <c r="GA182" s="9"/>
    </row>
    <row r="183" spans="1:183" s="2" customFormat="1" ht="17.100000000000001" customHeight="1">
      <c r="A183" s="14" t="s">
        <v>168</v>
      </c>
      <c r="B183" s="63">
        <v>25720</v>
      </c>
      <c r="C183" s="63">
        <v>25007.4</v>
      </c>
      <c r="D183" s="4">
        <f t="shared" si="33"/>
        <v>0.97229393468118197</v>
      </c>
      <c r="E183" s="11">
        <v>5</v>
      </c>
      <c r="F183" s="5" t="s">
        <v>360</v>
      </c>
      <c r="G183" s="5" t="s">
        <v>360</v>
      </c>
      <c r="H183" s="5" t="s">
        <v>360</v>
      </c>
      <c r="I183" s="5" t="s">
        <v>360</v>
      </c>
      <c r="J183" s="5" t="s">
        <v>360</v>
      </c>
      <c r="K183" s="5" t="s">
        <v>360</v>
      </c>
      <c r="L183" s="5" t="s">
        <v>360</v>
      </c>
      <c r="M183" s="5" t="s">
        <v>360</v>
      </c>
      <c r="N183" s="35">
        <v>703.3</v>
      </c>
      <c r="O183" s="35">
        <v>604.29999999999995</v>
      </c>
      <c r="P183" s="4">
        <f t="shared" si="34"/>
        <v>0.85923503483577424</v>
      </c>
      <c r="Q183" s="11">
        <v>20</v>
      </c>
      <c r="R183" s="5" t="s">
        <v>360</v>
      </c>
      <c r="S183" s="5" t="s">
        <v>360</v>
      </c>
      <c r="T183" s="5" t="s">
        <v>360</v>
      </c>
      <c r="U183" s="5" t="s">
        <v>360</v>
      </c>
      <c r="V183" s="5" t="s">
        <v>360</v>
      </c>
      <c r="W183" s="5" t="s">
        <v>360</v>
      </c>
      <c r="X183" s="43">
        <f t="shared" si="39"/>
        <v>0.88184681480485583</v>
      </c>
      <c r="Y183" s="44">
        <v>2508</v>
      </c>
      <c r="Z183" s="35">
        <f t="shared" si="35"/>
        <v>228</v>
      </c>
      <c r="AA183" s="35">
        <f t="shared" si="40"/>
        <v>201.1</v>
      </c>
      <c r="AB183" s="35">
        <f t="shared" si="36"/>
        <v>-26.900000000000006</v>
      </c>
      <c r="AC183" s="35">
        <v>0</v>
      </c>
      <c r="AD183" s="35">
        <f t="shared" si="37"/>
        <v>201.1</v>
      </c>
      <c r="AE183" s="35"/>
      <c r="AF183" s="35">
        <f t="shared" si="38"/>
        <v>201.1</v>
      </c>
      <c r="AG183" s="35">
        <v>201.1</v>
      </c>
      <c r="AH183" s="35">
        <f t="shared" si="41"/>
        <v>0</v>
      </c>
      <c r="AI183" s="77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10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10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10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  <c r="EO183" s="9"/>
      <c r="EP183" s="9"/>
      <c r="EQ183" s="9"/>
      <c r="ER183" s="9"/>
      <c r="ES183" s="9"/>
      <c r="ET183" s="9"/>
      <c r="EU183" s="9"/>
      <c r="EV183" s="9"/>
      <c r="EW183" s="10"/>
      <c r="EX183" s="9"/>
      <c r="EY183" s="9"/>
      <c r="EZ183" s="9"/>
      <c r="FA183" s="9"/>
      <c r="FB183" s="9"/>
      <c r="FC183" s="9"/>
      <c r="FD183" s="9"/>
      <c r="FE183" s="9"/>
      <c r="FF183" s="9"/>
      <c r="FG183" s="9"/>
      <c r="FH183" s="9"/>
      <c r="FI183" s="9"/>
      <c r="FJ183" s="9"/>
      <c r="FK183" s="9"/>
      <c r="FL183" s="9"/>
      <c r="FM183" s="9"/>
      <c r="FN183" s="9"/>
      <c r="FO183" s="9"/>
      <c r="FP183" s="9"/>
      <c r="FQ183" s="9"/>
      <c r="FR183" s="9"/>
      <c r="FS183" s="9"/>
      <c r="FT183" s="9"/>
      <c r="FU183" s="9"/>
      <c r="FV183" s="9"/>
      <c r="FW183" s="9"/>
      <c r="FX183" s="9"/>
      <c r="FY183" s="10"/>
      <c r="FZ183" s="9"/>
      <c r="GA183" s="9"/>
    </row>
    <row r="184" spans="1:183" s="2" customFormat="1" ht="17.100000000000001" customHeight="1">
      <c r="A184" s="14" t="s">
        <v>169</v>
      </c>
      <c r="B184" s="63">
        <v>0</v>
      </c>
      <c r="C184" s="63">
        <v>0</v>
      </c>
      <c r="D184" s="4">
        <f t="shared" si="33"/>
        <v>0</v>
      </c>
      <c r="E184" s="11">
        <v>0</v>
      </c>
      <c r="F184" s="5" t="s">
        <v>360</v>
      </c>
      <c r="G184" s="5" t="s">
        <v>360</v>
      </c>
      <c r="H184" s="5" t="s">
        <v>360</v>
      </c>
      <c r="I184" s="5" t="s">
        <v>360</v>
      </c>
      <c r="J184" s="5" t="s">
        <v>360</v>
      </c>
      <c r="K184" s="5" t="s">
        <v>360</v>
      </c>
      <c r="L184" s="5" t="s">
        <v>360</v>
      </c>
      <c r="M184" s="5" t="s">
        <v>360</v>
      </c>
      <c r="N184" s="35">
        <v>55.7</v>
      </c>
      <c r="O184" s="35">
        <v>14.8</v>
      </c>
      <c r="P184" s="4">
        <f t="shared" si="34"/>
        <v>0.26570915619389585</v>
      </c>
      <c r="Q184" s="11">
        <v>20</v>
      </c>
      <c r="R184" s="5" t="s">
        <v>360</v>
      </c>
      <c r="S184" s="5" t="s">
        <v>360</v>
      </c>
      <c r="T184" s="5" t="s">
        <v>360</v>
      </c>
      <c r="U184" s="5" t="s">
        <v>360</v>
      </c>
      <c r="V184" s="5" t="s">
        <v>360</v>
      </c>
      <c r="W184" s="5" t="s">
        <v>360</v>
      </c>
      <c r="X184" s="43">
        <f t="shared" si="39"/>
        <v>0.26570915619389585</v>
      </c>
      <c r="Y184" s="44">
        <v>1329</v>
      </c>
      <c r="Z184" s="35">
        <f t="shared" si="35"/>
        <v>120.81818181818181</v>
      </c>
      <c r="AA184" s="35">
        <f t="shared" si="40"/>
        <v>32.1</v>
      </c>
      <c r="AB184" s="35">
        <f t="shared" si="36"/>
        <v>-88.718181818181819</v>
      </c>
      <c r="AC184" s="35">
        <v>0</v>
      </c>
      <c r="AD184" s="35">
        <f t="shared" si="37"/>
        <v>32.1</v>
      </c>
      <c r="AE184" s="35"/>
      <c r="AF184" s="35">
        <f t="shared" si="38"/>
        <v>32.1</v>
      </c>
      <c r="AG184" s="35">
        <v>32.1</v>
      </c>
      <c r="AH184" s="35">
        <f t="shared" si="41"/>
        <v>0</v>
      </c>
      <c r="AI184" s="77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10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10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10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  <c r="EO184" s="9"/>
      <c r="EP184" s="9"/>
      <c r="EQ184" s="9"/>
      <c r="ER184" s="9"/>
      <c r="ES184" s="9"/>
      <c r="ET184" s="9"/>
      <c r="EU184" s="9"/>
      <c r="EV184" s="9"/>
      <c r="EW184" s="10"/>
      <c r="EX184" s="9"/>
      <c r="EY184" s="9"/>
      <c r="EZ184" s="9"/>
      <c r="FA184" s="9"/>
      <c r="FB184" s="9"/>
      <c r="FC184" s="9"/>
      <c r="FD184" s="9"/>
      <c r="FE184" s="9"/>
      <c r="FF184" s="9"/>
      <c r="FG184" s="9"/>
      <c r="FH184" s="9"/>
      <c r="FI184" s="9"/>
      <c r="FJ184" s="9"/>
      <c r="FK184" s="9"/>
      <c r="FL184" s="9"/>
      <c r="FM184" s="9"/>
      <c r="FN184" s="9"/>
      <c r="FO184" s="9"/>
      <c r="FP184" s="9"/>
      <c r="FQ184" s="9"/>
      <c r="FR184" s="9"/>
      <c r="FS184" s="9"/>
      <c r="FT184" s="9"/>
      <c r="FU184" s="9"/>
      <c r="FV184" s="9"/>
      <c r="FW184" s="9"/>
      <c r="FX184" s="9"/>
      <c r="FY184" s="10"/>
      <c r="FZ184" s="9"/>
      <c r="GA184" s="9"/>
    </row>
    <row r="185" spans="1:183" s="2" customFormat="1" ht="17.100000000000001" customHeight="1">
      <c r="A185" s="14" t="s">
        <v>170</v>
      </c>
      <c r="B185" s="63">
        <v>0</v>
      </c>
      <c r="C185" s="63">
        <v>0</v>
      </c>
      <c r="D185" s="4">
        <f t="shared" ref="D185:D247" si="42">IF(E185=0,0,IF(B185=0,1,IF(C185&lt;0,0,IF(C185/B185&gt;1.2,IF((C185/B185-1.2)*0.1+1.2&gt;1.3,1.3,(C185/B185-1.2)*0.1+1.2),C185/B185))))</f>
        <v>0</v>
      </c>
      <c r="E185" s="11">
        <v>0</v>
      </c>
      <c r="F185" s="5" t="s">
        <v>360</v>
      </c>
      <c r="G185" s="5" t="s">
        <v>360</v>
      </c>
      <c r="H185" s="5" t="s">
        <v>360</v>
      </c>
      <c r="I185" s="5" t="s">
        <v>360</v>
      </c>
      <c r="J185" s="5" t="s">
        <v>360</v>
      </c>
      <c r="K185" s="5" t="s">
        <v>360</v>
      </c>
      <c r="L185" s="5" t="s">
        <v>360</v>
      </c>
      <c r="M185" s="5" t="s">
        <v>360</v>
      </c>
      <c r="N185" s="35">
        <v>53.9</v>
      </c>
      <c r="O185" s="35">
        <v>6</v>
      </c>
      <c r="P185" s="4">
        <f t="shared" ref="P185:P247" si="43">IF(Q185=0,0,IF(N185=0,1,IF(O185&lt;0,0,IF(O185/N185&gt;1.2,IF((O185/N185-1.2)*0.1+1.2&gt;1.3,1.3,(O185/N185-1.2)*0.1+1.2),O185/N185))))</f>
        <v>0.11131725417439703</v>
      </c>
      <c r="Q185" s="11">
        <v>20</v>
      </c>
      <c r="R185" s="5" t="s">
        <v>360</v>
      </c>
      <c r="S185" s="5" t="s">
        <v>360</v>
      </c>
      <c r="T185" s="5" t="s">
        <v>360</v>
      </c>
      <c r="U185" s="5" t="s">
        <v>360</v>
      </c>
      <c r="V185" s="5" t="s">
        <v>360</v>
      </c>
      <c r="W185" s="5" t="s">
        <v>360</v>
      </c>
      <c r="X185" s="43">
        <f t="shared" si="39"/>
        <v>0.11131725417439702</v>
      </c>
      <c r="Y185" s="44">
        <v>633</v>
      </c>
      <c r="Z185" s="35">
        <f t="shared" ref="Z185:Z247" si="44">Y185/11</f>
        <v>57.545454545454547</v>
      </c>
      <c r="AA185" s="35">
        <f t="shared" si="40"/>
        <v>6.4</v>
      </c>
      <c r="AB185" s="35">
        <f t="shared" ref="AB185:AB247" si="45">AA185-Z185</f>
        <v>-51.145454545454548</v>
      </c>
      <c r="AC185" s="35">
        <v>0</v>
      </c>
      <c r="AD185" s="35">
        <f t="shared" ref="AD185:AD247" si="46">IF((AA185+AC185)&gt;0,ROUND(AA185+AC185,1),0)</f>
        <v>6.4</v>
      </c>
      <c r="AE185" s="35"/>
      <c r="AF185" s="35">
        <f t="shared" ref="AF185:AF247" si="47">ROUND(AD185-AE185,1)</f>
        <v>6.4</v>
      </c>
      <c r="AG185" s="35">
        <v>6.4</v>
      </c>
      <c r="AH185" s="35">
        <f t="shared" si="41"/>
        <v>0</v>
      </c>
      <c r="AI185" s="77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10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10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10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9"/>
      <c r="ER185" s="9"/>
      <c r="ES185" s="9"/>
      <c r="ET185" s="9"/>
      <c r="EU185" s="9"/>
      <c r="EV185" s="9"/>
      <c r="EW185" s="10"/>
      <c r="EX185" s="9"/>
      <c r="EY185" s="9"/>
      <c r="EZ185" s="9"/>
      <c r="FA185" s="9"/>
      <c r="FB185" s="9"/>
      <c r="FC185" s="9"/>
      <c r="FD185" s="9"/>
      <c r="FE185" s="9"/>
      <c r="FF185" s="9"/>
      <c r="FG185" s="9"/>
      <c r="FH185" s="9"/>
      <c r="FI185" s="9"/>
      <c r="FJ185" s="9"/>
      <c r="FK185" s="9"/>
      <c r="FL185" s="9"/>
      <c r="FM185" s="9"/>
      <c r="FN185" s="9"/>
      <c r="FO185" s="9"/>
      <c r="FP185" s="9"/>
      <c r="FQ185" s="9"/>
      <c r="FR185" s="9"/>
      <c r="FS185" s="9"/>
      <c r="FT185" s="9"/>
      <c r="FU185" s="9"/>
      <c r="FV185" s="9"/>
      <c r="FW185" s="9"/>
      <c r="FX185" s="9"/>
      <c r="FY185" s="10"/>
      <c r="FZ185" s="9"/>
      <c r="GA185" s="9"/>
    </row>
    <row r="186" spans="1:183" s="2" customFormat="1" ht="17.100000000000001" customHeight="1">
      <c r="A186" s="14" t="s">
        <v>171</v>
      </c>
      <c r="B186" s="63">
        <v>0</v>
      </c>
      <c r="C186" s="63">
        <v>0</v>
      </c>
      <c r="D186" s="4">
        <f t="shared" si="42"/>
        <v>0</v>
      </c>
      <c r="E186" s="11">
        <v>0</v>
      </c>
      <c r="F186" s="5" t="s">
        <v>360</v>
      </c>
      <c r="G186" s="5" t="s">
        <v>360</v>
      </c>
      <c r="H186" s="5" t="s">
        <v>360</v>
      </c>
      <c r="I186" s="5" t="s">
        <v>360</v>
      </c>
      <c r="J186" s="5" t="s">
        <v>360</v>
      </c>
      <c r="K186" s="5" t="s">
        <v>360</v>
      </c>
      <c r="L186" s="5" t="s">
        <v>360</v>
      </c>
      <c r="M186" s="5" t="s">
        <v>360</v>
      </c>
      <c r="N186" s="35">
        <v>222.1</v>
      </c>
      <c r="O186" s="35">
        <v>59.7</v>
      </c>
      <c r="P186" s="4">
        <f t="shared" si="43"/>
        <v>0.26879783881134628</v>
      </c>
      <c r="Q186" s="11">
        <v>20</v>
      </c>
      <c r="R186" s="5" t="s">
        <v>360</v>
      </c>
      <c r="S186" s="5" t="s">
        <v>360</v>
      </c>
      <c r="T186" s="5" t="s">
        <v>360</v>
      </c>
      <c r="U186" s="5" t="s">
        <v>360</v>
      </c>
      <c r="V186" s="5" t="s">
        <v>360</v>
      </c>
      <c r="W186" s="5" t="s">
        <v>360</v>
      </c>
      <c r="X186" s="43">
        <f t="shared" ref="X186:X249" si="48">(D186*E186+P186*Q186)/(E186+Q186)</f>
        <v>0.26879783881134628</v>
      </c>
      <c r="Y186" s="44">
        <v>740</v>
      </c>
      <c r="Z186" s="35">
        <f t="shared" si="44"/>
        <v>67.272727272727266</v>
      </c>
      <c r="AA186" s="35">
        <f t="shared" ref="AA186:AA249" si="49">ROUND(X186*Z186,1)</f>
        <v>18.100000000000001</v>
      </c>
      <c r="AB186" s="35">
        <f t="shared" si="45"/>
        <v>-49.172727272727265</v>
      </c>
      <c r="AC186" s="35">
        <v>0</v>
      </c>
      <c r="AD186" s="35">
        <f t="shared" si="46"/>
        <v>18.100000000000001</v>
      </c>
      <c r="AE186" s="35"/>
      <c r="AF186" s="35">
        <f t="shared" si="47"/>
        <v>18.100000000000001</v>
      </c>
      <c r="AG186" s="35">
        <v>18.100000000000001</v>
      </c>
      <c r="AH186" s="35">
        <f t="shared" ref="AH186:AH249" si="50">ROUND(AF186-AG186,1)</f>
        <v>0</v>
      </c>
      <c r="AI186" s="77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10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10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10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9"/>
      <c r="ER186" s="9"/>
      <c r="ES186" s="9"/>
      <c r="ET186" s="9"/>
      <c r="EU186" s="9"/>
      <c r="EV186" s="9"/>
      <c r="EW186" s="10"/>
      <c r="EX186" s="9"/>
      <c r="EY186" s="9"/>
      <c r="EZ186" s="9"/>
      <c r="FA186" s="9"/>
      <c r="FB186" s="9"/>
      <c r="FC186" s="9"/>
      <c r="FD186" s="9"/>
      <c r="FE186" s="9"/>
      <c r="FF186" s="9"/>
      <c r="FG186" s="9"/>
      <c r="FH186" s="9"/>
      <c r="FI186" s="9"/>
      <c r="FJ186" s="9"/>
      <c r="FK186" s="9"/>
      <c r="FL186" s="9"/>
      <c r="FM186" s="9"/>
      <c r="FN186" s="9"/>
      <c r="FO186" s="9"/>
      <c r="FP186" s="9"/>
      <c r="FQ186" s="9"/>
      <c r="FR186" s="9"/>
      <c r="FS186" s="9"/>
      <c r="FT186" s="9"/>
      <c r="FU186" s="9"/>
      <c r="FV186" s="9"/>
      <c r="FW186" s="9"/>
      <c r="FX186" s="9"/>
      <c r="FY186" s="10"/>
      <c r="FZ186" s="9"/>
      <c r="GA186" s="9"/>
    </row>
    <row r="187" spans="1:183" s="2" customFormat="1" ht="17.100000000000001" customHeight="1">
      <c r="A187" s="14" t="s">
        <v>172</v>
      </c>
      <c r="B187" s="63">
        <v>0</v>
      </c>
      <c r="C187" s="63">
        <v>0</v>
      </c>
      <c r="D187" s="4">
        <f t="shared" si="42"/>
        <v>0</v>
      </c>
      <c r="E187" s="11">
        <v>0</v>
      </c>
      <c r="F187" s="5" t="s">
        <v>360</v>
      </c>
      <c r="G187" s="5" t="s">
        <v>360</v>
      </c>
      <c r="H187" s="5" t="s">
        <v>360</v>
      </c>
      <c r="I187" s="5" t="s">
        <v>360</v>
      </c>
      <c r="J187" s="5" t="s">
        <v>360</v>
      </c>
      <c r="K187" s="5" t="s">
        <v>360</v>
      </c>
      <c r="L187" s="5" t="s">
        <v>360</v>
      </c>
      <c r="M187" s="5" t="s">
        <v>360</v>
      </c>
      <c r="N187" s="35">
        <v>221.3</v>
      </c>
      <c r="O187" s="35">
        <v>36.1</v>
      </c>
      <c r="P187" s="4">
        <f t="shared" si="43"/>
        <v>0.1631269769543606</v>
      </c>
      <c r="Q187" s="11">
        <v>20</v>
      </c>
      <c r="R187" s="5" t="s">
        <v>360</v>
      </c>
      <c r="S187" s="5" t="s">
        <v>360</v>
      </c>
      <c r="T187" s="5" t="s">
        <v>360</v>
      </c>
      <c r="U187" s="5" t="s">
        <v>360</v>
      </c>
      <c r="V187" s="5" t="s">
        <v>360</v>
      </c>
      <c r="W187" s="5" t="s">
        <v>360</v>
      </c>
      <c r="X187" s="43">
        <f t="shared" si="48"/>
        <v>0.1631269769543606</v>
      </c>
      <c r="Y187" s="44">
        <v>1418</v>
      </c>
      <c r="Z187" s="35">
        <f t="shared" si="44"/>
        <v>128.90909090909091</v>
      </c>
      <c r="AA187" s="35">
        <f t="shared" si="49"/>
        <v>21</v>
      </c>
      <c r="AB187" s="35">
        <f t="shared" si="45"/>
        <v>-107.90909090909091</v>
      </c>
      <c r="AC187" s="35">
        <v>0</v>
      </c>
      <c r="AD187" s="35">
        <f t="shared" si="46"/>
        <v>21</v>
      </c>
      <c r="AE187" s="35"/>
      <c r="AF187" s="35">
        <f t="shared" si="47"/>
        <v>21</v>
      </c>
      <c r="AG187" s="35">
        <v>21</v>
      </c>
      <c r="AH187" s="35">
        <f t="shared" si="50"/>
        <v>0</v>
      </c>
      <c r="AI187" s="77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10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10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10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9"/>
      <c r="ER187" s="9"/>
      <c r="ES187" s="9"/>
      <c r="ET187" s="9"/>
      <c r="EU187" s="9"/>
      <c r="EV187" s="9"/>
      <c r="EW187" s="10"/>
      <c r="EX187" s="9"/>
      <c r="EY187" s="9"/>
      <c r="EZ187" s="9"/>
      <c r="FA187" s="9"/>
      <c r="FB187" s="9"/>
      <c r="FC187" s="9"/>
      <c r="FD187" s="9"/>
      <c r="FE187" s="9"/>
      <c r="FF187" s="9"/>
      <c r="FG187" s="9"/>
      <c r="FH187" s="9"/>
      <c r="FI187" s="9"/>
      <c r="FJ187" s="9"/>
      <c r="FK187" s="9"/>
      <c r="FL187" s="9"/>
      <c r="FM187" s="9"/>
      <c r="FN187" s="9"/>
      <c r="FO187" s="9"/>
      <c r="FP187" s="9"/>
      <c r="FQ187" s="9"/>
      <c r="FR187" s="9"/>
      <c r="FS187" s="9"/>
      <c r="FT187" s="9"/>
      <c r="FU187" s="9"/>
      <c r="FV187" s="9"/>
      <c r="FW187" s="9"/>
      <c r="FX187" s="9"/>
      <c r="FY187" s="10"/>
      <c r="FZ187" s="9"/>
      <c r="GA187" s="9"/>
    </row>
    <row r="188" spans="1:183" s="2" customFormat="1" ht="17.100000000000001" customHeight="1">
      <c r="A188" s="18" t="s">
        <v>173</v>
      </c>
      <c r="B188" s="58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35"/>
      <c r="AD188" s="35"/>
      <c r="AE188" s="35"/>
      <c r="AF188" s="35"/>
      <c r="AG188" s="35"/>
      <c r="AH188" s="35"/>
      <c r="AI188" s="77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10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10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10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9"/>
      <c r="ER188" s="9"/>
      <c r="ES188" s="9"/>
      <c r="ET188" s="9"/>
      <c r="EU188" s="9"/>
      <c r="EV188" s="9"/>
      <c r="EW188" s="10"/>
      <c r="EX188" s="9"/>
      <c r="EY188" s="9"/>
      <c r="EZ188" s="9"/>
      <c r="FA188" s="9"/>
      <c r="FB188" s="9"/>
      <c r="FC188" s="9"/>
      <c r="FD188" s="9"/>
      <c r="FE188" s="9"/>
      <c r="FF188" s="9"/>
      <c r="FG188" s="9"/>
      <c r="FH188" s="9"/>
      <c r="FI188" s="9"/>
      <c r="FJ188" s="9"/>
      <c r="FK188" s="9"/>
      <c r="FL188" s="9"/>
      <c r="FM188" s="9"/>
      <c r="FN188" s="9"/>
      <c r="FO188" s="9"/>
      <c r="FP188" s="9"/>
      <c r="FQ188" s="9"/>
      <c r="FR188" s="9"/>
      <c r="FS188" s="9"/>
      <c r="FT188" s="9"/>
      <c r="FU188" s="9"/>
      <c r="FV188" s="9"/>
      <c r="FW188" s="9"/>
      <c r="FX188" s="9"/>
      <c r="FY188" s="10"/>
      <c r="FZ188" s="9"/>
      <c r="GA188" s="9"/>
    </row>
    <row r="189" spans="1:183" s="2" customFormat="1" ht="17.850000000000001" customHeight="1">
      <c r="A189" s="14" t="s">
        <v>174</v>
      </c>
      <c r="B189" s="63">
        <v>0</v>
      </c>
      <c r="C189" s="63">
        <v>0</v>
      </c>
      <c r="D189" s="4">
        <f t="shared" si="42"/>
        <v>0</v>
      </c>
      <c r="E189" s="11">
        <v>0</v>
      </c>
      <c r="F189" s="5" t="s">
        <v>360</v>
      </c>
      <c r="G189" s="5" t="s">
        <v>360</v>
      </c>
      <c r="H189" s="5" t="s">
        <v>360</v>
      </c>
      <c r="I189" s="5" t="s">
        <v>360</v>
      </c>
      <c r="J189" s="5" t="s">
        <v>360</v>
      </c>
      <c r="K189" s="5" t="s">
        <v>360</v>
      </c>
      <c r="L189" s="5" t="s">
        <v>360</v>
      </c>
      <c r="M189" s="5" t="s">
        <v>360</v>
      </c>
      <c r="N189" s="35">
        <v>99.2</v>
      </c>
      <c r="O189" s="35">
        <v>9.6999999999999993</v>
      </c>
      <c r="P189" s="4">
        <f t="shared" si="43"/>
        <v>9.7782258064516125E-2</v>
      </c>
      <c r="Q189" s="11">
        <v>20</v>
      </c>
      <c r="R189" s="5" t="s">
        <v>360</v>
      </c>
      <c r="S189" s="5" t="s">
        <v>360</v>
      </c>
      <c r="T189" s="5" t="s">
        <v>360</v>
      </c>
      <c r="U189" s="5" t="s">
        <v>360</v>
      </c>
      <c r="V189" s="5" t="s">
        <v>360</v>
      </c>
      <c r="W189" s="5" t="s">
        <v>360</v>
      </c>
      <c r="X189" s="43">
        <f t="shared" si="48"/>
        <v>9.7782258064516125E-2</v>
      </c>
      <c r="Y189" s="44">
        <v>1141</v>
      </c>
      <c r="Z189" s="35">
        <f t="shared" si="44"/>
        <v>103.72727272727273</v>
      </c>
      <c r="AA189" s="35">
        <f t="shared" si="49"/>
        <v>10.1</v>
      </c>
      <c r="AB189" s="35">
        <f t="shared" si="45"/>
        <v>-93.627272727272739</v>
      </c>
      <c r="AC189" s="35">
        <v>0</v>
      </c>
      <c r="AD189" s="35">
        <f t="shared" si="46"/>
        <v>10.1</v>
      </c>
      <c r="AE189" s="35"/>
      <c r="AF189" s="35">
        <f t="shared" si="47"/>
        <v>10.1</v>
      </c>
      <c r="AG189" s="35">
        <v>10.1</v>
      </c>
      <c r="AH189" s="35">
        <f t="shared" si="50"/>
        <v>0</v>
      </c>
      <c r="AI189" s="77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10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10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10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10"/>
      <c r="EX189" s="9"/>
      <c r="EY189" s="9"/>
      <c r="EZ189" s="9"/>
      <c r="FA189" s="9"/>
      <c r="FB189" s="9"/>
      <c r="FC189" s="9"/>
      <c r="FD189" s="9"/>
      <c r="FE189" s="9"/>
      <c r="FF189" s="9"/>
      <c r="FG189" s="9"/>
      <c r="FH189" s="9"/>
      <c r="FI189" s="9"/>
      <c r="FJ189" s="9"/>
      <c r="FK189" s="9"/>
      <c r="FL189" s="9"/>
      <c r="FM189" s="9"/>
      <c r="FN189" s="9"/>
      <c r="FO189" s="9"/>
      <c r="FP189" s="9"/>
      <c r="FQ189" s="9"/>
      <c r="FR189" s="9"/>
      <c r="FS189" s="9"/>
      <c r="FT189" s="9"/>
      <c r="FU189" s="9"/>
      <c r="FV189" s="9"/>
      <c r="FW189" s="9"/>
      <c r="FX189" s="9"/>
      <c r="FY189" s="10"/>
      <c r="FZ189" s="9"/>
      <c r="GA189" s="9"/>
    </row>
    <row r="190" spans="1:183" s="2" customFormat="1" ht="17.100000000000001" customHeight="1">
      <c r="A190" s="14" t="s">
        <v>175</v>
      </c>
      <c r="B190" s="63">
        <v>0</v>
      </c>
      <c r="C190" s="63">
        <v>0</v>
      </c>
      <c r="D190" s="4">
        <f t="shared" si="42"/>
        <v>0</v>
      </c>
      <c r="E190" s="11">
        <v>0</v>
      </c>
      <c r="F190" s="5" t="s">
        <v>360</v>
      </c>
      <c r="G190" s="5" t="s">
        <v>360</v>
      </c>
      <c r="H190" s="5" t="s">
        <v>360</v>
      </c>
      <c r="I190" s="5" t="s">
        <v>360</v>
      </c>
      <c r="J190" s="5" t="s">
        <v>360</v>
      </c>
      <c r="K190" s="5" t="s">
        <v>360</v>
      </c>
      <c r="L190" s="5" t="s">
        <v>360</v>
      </c>
      <c r="M190" s="5" t="s">
        <v>360</v>
      </c>
      <c r="N190" s="35">
        <v>209.8</v>
      </c>
      <c r="O190" s="35">
        <v>276.3</v>
      </c>
      <c r="P190" s="4">
        <f t="shared" si="43"/>
        <v>1.2116968541468065</v>
      </c>
      <c r="Q190" s="11">
        <v>20</v>
      </c>
      <c r="R190" s="5" t="s">
        <v>360</v>
      </c>
      <c r="S190" s="5" t="s">
        <v>360</v>
      </c>
      <c r="T190" s="5" t="s">
        <v>360</v>
      </c>
      <c r="U190" s="5" t="s">
        <v>360</v>
      </c>
      <c r="V190" s="5" t="s">
        <v>360</v>
      </c>
      <c r="W190" s="5" t="s">
        <v>360</v>
      </c>
      <c r="X190" s="43">
        <f t="shared" si="48"/>
        <v>1.2116968541468065</v>
      </c>
      <c r="Y190" s="44">
        <v>1064</v>
      </c>
      <c r="Z190" s="35">
        <f t="shared" si="44"/>
        <v>96.727272727272734</v>
      </c>
      <c r="AA190" s="35">
        <f t="shared" si="49"/>
        <v>117.2</v>
      </c>
      <c r="AB190" s="35">
        <f t="shared" si="45"/>
        <v>20.472727272727269</v>
      </c>
      <c r="AC190" s="35">
        <v>0</v>
      </c>
      <c r="AD190" s="35">
        <f t="shared" si="46"/>
        <v>117.2</v>
      </c>
      <c r="AE190" s="35"/>
      <c r="AF190" s="35">
        <f t="shared" si="47"/>
        <v>117.2</v>
      </c>
      <c r="AG190" s="35">
        <v>117.2</v>
      </c>
      <c r="AH190" s="35">
        <f t="shared" si="50"/>
        <v>0</v>
      </c>
      <c r="AI190" s="77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10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10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10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10"/>
      <c r="EX190" s="9"/>
      <c r="EY190" s="9"/>
      <c r="EZ190" s="9"/>
      <c r="FA190" s="9"/>
      <c r="FB190" s="9"/>
      <c r="FC190" s="9"/>
      <c r="FD190" s="9"/>
      <c r="FE190" s="9"/>
      <c r="FF190" s="9"/>
      <c r="FG190" s="9"/>
      <c r="FH190" s="9"/>
      <c r="FI190" s="9"/>
      <c r="FJ190" s="9"/>
      <c r="FK190" s="9"/>
      <c r="FL190" s="9"/>
      <c r="FM190" s="9"/>
      <c r="FN190" s="9"/>
      <c r="FO190" s="9"/>
      <c r="FP190" s="9"/>
      <c r="FQ190" s="9"/>
      <c r="FR190" s="9"/>
      <c r="FS190" s="9"/>
      <c r="FT190" s="9"/>
      <c r="FU190" s="9"/>
      <c r="FV190" s="9"/>
      <c r="FW190" s="9"/>
      <c r="FX190" s="9"/>
      <c r="FY190" s="10"/>
      <c r="FZ190" s="9"/>
      <c r="GA190" s="9"/>
    </row>
    <row r="191" spans="1:183" s="2" customFormat="1" ht="17.100000000000001" customHeight="1">
      <c r="A191" s="14" t="s">
        <v>176</v>
      </c>
      <c r="B191" s="63">
        <v>0</v>
      </c>
      <c r="C191" s="63">
        <v>0</v>
      </c>
      <c r="D191" s="4">
        <f t="shared" si="42"/>
        <v>0</v>
      </c>
      <c r="E191" s="11">
        <v>0</v>
      </c>
      <c r="F191" s="5" t="s">
        <v>360</v>
      </c>
      <c r="G191" s="5" t="s">
        <v>360</v>
      </c>
      <c r="H191" s="5" t="s">
        <v>360</v>
      </c>
      <c r="I191" s="5" t="s">
        <v>360</v>
      </c>
      <c r="J191" s="5" t="s">
        <v>360</v>
      </c>
      <c r="K191" s="5" t="s">
        <v>360</v>
      </c>
      <c r="L191" s="5" t="s">
        <v>360</v>
      </c>
      <c r="M191" s="5" t="s">
        <v>360</v>
      </c>
      <c r="N191" s="35">
        <v>178.5</v>
      </c>
      <c r="O191" s="35">
        <v>20.8</v>
      </c>
      <c r="P191" s="4">
        <f t="shared" si="43"/>
        <v>0.11652661064425771</v>
      </c>
      <c r="Q191" s="11">
        <v>20</v>
      </c>
      <c r="R191" s="5" t="s">
        <v>360</v>
      </c>
      <c r="S191" s="5" t="s">
        <v>360</v>
      </c>
      <c r="T191" s="5" t="s">
        <v>360</v>
      </c>
      <c r="U191" s="5" t="s">
        <v>360</v>
      </c>
      <c r="V191" s="5" t="s">
        <v>360</v>
      </c>
      <c r="W191" s="5" t="s">
        <v>360</v>
      </c>
      <c r="X191" s="43">
        <f t="shared" si="48"/>
        <v>0.11652661064425771</v>
      </c>
      <c r="Y191" s="44">
        <v>1806</v>
      </c>
      <c r="Z191" s="35">
        <f t="shared" si="44"/>
        <v>164.18181818181819</v>
      </c>
      <c r="AA191" s="35">
        <f t="shared" si="49"/>
        <v>19.100000000000001</v>
      </c>
      <c r="AB191" s="35">
        <f t="shared" si="45"/>
        <v>-145.08181818181819</v>
      </c>
      <c r="AC191" s="35">
        <v>0</v>
      </c>
      <c r="AD191" s="35">
        <f t="shared" si="46"/>
        <v>19.100000000000001</v>
      </c>
      <c r="AE191" s="35"/>
      <c r="AF191" s="35">
        <f t="shared" si="47"/>
        <v>19.100000000000001</v>
      </c>
      <c r="AG191" s="35">
        <v>19.100000000000001</v>
      </c>
      <c r="AH191" s="35">
        <f t="shared" si="50"/>
        <v>0</v>
      </c>
      <c r="AI191" s="77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10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10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10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10"/>
      <c r="EX191" s="9"/>
      <c r="EY191" s="9"/>
      <c r="EZ191" s="9"/>
      <c r="FA191" s="9"/>
      <c r="FB191" s="9"/>
      <c r="FC191" s="9"/>
      <c r="FD191" s="9"/>
      <c r="FE191" s="9"/>
      <c r="FF191" s="9"/>
      <c r="FG191" s="9"/>
      <c r="FH191" s="9"/>
      <c r="FI191" s="9"/>
      <c r="FJ191" s="9"/>
      <c r="FK191" s="9"/>
      <c r="FL191" s="9"/>
      <c r="FM191" s="9"/>
      <c r="FN191" s="9"/>
      <c r="FO191" s="9"/>
      <c r="FP191" s="9"/>
      <c r="FQ191" s="9"/>
      <c r="FR191" s="9"/>
      <c r="FS191" s="9"/>
      <c r="FT191" s="9"/>
      <c r="FU191" s="9"/>
      <c r="FV191" s="9"/>
      <c r="FW191" s="9"/>
      <c r="FX191" s="9"/>
      <c r="FY191" s="10"/>
      <c r="FZ191" s="9"/>
      <c r="GA191" s="9"/>
    </row>
    <row r="192" spans="1:183" s="2" customFormat="1" ht="17.100000000000001" customHeight="1">
      <c r="A192" s="14" t="s">
        <v>177</v>
      </c>
      <c r="B192" s="63">
        <v>297843</v>
      </c>
      <c r="C192" s="63">
        <v>275796.2</v>
      </c>
      <c r="D192" s="4">
        <f t="shared" si="42"/>
        <v>0.92597845173463877</v>
      </c>
      <c r="E192" s="11">
        <v>5</v>
      </c>
      <c r="F192" s="5" t="s">
        <v>360</v>
      </c>
      <c r="G192" s="5" t="s">
        <v>360</v>
      </c>
      <c r="H192" s="5" t="s">
        <v>360</v>
      </c>
      <c r="I192" s="5" t="s">
        <v>360</v>
      </c>
      <c r="J192" s="5" t="s">
        <v>360</v>
      </c>
      <c r="K192" s="5" t="s">
        <v>360</v>
      </c>
      <c r="L192" s="5" t="s">
        <v>360</v>
      </c>
      <c r="M192" s="5" t="s">
        <v>360</v>
      </c>
      <c r="N192" s="35">
        <v>1365.2</v>
      </c>
      <c r="O192" s="35">
        <v>1219.8</v>
      </c>
      <c r="P192" s="4">
        <f t="shared" si="43"/>
        <v>0.89349545854087309</v>
      </c>
      <c r="Q192" s="11">
        <v>20</v>
      </c>
      <c r="R192" s="5" t="s">
        <v>360</v>
      </c>
      <c r="S192" s="5" t="s">
        <v>360</v>
      </c>
      <c r="T192" s="5" t="s">
        <v>360</v>
      </c>
      <c r="U192" s="5" t="s">
        <v>360</v>
      </c>
      <c r="V192" s="5" t="s">
        <v>360</v>
      </c>
      <c r="W192" s="5" t="s">
        <v>360</v>
      </c>
      <c r="X192" s="43">
        <f t="shared" si="48"/>
        <v>0.89999205717962627</v>
      </c>
      <c r="Y192" s="44">
        <v>1348</v>
      </c>
      <c r="Z192" s="35">
        <f t="shared" si="44"/>
        <v>122.54545454545455</v>
      </c>
      <c r="AA192" s="35">
        <f t="shared" si="49"/>
        <v>110.3</v>
      </c>
      <c r="AB192" s="35">
        <f t="shared" si="45"/>
        <v>-12.24545454545455</v>
      </c>
      <c r="AC192" s="35">
        <v>0</v>
      </c>
      <c r="AD192" s="35">
        <f t="shared" si="46"/>
        <v>110.3</v>
      </c>
      <c r="AE192" s="35"/>
      <c r="AF192" s="35">
        <f t="shared" si="47"/>
        <v>110.3</v>
      </c>
      <c r="AG192" s="35">
        <v>110.3</v>
      </c>
      <c r="AH192" s="35">
        <f t="shared" si="50"/>
        <v>0</v>
      </c>
      <c r="AI192" s="77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10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10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10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10"/>
      <c r="EX192" s="9"/>
      <c r="EY192" s="9"/>
      <c r="EZ192" s="9"/>
      <c r="FA192" s="9"/>
      <c r="FB192" s="9"/>
      <c r="FC192" s="9"/>
      <c r="FD192" s="9"/>
      <c r="FE192" s="9"/>
      <c r="FF192" s="9"/>
      <c r="FG192" s="9"/>
      <c r="FH192" s="9"/>
      <c r="FI192" s="9"/>
      <c r="FJ192" s="9"/>
      <c r="FK192" s="9"/>
      <c r="FL192" s="9"/>
      <c r="FM192" s="9"/>
      <c r="FN192" s="9"/>
      <c r="FO192" s="9"/>
      <c r="FP192" s="9"/>
      <c r="FQ192" s="9"/>
      <c r="FR192" s="9"/>
      <c r="FS192" s="9"/>
      <c r="FT192" s="9"/>
      <c r="FU192" s="9"/>
      <c r="FV192" s="9"/>
      <c r="FW192" s="9"/>
      <c r="FX192" s="9"/>
      <c r="FY192" s="10"/>
      <c r="FZ192" s="9"/>
      <c r="GA192" s="9"/>
    </row>
    <row r="193" spans="1:183" s="2" customFormat="1" ht="17.100000000000001" customHeight="1">
      <c r="A193" s="14" t="s">
        <v>178</v>
      </c>
      <c r="B193" s="63">
        <v>45</v>
      </c>
      <c r="C193" s="63">
        <v>45.3</v>
      </c>
      <c r="D193" s="4">
        <f t="shared" si="42"/>
        <v>1.0066666666666666</v>
      </c>
      <c r="E193" s="11">
        <v>5</v>
      </c>
      <c r="F193" s="5" t="s">
        <v>360</v>
      </c>
      <c r="G193" s="5" t="s">
        <v>360</v>
      </c>
      <c r="H193" s="5" t="s">
        <v>360</v>
      </c>
      <c r="I193" s="5" t="s">
        <v>360</v>
      </c>
      <c r="J193" s="5" t="s">
        <v>360</v>
      </c>
      <c r="K193" s="5" t="s">
        <v>360</v>
      </c>
      <c r="L193" s="5" t="s">
        <v>360</v>
      </c>
      <c r="M193" s="5" t="s">
        <v>360</v>
      </c>
      <c r="N193" s="35">
        <v>267.10000000000002</v>
      </c>
      <c r="O193" s="35">
        <v>112.3</v>
      </c>
      <c r="P193" s="4">
        <f t="shared" si="43"/>
        <v>0.42044178210408084</v>
      </c>
      <c r="Q193" s="11">
        <v>20</v>
      </c>
      <c r="R193" s="5" t="s">
        <v>360</v>
      </c>
      <c r="S193" s="5" t="s">
        <v>360</v>
      </c>
      <c r="T193" s="5" t="s">
        <v>360</v>
      </c>
      <c r="U193" s="5" t="s">
        <v>360</v>
      </c>
      <c r="V193" s="5" t="s">
        <v>360</v>
      </c>
      <c r="W193" s="5" t="s">
        <v>360</v>
      </c>
      <c r="X193" s="43">
        <f t="shared" si="48"/>
        <v>0.53768675901659801</v>
      </c>
      <c r="Y193" s="44">
        <v>1104</v>
      </c>
      <c r="Z193" s="35">
        <f t="shared" si="44"/>
        <v>100.36363636363636</v>
      </c>
      <c r="AA193" s="35">
        <f t="shared" si="49"/>
        <v>54</v>
      </c>
      <c r="AB193" s="35">
        <f t="shared" si="45"/>
        <v>-46.36363636363636</v>
      </c>
      <c r="AC193" s="35">
        <v>0</v>
      </c>
      <c r="AD193" s="35">
        <f t="shared" si="46"/>
        <v>54</v>
      </c>
      <c r="AE193" s="35"/>
      <c r="AF193" s="35">
        <f t="shared" si="47"/>
        <v>54</v>
      </c>
      <c r="AG193" s="35">
        <v>54</v>
      </c>
      <c r="AH193" s="35">
        <f t="shared" si="50"/>
        <v>0</v>
      </c>
      <c r="AI193" s="77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10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10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10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  <c r="EO193" s="9"/>
      <c r="EP193" s="9"/>
      <c r="EQ193" s="9"/>
      <c r="ER193" s="9"/>
      <c r="ES193" s="9"/>
      <c r="ET193" s="9"/>
      <c r="EU193" s="9"/>
      <c r="EV193" s="9"/>
      <c r="EW193" s="10"/>
      <c r="EX193" s="9"/>
      <c r="EY193" s="9"/>
      <c r="EZ193" s="9"/>
      <c r="FA193" s="9"/>
      <c r="FB193" s="9"/>
      <c r="FC193" s="9"/>
      <c r="FD193" s="9"/>
      <c r="FE193" s="9"/>
      <c r="FF193" s="9"/>
      <c r="FG193" s="9"/>
      <c r="FH193" s="9"/>
      <c r="FI193" s="9"/>
      <c r="FJ193" s="9"/>
      <c r="FK193" s="9"/>
      <c r="FL193" s="9"/>
      <c r="FM193" s="9"/>
      <c r="FN193" s="9"/>
      <c r="FO193" s="9"/>
      <c r="FP193" s="9"/>
      <c r="FQ193" s="9"/>
      <c r="FR193" s="9"/>
      <c r="FS193" s="9"/>
      <c r="FT193" s="9"/>
      <c r="FU193" s="9"/>
      <c r="FV193" s="9"/>
      <c r="FW193" s="9"/>
      <c r="FX193" s="9"/>
      <c r="FY193" s="10"/>
      <c r="FZ193" s="9"/>
      <c r="GA193" s="9"/>
    </row>
    <row r="194" spans="1:183" s="2" customFormat="1" ht="17.100000000000001" customHeight="1">
      <c r="A194" s="14" t="s">
        <v>179</v>
      </c>
      <c r="B194" s="63">
        <v>0</v>
      </c>
      <c r="C194" s="63">
        <v>0</v>
      </c>
      <c r="D194" s="4">
        <f t="shared" si="42"/>
        <v>0</v>
      </c>
      <c r="E194" s="11">
        <v>0</v>
      </c>
      <c r="F194" s="5" t="s">
        <v>360</v>
      </c>
      <c r="G194" s="5" t="s">
        <v>360</v>
      </c>
      <c r="H194" s="5" t="s">
        <v>360</v>
      </c>
      <c r="I194" s="5" t="s">
        <v>360</v>
      </c>
      <c r="J194" s="5" t="s">
        <v>360</v>
      </c>
      <c r="K194" s="5" t="s">
        <v>360</v>
      </c>
      <c r="L194" s="5" t="s">
        <v>360</v>
      </c>
      <c r="M194" s="5" t="s">
        <v>360</v>
      </c>
      <c r="N194" s="35">
        <v>364.6</v>
      </c>
      <c r="O194" s="35">
        <v>137.30000000000001</v>
      </c>
      <c r="P194" s="4">
        <f t="shared" si="43"/>
        <v>0.37657707076247943</v>
      </c>
      <c r="Q194" s="11">
        <v>20</v>
      </c>
      <c r="R194" s="5" t="s">
        <v>360</v>
      </c>
      <c r="S194" s="5" t="s">
        <v>360</v>
      </c>
      <c r="T194" s="5" t="s">
        <v>360</v>
      </c>
      <c r="U194" s="5" t="s">
        <v>360</v>
      </c>
      <c r="V194" s="5" t="s">
        <v>360</v>
      </c>
      <c r="W194" s="5" t="s">
        <v>360</v>
      </c>
      <c r="X194" s="43">
        <f t="shared" si="48"/>
        <v>0.37657707076247943</v>
      </c>
      <c r="Y194" s="44">
        <v>1331</v>
      </c>
      <c r="Z194" s="35">
        <f t="shared" si="44"/>
        <v>121</v>
      </c>
      <c r="AA194" s="35">
        <f t="shared" si="49"/>
        <v>45.6</v>
      </c>
      <c r="AB194" s="35">
        <f t="shared" si="45"/>
        <v>-75.400000000000006</v>
      </c>
      <c r="AC194" s="35">
        <v>0</v>
      </c>
      <c r="AD194" s="35">
        <f t="shared" si="46"/>
        <v>45.6</v>
      </c>
      <c r="AE194" s="35"/>
      <c r="AF194" s="35">
        <f t="shared" si="47"/>
        <v>45.6</v>
      </c>
      <c r="AG194" s="35">
        <v>45.6</v>
      </c>
      <c r="AH194" s="35">
        <f t="shared" si="50"/>
        <v>0</v>
      </c>
      <c r="AI194" s="77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10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10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10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  <c r="EO194" s="9"/>
      <c r="EP194" s="9"/>
      <c r="EQ194" s="9"/>
      <c r="ER194" s="9"/>
      <c r="ES194" s="9"/>
      <c r="ET194" s="9"/>
      <c r="EU194" s="9"/>
      <c r="EV194" s="9"/>
      <c r="EW194" s="10"/>
      <c r="EX194" s="9"/>
      <c r="EY194" s="9"/>
      <c r="EZ194" s="9"/>
      <c r="FA194" s="9"/>
      <c r="FB194" s="9"/>
      <c r="FC194" s="9"/>
      <c r="FD194" s="9"/>
      <c r="FE194" s="9"/>
      <c r="FF194" s="9"/>
      <c r="FG194" s="9"/>
      <c r="FH194" s="9"/>
      <c r="FI194" s="9"/>
      <c r="FJ194" s="9"/>
      <c r="FK194" s="9"/>
      <c r="FL194" s="9"/>
      <c r="FM194" s="9"/>
      <c r="FN194" s="9"/>
      <c r="FO194" s="9"/>
      <c r="FP194" s="9"/>
      <c r="FQ194" s="9"/>
      <c r="FR194" s="9"/>
      <c r="FS194" s="9"/>
      <c r="FT194" s="9"/>
      <c r="FU194" s="9"/>
      <c r="FV194" s="9"/>
      <c r="FW194" s="9"/>
      <c r="FX194" s="9"/>
      <c r="FY194" s="10"/>
      <c r="FZ194" s="9"/>
      <c r="GA194" s="9"/>
    </row>
    <row r="195" spans="1:183" s="2" customFormat="1" ht="17.100000000000001" customHeight="1">
      <c r="A195" s="14" t="s">
        <v>180</v>
      </c>
      <c r="B195" s="63">
        <v>0</v>
      </c>
      <c r="C195" s="63">
        <v>0</v>
      </c>
      <c r="D195" s="4">
        <f t="shared" si="42"/>
        <v>0</v>
      </c>
      <c r="E195" s="11">
        <v>0</v>
      </c>
      <c r="F195" s="5" t="s">
        <v>360</v>
      </c>
      <c r="G195" s="5" t="s">
        <v>360</v>
      </c>
      <c r="H195" s="5" t="s">
        <v>360</v>
      </c>
      <c r="I195" s="5" t="s">
        <v>360</v>
      </c>
      <c r="J195" s="5" t="s">
        <v>360</v>
      </c>
      <c r="K195" s="5" t="s">
        <v>360</v>
      </c>
      <c r="L195" s="5" t="s">
        <v>360</v>
      </c>
      <c r="M195" s="5" t="s">
        <v>360</v>
      </c>
      <c r="N195" s="35">
        <v>279.7</v>
      </c>
      <c r="O195" s="35">
        <v>139.80000000000001</v>
      </c>
      <c r="P195" s="4">
        <f t="shared" si="43"/>
        <v>0.49982123703968545</v>
      </c>
      <c r="Q195" s="11">
        <v>20</v>
      </c>
      <c r="R195" s="5" t="s">
        <v>360</v>
      </c>
      <c r="S195" s="5" t="s">
        <v>360</v>
      </c>
      <c r="T195" s="5" t="s">
        <v>360</v>
      </c>
      <c r="U195" s="5" t="s">
        <v>360</v>
      </c>
      <c r="V195" s="5" t="s">
        <v>360</v>
      </c>
      <c r="W195" s="5" t="s">
        <v>360</v>
      </c>
      <c r="X195" s="43">
        <f t="shared" si="48"/>
        <v>0.4998212370396854</v>
      </c>
      <c r="Y195" s="44">
        <v>1478</v>
      </c>
      <c r="Z195" s="35">
        <f t="shared" si="44"/>
        <v>134.36363636363637</v>
      </c>
      <c r="AA195" s="35">
        <f t="shared" si="49"/>
        <v>67.2</v>
      </c>
      <c r="AB195" s="35">
        <f t="shared" si="45"/>
        <v>-67.163636363636371</v>
      </c>
      <c r="AC195" s="35">
        <v>0</v>
      </c>
      <c r="AD195" s="35">
        <f t="shared" si="46"/>
        <v>67.2</v>
      </c>
      <c r="AE195" s="35"/>
      <c r="AF195" s="35">
        <f t="shared" si="47"/>
        <v>67.2</v>
      </c>
      <c r="AG195" s="35">
        <v>67.2</v>
      </c>
      <c r="AH195" s="35">
        <f t="shared" si="50"/>
        <v>0</v>
      </c>
      <c r="AI195" s="77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10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10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10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10"/>
      <c r="EX195" s="9"/>
      <c r="EY195" s="9"/>
      <c r="EZ195" s="9"/>
      <c r="FA195" s="9"/>
      <c r="FB195" s="9"/>
      <c r="FC195" s="9"/>
      <c r="FD195" s="9"/>
      <c r="FE195" s="9"/>
      <c r="FF195" s="9"/>
      <c r="FG195" s="9"/>
      <c r="FH195" s="9"/>
      <c r="FI195" s="9"/>
      <c r="FJ195" s="9"/>
      <c r="FK195" s="9"/>
      <c r="FL195" s="9"/>
      <c r="FM195" s="9"/>
      <c r="FN195" s="9"/>
      <c r="FO195" s="9"/>
      <c r="FP195" s="9"/>
      <c r="FQ195" s="9"/>
      <c r="FR195" s="9"/>
      <c r="FS195" s="9"/>
      <c r="FT195" s="9"/>
      <c r="FU195" s="9"/>
      <c r="FV195" s="9"/>
      <c r="FW195" s="9"/>
      <c r="FX195" s="9"/>
      <c r="FY195" s="10"/>
      <c r="FZ195" s="9"/>
      <c r="GA195" s="9"/>
    </row>
    <row r="196" spans="1:183" s="2" customFormat="1" ht="17.100000000000001" customHeight="1">
      <c r="A196" s="14" t="s">
        <v>181</v>
      </c>
      <c r="B196" s="63">
        <v>13330</v>
      </c>
      <c r="C196" s="63">
        <v>13662</v>
      </c>
      <c r="D196" s="4">
        <f t="shared" si="42"/>
        <v>1.0249062265566391</v>
      </c>
      <c r="E196" s="11">
        <v>5</v>
      </c>
      <c r="F196" s="5" t="s">
        <v>360</v>
      </c>
      <c r="G196" s="5" t="s">
        <v>360</v>
      </c>
      <c r="H196" s="5" t="s">
        <v>360</v>
      </c>
      <c r="I196" s="5" t="s">
        <v>360</v>
      </c>
      <c r="J196" s="5" t="s">
        <v>360</v>
      </c>
      <c r="K196" s="5" t="s">
        <v>360</v>
      </c>
      <c r="L196" s="5" t="s">
        <v>360</v>
      </c>
      <c r="M196" s="5" t="s">
        <v>360</v>
      </c>
      <c r="N196" s="35">
        <v>290.5</v>
      </c>
      <c r="O196" s="35">
        <v>244.6</v>
      </c>
      <c r="P196" s="4">
        <f t="shared" si="43"/>
        <v>0.84199655765920822</v>
      </c>
      <c r="Q196" s="11">
        <v>20</v>
      </c>
      <c r="R196" s="5" t="s">
        <v>360</v>
      </c>
      <c r="S196" s="5" t="s">
        <v>360</v>
      </c>
      <c r="T196" s="5" t="s">
        <v>360</v>
      </c>
      <c r="U196" s="5" t="s">
        <v>360</v>
      </c>
      <c r="V196" s="5" t="s">
        <v>360</v>
      </c>
      <c r="W196" s="5" t="s">
        <v>360</v>
      </c>
      <c r="X196" s="43">
        <f t="shared" si="48"/>
        <v>0.87857849143869426</v>
      </c>
      <c r="Y196" s="44">
        <v>765</v>
      </c>
      <c r="Z196" s="35">
        <f t="shared" si="44"/>
        <v>69.545454545454547</v>
      </c>
      <c r="AA196" s="35">
        <f t="shared" si="49"/>
        <v>61.1</v>
      </c>
      <c r="AB196" s="35">
        <f t="shared" si="45"/>
        <v>-8.4454545454545453</v>
      </c>
      <c r="AC196" s="35">
        <v>0</v>
      </c>
      <c r="AD196" s="35">
        <f t="shared" si="46"/>
        <v>61.1</v>
      </c>
      <c r="AE196" s="35"/>
      <c r="AF196" s="35">
        <f t="shared" si="47"/>
        <v>61.1</v>
      </c>
      <c r="AG196" s="35">
        <v>61.1</v>
      </c>
      <c r="AH196" s="35">
        <f t="shared" si="50"/>
        <v>0</v>
      </c>
      <c r="AI196" s="77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10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10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10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10"/>
      <c r="EX196" s="9"/>
      <c r="EY196" s="9"/>
      <c r="EZ196" s="9"/>
      <c r="FA196" s="9"/>
      <c r="FB196" s="9"/>
      <c r="FC196" s="9"/>
      <c r="FD196" s="9"/>
      <c r="FE196" s="9"/>
      <c r="FF196" s="9"/>
      <c r="FG196" s="9"/>
      <c r="FH196" s="9"/>
      <c r="FI196" s="9"/>
      <c r="FJ196" s="9"/>
      <c r="FK196" s="9"/>
      <c r="FL196" s="9"/>
      <c r="FM196" s="9"/>
      <c r="FN196" s="9"/>
      <c r="FO196" s="9"/>
      <c r="FP196" s="9"/>
      <c r="FQ196" s="9"/>
      <c r="FR196" s="9"/>
      <c r="FS196" s="9"/>
      <c r="FT196" s="9"/>
      <c r="FU196" s="9"/>
      <c r="FV196" s="9"/>
      <c r="FW196" s="9"/>
      <c r="FX196" s="9"/>
      <c r="FY196" s="10"/>
      <c r="FZ196" s="9"/>
      <c r="GA196" s="9"/>
    </row>
    <row r="197" spans="1:183" s="2" customFormat="1" ht="17.100000000000001" customHeight="1">
      <c r="A197" s="14" t="s">
        <v>182</v>
      </c>
      <c r="B197" s="63">
        <v>0</v>
      </c>
      <c r="C197" s="63">
        <v>0</v>
      </c>
      <c r="D197" s="4">
        <f t="shared" si="42"/>
        <v>0</v>
      </c>
      <c r="E197" s="11">
        <v>0</v>
      </c>
      <c r="F197" s="5" t="s">
        <v>360</v>
      </c>
      <c r="G197" s="5" t="s">
        <v>360</v>
      </c>
      <c r="H197" s="5" t="s">
        <v>360</v>
      </c>
      <c r="I197" s="5" t="s">
        <v>360</v>
      </c>
      <c r="J197" s="5" t="s">
        <v>360</v>
      </c>
      <c r="K197" s="5" t="s">
        <v>360</v>
      </c>
      <c r="L197" s="5" t="s">
        <v>360</v>
      </c>
      <c r="M197" s="5" t="s">
        <v>360</v>
      </c>
      <c r="N197" s="35">
        <v>383.8</v>
      </c>
      <c r="O197" s="35">
        <v>53.8</v>
      </c>
      <c r="P197" s="4">
        <f t="shared" si="43"/>
        <v>0.14017717561229806</v>
      </c>
      <c r="Q197" s="11">
        <v>20</v>
      </c>
      <c r="R197" s="5" t="s">
        <v>360</v>
      </c>
      <c r="S197" s="5" t="s">
        <v>360</v>
      </c>
      <c r="T197" s="5" t="s">
        <v>360</v>
      </c>
      <c r="U197" s="5" t="s">
        <v>360</v>
      </c>
      <c r="V197" s="5" t="s">
        <v>360</v>
      </c>
      <c r="W197" s="5" t="s">
        <v>360</v>
      </c>
      <c r="X197" s="43">
        <f t="shared" si="48"/>
        <v>0.14017717561229806</v>
      </c>
      <c r="Y197" s="44">
        <v>1834</v>
      </c>
      <c r="Z197" s="35">
        <f t="shared" si="44"/>
        <v>166.72727272727272</v>
      </c>
      <c r="AA197" s="35">
        <f t="shared" si="49"/>
        <v>23.4</v>
      </c>
      <c r="AB197" s="35">
        <f t="shared" si="45"/>
        <v>-143.32727272727271</v>
      </c>
      <c r="AC197" s="35">
        <v>0</v>
      </c>
      <c r="AD197" s="35">
        <f t="shared" si="46"/>
        <v>23.4</v>
      </c>
      <c r="AE197" s="35"/>
      <c r="AF197" s="35">
        <f t="shared" si="47"/>
        <v>23.4</v>
      </c>
      <c r="AG197" s="35">
        <v>23.4</v>
      </c>
      <c r="AH197" s="35">
        <f t="shared" si="50"/>
        <v>0</v>
      </c>
      <c r="AI197" s="77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10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10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10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10"/>
      <c r="EX197" s="9"/>
      <c r="EY197" s="9"/>
      <c r="EZ197" s="9"/>
      <c r="FA197" s="9"/>
      <c r="FB197" s="9"/>
      <c r="FC197" s="9"/>
      <c r="FD197" s="9"/>
      <c r="FE197" s="9"/>
      <c r="FF197" s="9"/>
      <c r="FG197" s="9"/>
      <c r="FH197" s="9"/>
      <c r="FI197" s="9"/>
      <c r="FJ197" s="9"/>
      <c r="FK197" s="9"/>
      <c r="FL197" s="9"/>
      <c r="FM197" s="9"/>
      <c r="FN197" s="9"/>
      <c r="FO197" s="9"/>
      <c r="FP197" s="9"/>
      <c r="FQ197" s="9"/>
      <c r="FR197" s="9"/>
      <c r="FS197" s="9"/>
      <c r="FT197" s="9"/>
      <c r="FU197" s="9"/>
      <c r="FV197" s="9"/>
      <c r="FW197" s="9"/>
      <c r="FX197" s="9"/>
      <c r="FY197" s="10"/>
      <c r="FZ197" s="9"/>
      <c r="GA197" s="9"/>
    </row>
    <row r="198" spans="1:183" s="2" customFormat="1" ht="17.100000000000001" customHeight="1">
      <c r="A198" s="14" t="s">
        <v>183</v>
      </c>
      <c r="B198" s="63">
        <v>0</v>
      </c>
      <c r="C198" s="63">
        <v>0</v>
      </c>
      <c r="D198" s="4">
        <f t="shared" si="42"/>
        <v>0</v>
      </c>
      <c r="E198" s="11">
        <v>0</v>
      </c>
      <c r="F198" s="5" t="s">
        <v>360</v>
      </c>
      <c r="G198" s="5" t="s">
        <v>360</v>
      </c>
      <c r="H198" s="5" t="s">
        <v>360</v>
      </c>
      <c r="I198" s="5" t="s">
        <v>360</v>
      </c>
      <c r="J198" s="5" t="s">
        <v>360</v>
      </c>
      <c r="K198" s="5" t="s">
        <v>360</v>
      </c>
      <c r="L198" s="5" t="s">
        <v>360</v>
      </c>
      <c r="M198" s="5" t="s">
        <v>360</v>
      </c>
      <c r="N198" s="35">
        <v>113.3</v>
      </c>
      <c r="O198" s="35">
        <v>36</v>
      </c>
      <c r="P198" s="4">
        <f t="shared" si="43"/>
        <v>0.3177405119152692</v>
      </c>
      <c r="Q198" s="11">
        <v>20</v>
      </c>
      <c r="R198" s="5" t="s">
        <v>360</v>
      </c>
      <c r="S198" s="5" t="s">
        <v>360</v>
      </c>
      <c r="T198" s="5" t="s">
        <v>360</v>
      </c>
      <c r="U198" s="5" t="s">
        <v>360</v>
      </c>
      <c r="V198" s="5" t="s">
        <v>360</v>
      </c>
      <c r="W198" s="5" t="s">
        <v>360</v>
      </c>
      <c r="X198" s="43">
        <f t="shared" si="48"/>
        <v>0.3177405119152692</v>
      </c>
      <c r="Y198" s="44">
        <v>1264</v>
      </c>
      <c r="Z198" s="35">
        <f t="shared" si="44"/>
        <v>114.90909090909091</v>
      </c>
      <c r="AA198" s="35">
        <f t="shared" si="49"/>
        <v>36.5</v>
      </c>
      <c r="AB198" s="35">
        <f t="shared" si="45"/>
        <v>-78.409090909090907</v>
      </c>
      <c r="AC198" s="35">
        <v>0</v>
      </c>
      <c r="AD198" s="35">
        <f t="shared" si="46"/>
        <v>36.5</v>
      </c>
      <c r="AE198" s="35"/>
      <c r="AF198" s="35">
        <f t="shared" si="47"/>
        <v>36.5</v>
      </c>
      <c r="AG198" s="35">
        <v>36.5</v>
      </c>
      <c r="AH198" s="35">
        <f t="shared" si="50"/>
        <v>0</v>
      </c>
      <c r="AI198" s="77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10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10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10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10"/>
      <c r="EX198" s="9"/>
      <c r="EY198" s="9"/>
      <c r="EZ198" s="9"/>
      <c r="FA198" s="9"/>
      <c r="FB198" s="9"/>
      <c r="FC198" s="9"/>
      <c r="FD198" s="9"/>
      <c r="FE198" s="9"/>
      <c r="FF198" s="9"/>
      <c r="FG198" s="9"/>
      <c r="FH198" s="9"/>
      <c r="FI198" s="9"/>
      <c r="FJ198" s="9"/>
      <c r="FK198" s="9"/>
      <c r="FL198" s="9"/>
      <c r="FM198" s="9"/>
      <c r="FN198" s="9"/>
      <c r="FO198" s="9"/>
      <c r="FP198" s="9"/>
      <c r="FQ198" s="9"/>
      <c r="FR198" s="9"/>
      <c r="FS198" s="9"/>
      <c r="FT198" s="9"/>
      <c r="FU198" s="9"/>
      <c r="FV198" s="9"/>
      <c r="FW198" s="9"/>
      <c r="FX198" s="9"/>
      <c r="FY198" s="10"/>
      <c r="FZ198" s="9"/>
      <c r="GA198" s="9"/>
    </row>
    <row r="199" spans="1:183" s="2" customFormat="1" ht="17.100000000000001" customHeight="1">
      <c r="A199" s="14" t="s">
        <v>184</v>
      </c>
      <c r="B199" s="63">
        <v>0</v>
      </c>
      <c r="C199" s="63">
        <v>0</v>
      </c>
      <c r="D199" s="4">
        <f t="shared" si="42"/>
        <v>0</v>
      </c>
      <c r="E199" s="11">
        <v>0</v>
      </c>
      <c r="F199" s="5" t="s">
        <v>360</v>
      </c>
      <c r="G199" s="5" t="s">
        <v>360</v>
      </c>
      <c r="H199" s="5" t="s">
        <v>360</v>
      </c>
      <c r="I199" s="5" t="s">
        <v>360</v>
      </c>
      <c r="J199" s="5" t="s">
        <v>360</v>
      </c>
      <c r="K199" s="5" t="s">
        <v>360</v>
      </c>
      <c r="L199" s="5" t="s">
        <v>360</v>
      </c>
      <c r="M199" s="5" t="s">
        <v>360</v>
      </c>
      <c r="N199" s="35">
        <v>203.2</v>
      </c>
      <c r="O199" s="35">
        <v>0</v>
      </c>
      <c r="P199" s="4">
        <f t="shared" si="43"/>
        <v>0</v>
      </c>
      <c r="Q199" s="11">
        <v>20</v>
      </c>
      <c r="R199" s="5" t="s">
        <v>360</v>
      </c>
      <c r="S199" s="5" t="s">
        <v>360</v>
      </c>
      <c r="T199" s="5" t="s">
        <v>360</v>
      </c>
      <c r="U199" s="5" t="s">
        <v>360</v>
      </c>
      <c r="V199" s="5" t="s">
        <v>360</v>
      </c>
      <c r="W199" s="5" t="s">
        <v>360</v>
      </c>
      <c r="X199" s="43">
        <f t="shared" si="48"/>
        <v>0</v>
      </c>
      <c r="Y199" s="44">
        <v>1389</v>
      </c>
      <c r="Z199" s="35">
        <f t="shared" si="44"/>
        <v>126.27272727272727</v>
      </c>
      <c r="AA199" s="35">
        <f t="shared" si="49"/>
        <v>0</v>
      </c>
      <c r="AB199" s="35">
        <f t="shared" si="45"/>
        <v>-126.27272727272727</v>
      </c>
      <c r="AC199" s="35">
        <v>0</v>
      </c>
      <c r="AD199" s="35">
        <f t="shared" si="46"/>
        <v>0</v>
      </c>
      <c r="AE199" s="35"/>
      <c r="AF199" s="35">
        <f t="shared" si="47"/>
        <v>0</v>
      </c>
      <c r="AG199" s="35">
        <v>0</v>
      </c>
      <c r="AH199" s="35">
        <f t="shared" si="50"/>
        <v>0</v>
      </c>
      <c r="AI199" s="77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10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10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10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10"/>
      <c r="EX199" s="9"/>
      <c r="EY199" s="9"/>
      <c r="EZ199" s="9"/>
      <c r="FA199" s="9"/>
      <c r="FB199" s="9"/>
      <c r="FC199" s="9"/>
      <c r="FD199" s="9"/>
      <c r="FE199" s="9"/>
      <c r="FF199" s="9"/>
      <c r="FG199" s="9"/>
      <c r="FH199" s="9"/>
      <c r="FI199" s="9"/>
      <c r="FJ199" s="9"/>
      <c r="FK199" s="9"/>
      <c r="FL199" s="9"/>
      <c r="FM199" s="9"/>
      <c r="FN199" s="9"/>
      <c r="FO199" s="9"/>
      <c r="FP199" s="9"/>
      <c r="FQ199" s="9"/>
      <c r="FR199" s="9"/>
      <c r="FS199" s="9"/>
      <c r="FT199" s="9"/>
      <c r="FU199" s="9"/>
      <c r="FV199" s="9"/>
      <c r="FW199" s="9"/>
      <c r="FX199" s="9"/>
      <c r="FY199" s="10"/>
      <c r="FZ199" s="9"/>
      <c r="GA199" s="9"/>
    </row>
    <row r="200" spans="1:183" s="2" customFormat="1" ht="17.100000000000001" customHeight="1">
      <c r="A200" s="14" t="s">
        <v>185</v>
      </c>
      <c r="B200" s="63">
        <v>0</v>
      </c>
      <c r="C200" s="63">
        <v>0</v>
      </c>
      <c r="D200" s="4">
        <f t="shared" si="42"/>
        <v>0</v>
      </c>
      <c r="E200" s="11">
        <v>0</v>
      </c>
      <c r="F200" s="5" t="s">
        <v>360</v>
      </c>
      <c r="G200" s="5" t="s">
        <v>360</v>
      </c>
      <c r="H200" s="5" t="s">
        <v>360</v>
      </c>
      <c r="I200" s="5" t="s">
        <v>360</v>
      </c>
      <c r="J200" s="5" t="s">
        <v>360</v>
      </c>
      <c r="K200" s="5" t="s">
        <v>360</v>
      </c>
      <c r="L200" s="5" t="s">
        <v>360</v>
      </c>
      <c r="M200" s="5" t="s">
        <v>360</v>
      </c>
      <c r="N200" s="35">
        <v>276.10000000000002</v>
      </c>
      <c r="O200" s="35">
        <v>36.700000000000003</v>
      </c>
      <c r="P200" s="4">
        <f t="shared" si="43"/>
        <v>0.13292285403839188</v>
      </c>
      <c r="Q200" s="11">
        <v>20</v>
      </c>
      <c r="R200" s="5" t="s">
        <v>360</v>
      </c>
      <c r="S200" s="5" t="s">
        <v>360</v>
      </c>
      <c r="T200" s="5" t="s">
        <v>360</v>
      </c>
      <c r="U200" s="5" t="s">
        <v>360</v>
      </c>
      <c r="V200" s="5" t="s">
        <v>360</v>
      </c>
      <c r="W200" s="5" t="s">
        <v>360</v>
      </c>
      <c r="X200" s="43">
        <f t="shared" si="48"/>
        <v>0.13292285403839188</v>
      </c>
      <c r="Y200" s="44">
        <v>1144</v>
      </c>
      <c r="Z200" s="35">
        <f t="shared" si="44"/>
        <v>104</v>
      </c>
      <c r="AA200" s="35">
        <f t="shared" si="49"/>
        <v>13.8</v>
      </c>
      <c r="AB200" s="35">
        <f t="shared" si="45"/>
        <v>-90.2</v>
      </c>
      <c r="AC200" s="35">
        <v>0</v>
      </c>
      <c r="AD200" s="35">
        <f t="shared" si="46"/>
        <v>13.8</v>
      </c>
      <c r="AE200" s="35"/>
      <c r="AF200" s="35">
        <f t="shared" si="47"/>
        <v>13.8</v>
      </c>
      <c r="AG200" s="35">
        <v>13.8</v>
      </c>
      <c r="AH200" s="35">
        <f t="shared" si="50"/>
        <v>0</v>
      </c>
      <c r="AI200" s="77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10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10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10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10"/>
      <c r="EX200" s="9"/>
      <c r="EY200" s="9"/>
      <c r="EZ200" s="9"/>
      <c r="FA200" s="9"/>
      <c r="FB200" s="9"/>
      <c r="FC200" s="9"/>
      <c r="FD200" s="9"/>
      <c r="FE200" s="9"/>
      <c r="FF200" s="9"/>
      <c r="FG200" s="9"/>
      <c r="FH200" s="9"/>
      <c r="FI200" s="9"/>
      <c r="FJ200" s="9"/>
      <c r="FK200" s="9"/>
      <c r="FL200" s="9"/>
      <c r="FM200" s="9"/>
      <c r="FN200" s="9"/>
      <c r="FO200" s="9"/>
      <c r="FP200" s="9"/>
      <c r="FQ200" s="9"/>
      <c r="FR200" s="9"/>
      <c r="FS200" s="9"/>
      <c r="FT200" s="9"/>
      <c r="FU200" s="9"/>
      <c r="FV200" s="9"/>
      <c r="FW200" s="9"/>
      <c r="FX200" s="9"/>
      <c r="FY200" s="10"/>
      <c r="FZ200" s="9"/>
      <c r="GA200" s="9"/>
    </row>
    <row r="201" spans="1:183" s="2" customFormat="1" ht="17.100000000000001" customHeight="1">
      <c r="A201" s="14" t="s">
        <v>186</v>
      </c>
      <c r="B201" s="63">
        <v>0</v>
      </c>
      <c r="C201" s="63">
        <v>0</v>
      </c>
      <c r="D201" s="4">
        <f t="shared" si="42"/>
        <v>0</v>
      </c>
      <c r="E201" s="11">
        <v>0</v>
      </c>
      <c r="F201" s="5" t="s">
        <v>360</v>
      </c>
      <c r="G201" s="5" t="s">
        <v>360</v>
      </c>
      <c r="H201" s="5" t="s">
        <v>360</v>
      </c>
      <c r="I201" s="5" t="s">
        <v>360</v>
      </c>
      <c r="J201" s="5" t="s">
        <v>360</v>
      </c>
      <c r="K201" s="5" t="s">
        <v>360</v>
      </c>
      <c r="L201" s="5" t="s">
        <v>360</v>
      </c>
      <c r="M201" s="5" t="s">
        <v>360</v>
      </c>
      <c r="N201" s="35">
        <v>226.5</v>
      </c>
      <c r="O201" s="35">
        <v>122.2</v>
      </c>
      <c r="P201" s="4">
        <f t="shared" si="43"/>
        <v>0.53951434878587201</v>
      </c>
      <c r="Q201" s="11">
        <v>20</v>
      </c>
      <c r="R201" s="5" t="s">
        <v>360</v>
      </c>
      <c r="S201" s="5" t="s">
        <v>360</v>
      </c>
      <c r="T201" s="5" t="s">
        <v>360</v>
      </c>
      <c r="U201" s="5" t="s">
        <v>360</v>
      </c>
      <c r="V201" s="5" t="s">
        <v>360</v>
      </c>
      <c r="W201" s="5" t="s">
        <v>360</v>
      </c>
      <c r="X201" s="43">
        <f t="shared" si="48"/>
        <v>0.53951434878587201</v>
      </c>
      <c r="Y201" s="44">
        <v>1556</v>
      </c>
      <c r="Z201" s="35">
        <f t="shared" si="44"/>
        <v>141.45454545454547</v>
      </c>
      <c r="AA201" s="35">
        <f t="shared" si="49"/>
        <v>76.3</v>
      </c>
      <c r="AB201" s="35">
        <f t="shared" si="45"/>
        <v>-65.15454545454547</v>
      </c>
      <c r="AC201" s="35">
        <v>0</v>
      </c>
      <c r="AD201" s="35">
        <f t="shared" si="46"/>
        <v>76.3</v>
      </c>
      <c r="AE201" s="35"/>
      <c r="AF201" s="35">
        <f t="shared" si="47"/>
        <v>76.3</v>
      </c>
      <c r="AG201" s="35">
        <v>76.3</v>
      </c>
      <c r="AH201" s="35">
        <f t="shared" si="50"/>
        <v>0</v>
      </c>
      <c r="AI201" s="77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10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10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10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10"/>
      <c r="EX201" s="9"/>
      <c r="EY201" s="9"/>
      <c r="EZ201" s="9"/>
      <c r="FA201" s="9"/>
      <c r="FB201" s="9"/>
      <c r="FC201" s="9"/>
      <c r="FD201" s="9"/>
      <c r="FE201" s="9"/>
      <c r="FF201" s="9"/>
      <c r="FG201" s="9"/>
      <c r="FH201" s="9"/>
      <c r="FI201" s="9"/>
      <c r="FJ201" s="9"/>
      <c r="FK201" s="9"/>
      <c r="FL201" s="9"/>
      <c r="FM201" s="9"/>
      <c r="FN201" s="9"/>
      <c r="FO201" s="9"/>
      <c r="FP201" s="9"/>
      <c r="FQ201" s="9"/>
      <c r="FR201" s="9"/>
      <c r="FS201" s="9"/>
      <c r="FT201" s="9"/>
      <c r="FU201" s="9"/>
      <c r="FV201" s="9"/>
      <c r="FW201" s="9"/>
      <c r="FX201" s="9"/>
      <c r="FY201" s="10"/>
      <c r="FZ201" s="9"/>
      <c r="GA201" s="9"/>
    </row>
    <row r="202" spans="1:183" s="2" customFormat="1" ht="17.100000000000001" customHeight="1">
      <c r="A202" s="18" t="s">
        <v>187</v>
      </c>
      <c r="B202" s="58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35"/>
      <c r="AD202" s="35"/>
      <c r="AE202" s="35"/>
      <c r="AF202" s="35"/>
      <c r="AG202" s="35"/>
      <c r="AH202" s="35"/>
      <c r="AI202" s="77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10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10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10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  <c r="EO202" s="9"/>
      <c r="EP202" s="9"/>
      <c r="EQ202" s="9"/>
      <c r="ER202" s="9"/>
      <c r="ES202" s="9"/>
      <c r="ET202" s="9"/>
      <c r="EU202" s="9"/>
      <c r="EV202" s="9"/>
      <c r="EW202" s="10"/>
      <c r="EX202" s="9"/>
      <c r="EY202" s="9"/>
      <c r="EZ202" s="9"/>
      <c r="FA202" s="9"/>
      <c r="FB202" s="9"/>
      <c r="FC202" s="9"/>
      <c r="FD202" s="9"/>
      <c r="FE202" s="9"/>
      <c r="FF202" s="9"/>
      <c r="FG202" s="9"/>
      <c r="FH202" s="9"/>
      <c r="FI202" s="9"/>
      <c r="FJ202" s="9"/>
      <c r="FK202" s="9"/>
      <c r="FL202" s="9"/>
      <c r="FM202" s="9"/>
      <c r="FN202" s="9"/>
      <c r="FO202" s="9"/>
      <c r="FP202" s="9"/>
      <c r="FQ202" s="9"/>
      <c r="FR202" s="9"/>
      <c r="FS202" s="9"/>
      <c r="FT202" s="9"/>
      <c r="FU202" s="9"/>
      <c r="FV202" s="9"/>
      <c r="FW202" s="9"/>
      <c r="FX202" s="9"/>
      <c r="FY202" s="10"/>
      <c r="FZ202" s="9"/>
      <c r="GA202" s="9"/>
    </row>
    <row r="203" spans="1:183" s="2" customFormat="1" ht="17.100000000000001" customHeight="1">
      <c r="A203" s="14" t="s">
        <v>188</v>
      </c>
      <c r="B203" s="63">
        <v>0</v>
      </c>
      <c r="C203" s="63">
        <v>0</v>
      </c>
      <c r="D203" s="4">
        <f t="shared" si="42"/>
        <v>0</v>
      </c>
      <c r="E203" s="11">
        <v>0</v>
      </c>
      <c r="F203" s="5" t="s">
        <v>360</v>
      </c>
      <c r="G203" s="5" t="s">
        <v>360</v>
      </c>
      <c r="H203" s="5" t="s">
        <v>360</v>
      </c>
      <c r="I203" s="5" t="s">
        <v>360</v>
      </c>
      <c r="J203" s="5" t="s">
        <v>360</v>
      </c>
      <c r="K203" s="5" t="s">
        <v>360</v>
      </c>
      <c r="L203" s="5" t="s">
        <v>360</v>
      </c>
      <c r="M203" s="5" t="s">
        <v>360</v>
      </c>
      <c r="N203" s="35">
        <v>41.3</v>
      </c>
      <c r="O203" s="35">
        <v>90.8</v>
      </c>
      <c r="P203" s="4">
        <f t="shared" si="43"/>
        <v>1.2998547215496368</v>
      </c>
      <c r="Q203" s="11">
        <v>20</v>
      </c>
      <c r="R203" s="5" t="s">
        <v>360</v>
      </c>
      <c r="S203" s="5" t="s">
        <v>360</v>
      </c>
      <c r="T203" s="5" t="s">
        <v>360</v>
      </c>
      <c r="U203" s="5" t="s">
        <v>360</v>
      </c>
      <c r="V203" s="5" t="s">
        <v>360</v>
      </c>
      <c r="W203" s="5" t="s">
        <v>360</v>
      </c>
      <c r="X203" s="43">
        <f t="shared" si="48"/>
        <v>1.2998547215496368</v>
      </c>
      <c r="Y203" s="44">
        <v>1040</v>
      </c>
      <c r="Z203" s="35">
        <f t="shared" si="44"/>
        <v>94.545454545454547</v>
      </c>
      <c r="AA203" s="35">
        <f t="shared" si="49"/>
        <v>122.9</v>
      </c>
      <c r="AB203" s="35">
        <f t="shared" si="45"/>
        <v>28.354545454545459</v>
      </c>
      <c r="AC203" s="35">
        <v>0</v>
      </c>
      <c r="AD203" s="35">
        <f t="shared" si="46"/>
        <v>122.9</v>
      </c>
      <c r="AE203" s="35"/>
      <c r="AF203" s="35">
        <f t="shared" si="47"/>
        <v>122.9</v>
      </c>
      <c r="AG203" s="35">
        <v>122.9</v>
      </c>
      <c r="AH203" s="35">
        <f t="shared" si="50"/>
        <v>0</v>
      </c>
      <c r="AI203" s="77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10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10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10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  <c r="EO203" s="9"/>
      <c r="EP203" s="9"/>
      <c r="EQ203" s="9"/>
      <c r="ER203" s="9"/>
      <c r="ES203" s="9"/>
      <c r="ET203" s="9"/>
      <c r="EU203" s="9"/>
      <c r="EV203" s="9"/>
      <c r="EW203" s="10"/>
      <c r="EX203" s="9"/>
      <c r="EY203" s="9"/>
      <c r="EZ203" s="9"/>
      <c r="FA203" s="9"/>
      <c r="FB203" s="9"/>
      <c r="FC203" s="9"/>
      <c r="FD203" s="9"/>
      <c r="FE203" s="9"/>
      <c r="FF203" s="9"/>
      <c r="FG203" s="9"/>
      <c r="FH203" s="9"/>
      <c r="FI203" s="9"/>
      <c r="FJ203" s="9"/>
      <c r="FK203" s="9"/>
      <c r="FL203" s="9"/>
      <c r="FM203" s="9"/>
      <c r="FN203" s="9"/>
      <c r="FO203" s="9"/>
      <c r="FP203" s="9"/>
      <c r="FQ203" s="9"/>
      <c r="FR203" s="9"/>
      <c r="FS203" s="9"/>
      <c r="FT203" s="9"/>
      <c r="FU203" s="9"/>
      <c r="FV203" s="9"/>
      <c r="FW203" s="9"/>
      <c r="FX203" s="9"/>
      <c r="FY203" s="10"/>
      <c r="FZ203" s="9"/>
      <c r="GA203" s="9"/>
    </row>
    <row r="204" spans="1:183" s="2" customFormat="1" ht="17.100000000000001" customHeight="1">
      <c r="A204" s="14" t="s">
        <v>189</v>
      </c>
      <c r="B204" s="63">
        <v>0</v>
      </c>
      <c r="C204" s="63">
        <v>0</v>
      </c>
      <c r="D204" s="4">
        <f t="shared" si="42"/>
        <v>0</v>
      </c>
      <c r="E204" s="11">
        <v>0</v>
      </c>
      <c r="F204" s="5" t="s">
        <v>360</v>
      </c>
      <c r="G204" s="5" t="s">
        <v>360</v>
      </c>
      <c r="H204" s="5" t="s">
        <v>360</v>
      </c>
      <c r="I204" s="5" t="s">
        <v>360</v>
      </c>
      <c r="J204" s="5" t="s">
        <v>360</v>
      </c>
      <c r="K204" s="5" t="s">
        <v>360</v>
      </c>
      <c r="L204" s="5" t="s">
        <v>360</v>
      </c>
      <c r="M204" s="5" t="s">
        <v>360</v>
      </c>
      <c r="N204" s="35">
        <v>29.7</v>
      </c>
      <c r="O204" s="35">
        <v>13</v>
      </c>
      <c r="P204" s="4">
        <f t="shared" si="43"/>
        <v>0.43771043771043772</v>
      </c>
      <c r="Q204" s="11">
        <v>20</v>
      </c>
      <c r="R204" s="5" t="s">
        <v>360</v>
      </c>
      <c r="S204" s="5" t="s">
        <v>360</v>
      </c>
      <c r="T204" s="5" t="s">
        <v>360</v>
      </c>
      <c r="U204" s="5" t="s">
        <v>360</v>
      </c>
      <c r="V204" s="5" t="s">
        <v>360</v>
      </c>
      <c r="W204" s="5" t="s">
        <v>360</v>
      </c>
      <c r="X204" s="43">
        <f t="shared" si="48"/>
        <v>0.43771043771043772</v>
      </c>
      <c r="Y204" s="44">
        <v>774</v>
      </c>
      <c r="Z204" s="35">
        <f t="shared" si="44"/>
        <v>70.36363636363636</v>
      </c>
      <c r="AA204" s="35">
        <f t="shared" si="49"/>
        <v>30.8</v>
      </c>
      <c r="AB204" s="35">
        <f t="shared" si="45"/>
        <v>-39.563636363636363</v>
      </c>
      <c r="AC204" s="35">
        <v>0</v>
      </c>
      <c r="AD204" s="35">
        <f t="shared" si="46"/>
        <v>30.8</v>
      </c>
      <c r="AE204" s="35"/>
      <c r="AF204" s="35">
        <f t="shared" si="47"/>
        <v>30.8</v>
      </c>
      <c r="AG204" s="35">
        <v>30.8</v>
      </c>
      <c r="AH204" s="35">
        <f t="shared" si="50"/>
        <v>0</v>
      </c>
      <c r="AI204" s="77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10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10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10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  <c r="EO204" s="9"/>
      <c r="EP204" s="9"/>
      <c r="EQ204" s="9"/>
      <c r="ER204" s="9"/>
      <c r="ES204" s="9"/>
      <c r="ET204" s="9"/>
      <c r="EU204" s="9"/>
      <c r="EV204" s="9"/>
      <c r="EW204" s="10"/>
      <c r="EX204" s="9"/>
      <c r="EY204" s="9"/>
      <c r="EZ204" s="9"/>
      <c r="FA204" s="9"/>
      <c r="FB204" s="9"/>
      <c r="FC204" s="9"/>
      <c r="FD204" s="9"/>
      <c r="FE204" s="9"/>
      <c r="FF204" s="9"/>
      <c r="FG204" s="9"/>
      <c r="FH204" s="9"/>
      <c r="FI204" s="9"/>
      <c r="FJ204" s="9"/>
      <c r="FK204" s="9"/>
      <c r="FL204" s="9"/>
      <c r="FM204" s="9"/>
      <c r="FN204" s="9"/>
      <c r="FO204" s="9"/>
      <c r="FP204" s="9"/>
      <c r="FQ204" s="9"/>
      <c r="FR204" s="9"/>
      <c r="FS204" s="9"/>
      <c r="FT204" s="9"/>
      <c r="FU204" s="9"/>
      <c r="FV204" s="9"/>
      <c r="FW204" s="9"/>
      <c r="FX204" s="9"/>
      <c r="FY204" s="10"/>
      <c r="FZ204" s="9"/>
      <c r="GA204" s="9"/>
    </row>
    <row r="205" spans="1:183" s="2" customFormat="1" ht="17.100000000000001" customHeight="1">
      <c r="A205" s="14" t="s">
        <v>190</v>
      </c>
      <c r="B205" s="63">
        <v>0</v>
      </c>
      <c r="C205" s="63">
        <v>0</v>
      </c>
      <c r="D205" s="4">
        <f t="shared" si="42"/>
        <v>0</v>
      </c>
      <c r="E205" s="11">
        <v>0</v>
      </c>
      <c r="F205" s="5" t="s">
        <v>360</v>
      </c>
      <c r="G205" s="5" t="s">
        <v>360</v>
      </c>
      <c r="H205" s="5" t="s">
        <v>360</v>
      </c>
      <c r="I205" s="5" t="s">
        <v>360</v>
      </c>
      <c r="J205" s="5" t="s">
        <v>360</v>
      </c>
      <c r="K205" s="5" t="s">
        <v>360</v>
      </c>
      <c r="L205" s="5" t="s">
        <v>360</v>
      </c>
      <c r="M205" s="5" t="s">
        <v>360</v>
      </c>
      <c r="N205" s="35">
        <v>111.6</v>
      </c>
      <c r="O205" s="35">
        <v>70</v>
      </c>
      <c r="P205" s="4">
        <f t="shared" si="43"/>
        <v>0.62724014336917566</v>
      </c>
      <c r="Q205" s="11">
        <v>20</v>
      </c>
      <c r="R205" s="5" t="s">
        <v>360</v>
      </c>
      <c r="S205" s="5" t="s">
        <v>360</v>
      </c>
      <c r="T205" s="5" t="s">
        <v>360</v>
      </c>
      <c r="U205" s="5" t="s">
        <v>360</v>
      </c>
      <c r="V205" s="5" t="s">
        <v>360</v>
      </c>
      <c r="W205" s="5" t="s">
        <v>360</v>
      </c>
      <c r="X205" s="43">
        <f t="shared" si="48"/>
        <v>0.62724014336917566</v>
      </c>
      <c r="Y205" s="44">
        <v>1954</v>
      </c>
      <c r="Z205" s="35">
        <f t="shared" si="44"/>
        <v>177.63636363636363</v>
      </c>
      <c r="AA205" s="35">
        <f t="shared" si="49"/>
        <v>111.4</v>
      </c>
      <c r="AB205" s="35">
        <f t="shared" si="45"/>
        <v>-66.23636363636362</v>
      </c>
      <c r="AC205" s="35">
        <v>0</v>
      </c>
      <c r="AD205" s="35">
        <f t="shared" si="46"/>
        <v>111.4</v>
      </c>
      <c r="AE205" s="35"/>
      <c r="AF205" s="35">
        <f t="shared" si="47"/>
        <v>111.4</v>
      </c>
      <c r="AG205" s="35">
        <v>111.4</v>
      </c>
      <c r="AH205" s="35">
        <f t="shared" si="50"/>
        <v>0</v>
      </c>
      <c r="AI205" s="77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10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10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10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  <c r="EO205" s="9"/>
      <c r="EP205" s="9"/>
      <c r="EQ205" s="9"/>
      <c r="ER205" s="9"/>
      <c r="ES205" s="9"/>
      <c r="ET205" s="9"/>
      <c r="EU205" s="9"/>
      <c r="EV205" s="9"/>
      <c r="EW205" s="10"/>
      <c r="EX205" s="9"/>
      <c r="EY205" s="9"/>
      <c r="EZ205" s="9"/>
      <c r="FA205" s="9"/>
      <c r="FB205" s="9"/>
      <c r="FC205" s="9"/>
      <c r="FD205" s="9"/>
      <c r="FE205" s="9"/>
      <c r="FF205" s="9"/>
      <c r="FG205" s="9"/>
      <c r="FH205" s="9"/>
      <c r="FI205" s="9"/>
      <c r="FJ205" s="9"/>
      <c r="FK205" s="9"/>
      <c r="FL205" s="9"/>
      <c r="FM205" s="9"/>
      <c r="FN205" s="9"/>
      <c r="FO205" s="9"/>
      <c r="FP205" s="9"/>
      <c r="FQ205" s="9"/>
      <c r="FR205" s="9"/>
      <c r="FS205" s="9"/>
      <c r="FT205" s="9"/>
      <c r="FU205" s="9"/>
      <c r="FV205" s="9"/>
      <c r="FW205" s="9"/>
      <c r="FX205" s="9"/>
      <c r="FY205" s="10"/>
      <c r="FZ205" s="9"/>
      <c r="GA205" s="9"/>
    </row>
    <row r="206" spans="1:183" s="2" customFormat="1" ht="17.100000000000001" customHeight="1">
      <c r="A206" s="14" t="s">
        <v>191</v>
      </c>
      <c r="B206" s="63">
        <v>0</v>
      </c>
      <c r="C206" s="63">
        <v>0</v>
      </c>
      <c r="D206" s="4">
        <f t="shared" si="42"/>
        <v>0</v>
      </c>
      <c r="E206" s="11">
        <v>0</v>
      </c>
      <c r="F206" s="5" t="s">
        <v>360</v>
      </c>
      <c r="G206" s="5" t="s">
        <v>360</v>
      </c>
      <c r="H206" s="5" t="s">
        <v>360</v>
      </c>
      <c r="I206" s="5" t="s">
        <v>360</v>
      </c>
      <c r="J206" s="5" t="s">
        <v>360</v>
      </c>
      <c r="K206" s="5" t="s">
        <v>360</v>
      </c>
      <c r="L206" s="5" t="s">
        <v>360</v>
      </c>
      <c r="M206" s="5" t="s">
        <v>360</v>
      </c>
      <c r="N206" s="35">
        <v>60.1</v>
      </c>
      <c r="O206" s="35">
        <v>45.7</v>
      </c>
      <c r="P206" s="4">
        <f t="shared" si="43"/>
        <v>0.76039933444259566</v>
      </c>
      <c r="Q206" s="11">
        <v>20</v>
      </c>
      <c r="R206" s="5" t="s">
        <v>360</v>
      </c>
      <c r="S206" s="5" t="s">
        <v>360</v>
      </c>
      <c r="T206" s="5" t="s">
        <v>360</v>
      </c>
      <c r="U206" s="5" t="s">
        <v>360</v>
      </c>
      <c r="V206" s="5" t="s">
        <v>360</v>
      </c>
      <c r="W206" s="5" t="s">
        <v>360</v>
      </c>
      <c r="X206" s="43">
        <f t="shared" si="48"/>
        <v>0.76039933444259566</v>
      </c>
      <c r="Y206" s="44">
        <v>539</v>
      </c>
      <c r="Z206" s="35">
        <f t="shared" si="44"/>
        <v>49</v>
      </c>
      <c r="AA206" s="35">
        <f t="shared" si="49"/>
        <v>37.299999999999997</v>
      </c>
      <c r="AB206" s="35">
        <f t="shared" si="45"/>
        <v>-11.700000000000003</v>
      </c>
      <c r="AC206" s="35">
        <v>0</v>
      </c>
      <c r="AD206" s="35">
        <f t="shared" si="46"/>
        <v>37.299999999999997</v>
      </c>
      <c r="AE206" s="35"/>
      <c r="AF206" s="35">
        <f t="shared" si="47"/>
        <v>37.299999999999997</v>
      </c>
      <c r="AG206" s="35">
        <v>37.299999999999997</v>
      </c>
      <c r="AH206" s="35">
        <f t="shared" si="50"/>
        <v>0</v>
      </c>
      <c r="AI206" s="77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10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10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10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  <c r="EO206" s="9"/>
      <c r="EP206" s="9"/>
      <c r="EQ206" s="9"/>
      <c r="ER206" s="9"/>
      <c r="ES206" s="9"/>
      <c r="ET206" s="9"/>
      <c r="EU206" s="9"/>
      <c r="EV206" s="9"/>
      <c r="EW206" s="10"/>
      <c r="EX206" s="9"/>
      <c r="EY206" s="9"/>
      <c r="EZ206" s="9"/>
      <c r="FA206" s="9"/>
      <c r="FB206" s="9"/>
      <c r="FC206" s="9"/>
      <c r="FD206" s="9"/>
      <c r="FE206" s="9"/>
      <c r="FF206" s="9"/>
      <c r="FG206" s="9"/>
      <c r="FH206" s="9"/>
      <c r="FI206" s="9"/>
      <c r="FJ206" s="9"/>
      <c r="FK206" s="9"/>
      <c r="FL206" s="9"/>
      <c r="FM206" s="9"/>
      <c r="FN206" s="9"/>
      <c r="FO206" s="9"/>
      <c r="FP206" s="9"/>
      <c r="FQ206" s="9"/>
      <c r="FR206" s="9"/>
      <c r="FS206" s="9"/>
      <c r="FT206" s="9"/>
      <c r="FU206" s="9"/>
      <c r="FV206" s="9"/>
      <c r="FW206" s="9"/>
      <c r="FX206" s="9"/>
      <c r="FY206" s="10"/>
      <c r="FZ206" s="9"/>
      <c r="GA206" s="9"/>
    </row>
    <row r="207" spans="1:183" s="2" customFormat="1" ht="17.100000000000001" customHeight="1">
      <c r="A207" s="14" t="s">
        <v>192</v>
      </c>
      <c r="B207" s="63">
        <v>0</v>
      </c>
      <c r="C207" s="63">
        <v>0</v>
      </c>
      <c r="D207" s="4">
        <f t="shared" si="42"/>
        <v>0</v>
      </c>
      <c r="E207" s="11">
        <v>0</v>
      </c>
      <c r="F207" s="5" t="s">
        <v>360</v>
      </c>
      <c r="G207" s="5" t="s">
        <v>360</v>
      </c>
      <c r="H207" s="5" t="s">
        <v>360</v>
      </c>
      <c r="I207" s="5" t="s">
        <v>360</v>
      </c>
      <c r="J207" s="5" t="s">
        <v>360</v>
      </c>
      <c r="K207" s="5" t="s">
        <v>360</v>
      </c>
      <c r="L207" s="5" t="s">
        <v>360</v>
      </c>
      <c r="M207" s="5" t="s">
        <v>360</v>
      </c>
      <c r="N207" s="35">
        <v>178.7</v>
      </c>
      <c r="O207" s="35">
        <v>179.5</v>
      </c>
      <c r="P207" s="4">
        <f t="shared" si="43"/>
        <v>1.0044767767207612</v>
      </c>
      <c r="Q207" s="11">
        <v>20</v>
      </c>
      <c r="R207" s="5" t="s">
        <v>360</v>
      </c>
      <c r="S207" s="5" t="s">
        <v>360</v>
      </c>
      <c r="T207" s="5" t="s">
        <v>360</v>
      </c>
      <c r="U207" s="5" t="s">
        <v>360</v>
      </c>
      <c r="V207" s="5" t="s">
        <v>360</v>
      </c>
      <c r="W207" s="5" t="s">
        <v>360</v>
      </c>
      <c r="X207" s="43">
        <f t="shared" si="48"/>
        <v>1.0044767767207612</v>
      </c>
      <c r="Y207" s="44">
        <v>896</v>
      </c>
      <c r="Z207" s="35">
        <f t="shared" si="44"/>
        <v>81.454545454545453</v>
      </c>
      <c r="AA207" s="35">
        <f t="shared" si="49"/>
        <v>81.8</v>
      </c>
      <c r="AB207" s="35">
        <f t="shared" si="45"/>
        <v>0.3454545454545439</v>
      </c>
      <c r="AC207" s="35">
        <v>0</v>
      </c>
      <c r="AD207" s="35">
        <f t="shared" si="46"/>
        <v>81.8</v>
      </c>
      <c r="AE207" s="35"/>
      <c r="AF207" s="35">
        <f t="shared" si="47"/>
        <v>81.8</v>
      </c>
      <c r="AG207" s="35">
        <v>81.8</v>
      </c>
      <c r="AH207" s="35">
        <f t="shared" si="50"/>
        <v>0</v>
      </c>
      <c r="AI207" s="77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10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10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10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  <c r="EO207" s="9"/>
      <c r="EP207" s="9"/>
      <c r="EQ207" s="9"/>
      <c r="ER207" s="9"/>
      <c r="ES207" s="9"/>
      <c r="ET207" s="9"/>
      <c r="EU207" s="9"/>
      <c r="EV207" s="9"/>
      <c r="EW207" s="10"/>
      <c r="EX207" s="9"/>
      <c r="EY207" s="9"/>
      <c r="EZ207" s="9"/>
      <c r="FA207" s="9"/>
      <c r="FB207" s="9"/>
      <c r="FC207" s="9"/>
      <c r="FD207" s="9"/>
      <c r="FE207" s="9"/>
      <c r="FF207" s="9"/>
      <c r="FG207" s="9"/>
      <c r="FH207" s="9"/>
      <c r="FI207" s="9"/>
      <c r="FJ207" s="9"/>
      <c r="FK207" s="9"/>
      <c r="FL207" s="9"/>
      <c r="FM207" s="9"/>
      <c r="FN207" s="9"/>
      <c r="FO207" s="9"/>
      <c r="FP207" s="9"/>
      <c r="FQ207" s="9"/>
      <c r="FR207" s="9"/>
      <c r="FS207" s="9"/>
      <c r="FT207" s="9"/>
      <c r="FU207" s="9"/>
      <c r="FV207" s="9"/>
      <c r="FW207" s="9"/>
      <c r="FX207" s="9"/>
      <c r="FY207" s="10"/>
      <c r="FZ207" s="9"/>
      <c r="GA207" s="9"/>
    </row>
    <row r="208" spans="1:183" s="2" customFormat="1" ht="17.100000000000001" customHeight="1">
      <c r="A208" s="14" t="s">
        <v>193</v>
      </c>
      <c r="B208" s="63">
        <v>145</v>
      </c>
      <c r="C208" s="63">
        <v>205.4</v>
      </c>
      <c r="D208" s="4">
        <f t="shared" si="42"/>
        <v>1.2216551724137932</v>
      </c>
      <c r="E208" s="11">
        <v>5</v>
      </c>
      <c r="F208" s="5" t="s">
        <v>360</v>
      </c>
      <c r="G208" s="5" t="s">
        <v>360</v>
      </c>
      <c r="H208" s="5" t="s">
        <v>360</v>
      </c>
      <c r="I208" s="5" t="s">
        <v>360</v>
      </c>
      <c r="J208" s="5" t="s">
        <v>360</v>
      </c>
      <c r="K208" s="5" t="s">
        <v>360</v>
      </c>
      <c r="L208" s="5" t="s">
        <v>360</v>
      </c>
      <c r="M208" s="5" t="s">
        <v>360</v>
      </c>
      <c r="N208" s="35">
        <v>164.6</v>
      </c>
      <c r="O208" s="35">
        <v>85.7</v>
      </c>
      <c r="P208" s="4">
        <f t="shared" si="43"/>
        <v>0.52065613608748484</v>
      </c>
      <c r="Q208" s="11">
        <v>20</v>
      </c>
      <c r="R208" s="5" t="s">
        <v>360</v>
      </c>
      <c r="S208" s="5" t="s">
        <v>360</v>
      </c>
      <c r="T208" s="5" t="s">
        <v>360</v>
      </c>
      <c r="U208" s="5" t="s">
        <v>360</v>
      </c>
      <c r="V208" s="5" t="s">
        <v>360</v>
      </c>
      <c r="W208" s="5" t="s">
        <v>360</v>
      </c>
      <c r="X208" s="43">
        <f t="shared" si="48"/>
        <v>0.66085594335274667</v>
      </c>
      <c r="Y208" s="44">
        <v>1354</v>
      </c>
      <c r="Z208" s="35">
        <f t="shared" si="44"/>
        <v>123.09090909090909</v>
      </c>
      <c r="AA208" s="35">
        <f t="shared" si="49"/>
        <v>81.3</v>
      </c>
      <c r="AB208" s="35">
        <f t="shared" si="45"/>
        <v>-41.790909090909096</v>
      </c>
      <c r="AC208" s="35">
        <v>0</v>
      </c>
      <c r="AD208" s="35">
        <f t="shared" si="46"/>
        <v>81.3</v>
      </c>
      <c r="AE208" s="35"/>
      <c r="AF208" s="35">
        <f t="shared" si="47"/>
        <v>81.3</v>
      </c>
      <c r="AG208" s="35">
        <v>81.3</v>
      </c>
      <c r="AH208" s="35">
        <f t="shared" si="50"/>
        <v>0</v>
      </c>
      <c r="AI208" s="77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10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10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10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10"/>
      <c r="EX208" s="9"/>
      <c r="EY208" s="9"/>
      <c r="EZ208" s="9"/>
      <c r="FA208" s="9"/>
      <c r="FB208" s="9"/>
      <c r="FC208" s="9"/>
      <c r="FD208" s="9"/>
      <c r="FE208" s="9"/>
      <c r="FF208" s="9"/>
      <c r="FG208" s="9"/>
      <c r="FH208" s="9"/>
      <c r="FI208" s="9"/>
      <c r="FJ208" s="9"/>
      <c r="FK208" s="9"/>
      <c r="FL208" s="9"/>
      <c r="FM208" s="9"/>
      <c r="FN208" s="9"/>
      <c r="FO208" s="9"/>
      <c r="FP208" s="9"/>
      <c r="FQ208" s="9"/>
      <c r="FR208" s="9"/>
      <c r="FS208" s="9"/>
      <c r="FT208" s="9"/>
      <c r="FU208" s="9"/>
      <c r="FV208" s="9"/>
      <c r="FW208" s="9"/>
      <c r="FX208" s="9"/>
      <c r="FY208" s="10"/>
      <c r="FZ208" s="9"/>
      <c r="GA208" s="9"/>
    </row>
    <row r="209" spans="1:183" s="2" customFormat="1" ht="17.100000000000001" customHeight="1">
      <c r="A209" s="14" t="s">
        <v>194</v>
      </c>
      <c r="B209" s="63">
        <v>9301</v>
      </c>
      <c r="C209" s="63">
        <v>10213.5</v>
      </c>
      <c r="D209" s="4">
        <f t="shared" si="42"/>
        <v>1.0981077303515752</v>
      </c>
      <c r="E209" s="11">
        <v>5</v>
      </c>
      <c r="F209" s="5" t="s">
        <v>360</v>
      </c>
      <c r="G209" s="5" t="s">
        <v>360</v>
      </c>
      <c r="H209" s="5" t="s">
        <v>360</v>
      </c>
      <c r="I209" s="5" t="s">
        <v>360</v>
      </c>
      <c r="J209" s="5" t="s">
        <v>360</v>
      </c>
      <c r="K209" s="5" t="s">
        <v>360</v>
      </c>
      <c r="L209" s="5" t="s">
        <v>360</v>
      </c>
      <c r="M209" s="5" t="s">
        <v>360</v>
      </c>
      <c r="N209" s="35">
        <v>834.8</v>
      </c>
      <c r="O209" s="35">
        <v>1262.8</v>
      </c>
      <c r="P209" s="4">
        <f t="shared" si="43"/>
        <v>1.2312697652132247</v>
      </c>
      <c r="Q209" s="11">
        <v>20</v>
      </c>
      <c r="R209" s="5" t="s">
        <v>360</v>
      </c>
      <c r="S209" s="5" t="s">
        <v>360</v>
      </c>
      <c r="T209" s="5" t="s">
        <v>360</v>
      </c>
      <c r="U209" s="5" t="s">
        <v>360</v>
      </c>
      <c r="V209" s="5" t="s">
        <v>360</v>
      </c>
      <c r="W209" s="5" t="s">
        <v>360</v>
      </c>
      <c r="X209" s="43">
        <f t="shared" si="48"/>
        <v>1.2046373582408949</v>
      </c>
      <c r="Y209" s="44">
        <v>951</v>
      </c>
      <c r="Z209" s="35">
        <f t="shared" si="44"/>
        <v>86.454545454545453</v>
      </c>
      <c r="AA209" s="35">
        <f t="shared" si="49"/>
        <v>104.1</v>
      </c>
      <c r="AB209" s="35">
        <f t="shared" si="45"/>
        <v>17.645454545454541</v>
      </c>
      <c r="AC209" s="35">
        <v>0</v>
      </c>
      <c r="AD209" s="35">
        <f t="shared" si="46"/>
        <v>104.1</v>
      </c>
      <c r="AE209" s="35"/>
      <c r="AF209" s="35">
        <f t="shared" si="47"/>
        <v>104.1</v>
      </c>
      <c r="AG209" s="35">
        <v>104.1</v>
      </c>
      <c r="AH209" s="35">
        <f t="shared" si="50"/>
        <v>0</v>
      </c>
      <c r="AI209" s="77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10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10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10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10"/>
      <c r="EX209" s="9"/>
      <c r="EY209" s="9"/>
      <c r="EZ209" s="9"/>
      <c r="FA209" s="9"/>
      <c r="FB209" s="9"/>
      <c r="FC209" s="9"/>
      <c r="FD209" s="9"/>
      <c r="FE209" s="9"/>
      <c r="FF209" s="9"/>
      <c r="FG209" s="9"/>
      <c r="FH209" s="9"/>
      <c r="FI209" s="9"/>
      <c r="FJ209" s="9"/>
      <c r="FK209" s="9"/>
      <c r="FL209" s="9"/>
      <c r="FM209" s="9"/>
      <c r="FN209" s="9"/>
      <c r="FO209" s="9"/>
      <c r="FP209" s="9"/>
      <c r="FQ209" s="9"/>
      <c r="FR209" s="9"/>
      <c r="FS209" s="9"/>
      <c r="FT209" s="9"/>
      <c r="FU209" s="9"/>
      <c r="FV209" s="9"/>
      <c r="FW209" s="9"/>
      <c r="FX209" s="9"/>
      <c r="FY209" s="10"/>
      <c r="FZ209" s="9"/>
      <c r="GA209" s="9"/>
    </row>
    <row r="210" spans="1:183" s="2" customFormat="1" ht="17.100000000000001" customHeight="1">
      <c r="A210" s="14" t="s">
        <v>195</v>
      </c>
      <c r="B210" s="63">
        <v>0</v>
      </c>
      <c r="C210" s="63">
        <v>0</v>
      </c>
      <c r="D210" s="4">
        <f t="shared" si="42"/>
        <v>0</v>
      </c>
      <c r="E210" s="11">
        <v>0</v>
      </c>
      <c r="F210" s="5" t="s">
        <v>360</v>
      </c>
      <c r="G210" s="5" t="s">
        <v>360</v>
      </c>
      <c r="H210" s="5" t="s">
        <v>360</v>
      </c>
      <c r="I210" s="5" t="s">
        <v>360</v>
      </c>
      <c r="J210" s="5" t="s">
        <v>360</v>
      </c>
      <c r="K210" s="5" t="s">
        <v>360</v>
      </c>
      <c r="L210" s="5" t="s">
        <v>360</v>
      </c>
      <c r="M210" s="5" t="s">
        <v>360</v>
      </c>
      <c r="N210" s="35">
        <v>102.4</v>
      </c>
      <c r="O210" s="35">
        <v>27.5</v>
      </c>
      <c r="P210" s="4">
        <f t="shared" si="43"/>
        <v>0.2685546875</v>
      </c>
      <c r="Q210" s="11">
        <v>20</v>
      </c>
      <c r="R210" s="5" t="s">
        <v>360</v>
      </c>
      <c r="S210" s="5" t="s">
        <v>360</v>
      </c>
      <c r="T210" s="5" t="s">
        <v>360</v>
      </c>
      <c r="U210" s="5" t="s">
        <v>360</v>
      </c>
      <c r="V210" s="5" t="s">
        <v>360</v>
      </c>
      <c r="W210" s="5" t="s">
        <v>360</v>
      </c>
      <c r="X210" s="43">
        <f t="shared" si="48"/>
        <v>0.2685546875</v>
      </c>
      <c r="Y210" s="44">
        <v>505</v>
      </c>
      <c r="Z210" s="35">
        <f t="shared" si="44"/>
        <v>45.909090909090907</v>
      </c>
      <c r="AA210" s="35">
        <f t="shared" si="49"/>
        <v>12.3</v>
      </c>
      <c r="AB210" s="35">
        <f t="shared" si="45"/>
        <v>-33.609090909090909</v>
      </c>
      <c r="AC210" s="35">
        <v>0</v>
      </c>
      <c r="AD210" s="35">
        <f t="shared" si="46"/>
        <v>12.3</v>
      </c>
      <c r="AE210" s="35"/>
      <c r="AF210" s="35">
        <f t="shared" si="47"/>
        <v>12.3</v>
      </c>
      <c r="AG210" s="35">
        <v>12.3</v>
      </c>
      <c r="AH210" s="35">
        <f t="shared" si="50"/>
        <v>0</v>
      </c>
      <c r="AI210" s="77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10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10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10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10"/>
      <c r="EX210" s="9"/>
      <c r="EY210" s="9"/>
      <c r="EZ210" s="9"/>
      <c r="FA210" s="9"/>
      <c r="FB210" s="9"/>
      <c r="FC210" s="9"/>
      <c r="FD210" s="9"/>
      <c r="FE210" s="9"/>
      <c r="FF210" s="9"/>
      <c r="FG210" s="9"/>
      <c r="FH210" s="9"/>
      <c r="FI210" s="9"/>
      <c r="FJ210" s="9"/>
      <c r="FK210" s="9"/>
      <c r="FL210" s="9"/>
      <c r="FM210" s="9"/>
      <c r="FN210" s="9"/>
      <c r="FO210" s="9"/>
      <c r="FP210" s="9"/>
      <c r="FQ210" s="9"/>
      <c r="FR210" s="9"/>
      <c r="FS210" s="9"/>
      <c r="FT210" s="9"/>
      <c r="FU210" s="9"/>
      <c r="FV210" s="9"/>
      <c r="FW210" s="9"/>
      <c r="FX210" s="9"/>
      <c r="FY210" s="10"/>
      <c r="FZ210" s="9"/>
      <c r="GA210" s="9"/>
    </row>
    <row r="211" spans="1:183" s="2" customFormat="1" ht="17.100000000000001" customHeight="1">
      <c r="A211" s="14" t="s">
        <v>196</v>
      </c>
      <c r="B211" s="63">
        <v>0</v>
      </c>
      <c r="C211" s="63">
        <v>0</v>
      </c>
      <c r="D211" s="4">
        <f t="shared" si="42"/>
        <v>0</v>
      </c>
      <c r="E211" s="11">
        <v>0</v>
      </c>
      <c r="F211" s="5" t="s">
        <v>360</v>
      </c>
      <c r="G211" s="5" t="s">
        <v>360</v>
      </c>
      <c r="H211" s="5" t="s">
        <v>360</v>
      </c>
      <c r="I211" s="5" t="s">
        <v>360</v>
      </c>
      <c r="J211" s="5" t="s">
        <v>360</v>
      </c>
      <c r="K211" s="5" t="s">
        <v>360</v>
      </c>
      <c r="L211" s="5" t="s">
        <v>360</v>
      </c>
      <c r="M211" s="5" t="s">
        <v>360</v>
      </c>
      <c r="N211" s="35">
        <v>56.4</v>
      </c>
      <c r="O211" s="35">
        <v>48.7</v>
      </c>
      <c r="P211" s="4">
        <f t="shared" si="43"/>
        <v>0.86347517730496459</v>
      </c>
      <c r="Q211" s="11">
        <v>20</v>
      </c>
      <c r="R211" s="5" t="s">
        <v>360</v>
      </c>
      <c r="S211" s="5" t="s">
        <v>360</v>
      </c>
      <c r="T211" s="5" t="s">
        <v>360</v>
      </c>
      <c r="U211" s="5" t="s">
        <v>360</v>
      </c>
      <c r="V211" s="5" t="s">
        <v>360</v>
      </c>
      <c r="W211" s="5" t="s">
        <v>360</v>
      </c>
      <c r="X211" s="43">
        <f t="shared" si="48"/>
        <v>0.86347517730496448</v>
      </c>
      <c r="Y211" s="44">
        <v>918</v>
      </c>
      <c r="Z211" s="35">
        <f t="shared" si="44"/>
        <v>83.454545454545453</v>
      </c>
      <c r="AA211" s="35">
        <f t="shared" si="49"/>
        <v>72.099999999999994</v>
      </c>
      <c r="AB211" s="35">
        <f t="shared" si="45"/>
        <v>-11.354545454545459</v>
      </c>
      <c r="AC211" s="35">
        <v>0</v>
      </c>
      <c r="AD211" s="35">
        <f t="shared" si="46"/>
        <v>72.099999999999994</v>
      </c>
      <c r="AE211" s="35"/>
      <c r="AF211" s="35">
        <f t="shared" si="47"/>
        <v>72.099999999999994</v>
      </c>
      <c r="AG211" s="35">
        <v>72.099999999999994</v>
      </c>
      <c r="AH211" s="35">
        <f t="shared" si="50"/>
        <v>0</v>
      </c>
      <c r="AI211" s="77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10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10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10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10"/>
      <c r="EX211" s="9"/>
      <c r="EY211" s="9"/>
      <c r="EZ211" s="9"/>
      <c r="FA211" s="9"/>
      <c r="FB211" s="9"/>
      <c r="FC211" s="9"/>
      <c r="FD211" s="9"/>
      <c r="FE211" s="9"/>
      <c r="FF211" s="9"/>
      <c r="FG211" s="9"/>
      <c r="FH211" s="9"/>
      <c r="FI211" s="9"/>
      <c r="FJ211" s="9"/>
      <c r="FK211" s="9"/>
      <c r="FL211" s="9"/>
      <c r="FM211" s="9"/>
      <c r="FN211" s="9"/>
      <c r="FO211" s="9"/>
      <c r="FP211" s="9"/>
      <c r="FQ211" s="9"/>
      <c r="FR211" s="9"/>
      <c r="FS211" s="9"/>
      <c r="FT211" s="9"/>
      <c r="FU211" s="9"/>
      <c r="FV211" s="9"/>
      <c r="FW211" s="9"/>
      <c r="FX211" s="9"/>
      <c r="FY211" s="10"/>
      <c r="FZ211" s="9"/>
      <c r="GA211" s="9"/>
    </row>
    <row r="212" spans="1:183" s="2" customFormat="1" ht="17.100000000000001" customHeight="1">
      <c r="A212" s="14" t="s">
        <v>197</v>
      </c>
      <c r="B212" s="63">
        <v>0</v>
      </c>
      <c r="C212" s="63">
        <v>0</v>
      </c>
      <c r="D212" s="4">
        <f t="shared" si="42"/>
        <v>0</v>
      </c>
      <c r="E212" s="11">
        <v>0</v>
      </c>
      <c r="F212" s="5" t="s">
        <v>360</v>
      </c>
      <c r="G212" s="5" t="s">
        <v>360</v>
      </c>
      <c r="H212" s="5" t="s">
        <v>360</v>
      </c>
      <c r="I212" s="5" t="s">
        <v>360</v>
      </c>
      <c r="J212" s="5" t="s">
        <v>360</v>
      </c>
      <c r="K212" s="5" t="s">
        <v>360</v>
      </c>
      <c r="L212" s="5" t="s">
        <v>360</v>
      </c>
      <c r="M212" s="5" t="s">
        <v>360</v>
      </c>
      <c r="N212" s="35">
        <v>182.6</v>
      </c>
      <c r="O212" s="35">
        <v>145.1</v>
      </c>
      <c r="P212" s="4">
        <f t="shared" si="43"/>
        <v>0.79463307776560788</v>
      </c>
      <c r="Q212" s="11">
        <v>20</v>
      </c>
      <c r="R212" s="5" t="s">
        <v>360</v>
      </c>
      <c r="S212" s="5" t="s">
        <v>360</v>
      </c>
      <c r="T212" s="5" t="s">
        <v>360</v>
      </c>
      <c r="U212" s="5" t="s">
        <v>360</v>
      </c>
      <c r="V212" s="5" t="s">
        <v>360</v>
      </c>
      <c r="W212" s="5" t="s">
        <v>360</v>
      </c>
      <c r="X212" s="43">
        <f t="shared" si="48"/>
        <v>0.79463307776560788</v>
      </c>
      <c r="Y212" s="44">
        <v>1663</v>
      </c>
      <c r="Z212" s="35">
        <f t="shared" si="44"/>
        <v>151.18181818181819</v>
      </c>
      <c r="AA212" s="35">
        <f t="shared" si="49"/>
        <v>120.1</v>
      </c>
      <c r="AB212" s="35">
        <f t="shared" si="45"/>
        <v>-31.081818181818193</v>
      </c>
      <c r="AC212" s="35">
        <v>0</v>
      </c>
      <c r="AD212" s="35">
        <f t="shared" si="46"/>
        <v>120.1</v>
      </c>
      <c r="AE212" s="35"/>
      <c r="AF212" s="35">
        <f t="shared" si="47"/>
        <v>120.1</v>
      </c>
      <c r="AG212" s="35">
        <v>120.1</v>
      </c>
      <c r="AH212" s="35">
        <f t="shared" si="50"/>
        <v>0</v>
      </c>
      <c r="AI212" s="77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10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10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10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10"/>
      <c r="EX212" s="9"/>
      <c r="EY212" s="9"/>
      <c r="EZ212" s="9"/>
      <c r="FA212" s="9"/>
      <c r="FB212" s="9"/>
      <c r="FC212" s="9"/>
      <c r="FD212" s="9"/>
      <c r="FE212" s="9"/>
      <c r="FF212" s="9"/>
      <c r="FG212" s="9"/>
      <c r="FH212" s="9"/>
      <c r="FI212" s="9"/>
      <c r="FJ212" s="9"/>
      <c r="FK212" s="9"/>
      <c r="FL212" s="9"/>
      <c r="FM212" s="9"/>
      <c r="FN212" s="9"/>
      <c r="FO212" s="9"/>
      <c r="FP212" s="9"/>
      <c r="FQ212" s="9"/>
      <c r="FR212" s="9"/>
      <c r="FS212" s="9"/>
      <c r="FT212" s="9"/>
      <c r="FU212" s="9"/>
      <c r="FV212" s="9"/>
      <c r="FW212" s="9"/>
      <c r="FX212" s="9"/>
      <c r="FY212" s="10"/>
      <c r="FZ212" s="9"/>
      <c r="GA212" s="9"/>
    </row>
    <row r="213" spans="1:183" s="2" customFormat="1" ht="17.100000000000001" customHeight="1">
      <c r="A213" s="14" t="s">
        <v>198</v>
      </c>
      <c r="B213" s="63">
        <v>0</v>
      </c>
      <c r="C213" s="63">
        <v>0</v>
      </c>
      <c r="D213" s="4">
        <f t="shared" si="42"/>
        <v>0</v>
      </c>
      <c r="E213" s="11">
        <v>0</v>
      </c>
      <c r="F213" s="5" t="s">
        <v>360</v>
      </c>
      <c r="G213" s="5" t="s">
        <v>360</v>
      </c>
      <c r="H213" s="5" t="s">
        <v>360</v>
      </c>
      <c r="I213" s="5" t="s">
        <v>360</v>
      </c>
      <c r="J213" s="5" t="s">
        <v>360</v>
      </c>
      <c r="K213" s="5" t="s">
        <v>360</v>
      </c>
      <c r="L213" s="5" t="s">
        <v>360</v>
      </c>
      <c r="M213" s="5" t="s">
        <v>360</v>
      </c>
      <c r="N213" s="35">
        <v>7.8</v>
      </c>
      <c r="O213" s="35">
        <v>9.9</v>
      </c>
      <c r="P213" s="4">
        <f t="shared" si="43"/>
        <v>1.206923076923077</v>
      </c>
      <c r="Q213" s="11">
        <v>20</v>
      </c>
      <c r="R213" s="5" t="s">
        <v>360</v>
      </c>
      <c r="S213" s="5" t="s">
        <v>360</v>
      </c>
      <c r="T213" s="5" t="s">
        <v>360</v>
      </c>
      <c r="U213" s="5" t="s">
        <v>360</v>
      </c>
      <c r="V213" s="5" t="s">
        <v>360</v>
      </c>
      <c r="W213" s="5" t="s">
        <v>360</v>
      </c>
      <c r="X213" s="43">
        <f t="shared" si="48"/>
        <v>1.206923076923077</v>
      </c>
      <c r="Y213" s="44">
        <v>521</v>
      </c>
      <c r="Z213" s="35">
        <f t="shared" si="44"/>
        <v>47.363636363636367</v>
      </c>
      <c r="AA213" s="35">
        <f t="shared" si="49"/>
        <v>57.2</v>
      </c>
      <c r="AB213" s="35">
        <f t="shared" si="45"/>
        <v>9.836363636363636</v>
      </c>
      <c r="AC213" s="35">
        <v>0</v>
      </c>
      <c r="AD213" s="35">
        <f t="shared" si="46"/>
        <v>57.2</v>
      </c>
      <c r="AE213" s="35"/>
      <c r="AF213" s="35">
        <f t="shared" si="47"/>
        <v>57.2</v>
      </c>
      <c r="AG213" s="35">
        <v>57.2</v>
      </c>
      <c r="AH213" s="35">
        <f t="shared" si="50"/>
        <v>0</v>
      </c>
      <c r="AI213" s="77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10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10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10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10"/>
      <c r="EX213" s="9"/>
      <c r="EY213" s="9"/>
      <c r="EZ213" s="9"/>
      <c r="FA213" s="9"/>
      <c r="FB213" s="9"/>
      <c r="FC213" s="9"/>
      <c r="FD213" s="9"/>
      <c r="FE213" s="9"/>
      <c r="FF213" s="9"/>
      <c r="FG213" s="9"/>
      <c r="FH213" s="9"/>
      <c r="FI213" s="9"/>
      <c r="FJ213" s="9"/>
      <c r="FK213" s="9"/>
      <c r="FL213" s="9"/>
      <c r="FM213" s="9"/>
      <c r="FN213" s="9"/>
      <c r="FO213" s="9"/>
      <c r="FP213" s="9"/>
      <c r="FQ213" s="9"/>
      <c r="FR213" s="9"/>
      <c r="FS213" s="9"/>
      <c r="FT213" s="9"/>
      <c r="FU213" s="9"/>
      <c r="FV213" s="9"/>
      <c r="FW213" s="9"/>
      <c r="FX213" s="9"/>
      <c r="FY213" s="10"/>
      <c r="FZ213" s="9"/>
      <c r="GA213" s="9"/>
    </row>
    <row r="214" spans="1:183" s="2" customFormat="1" ht="17.100000000000001" customHeight="1">
      <c r="A214" s="14" t="s">
        <v>199</v>
      </c>
      <c r="B214" s="63">
        <v>0</v>
      </c>
      <c r="C214" s="63">
        <v>0</v>
      </c>
      <c r="D214" s="4">
        <f t="shared" si="42"/>
        <v>0</v>
      </c>
      <c r="E214" s="11">
        <v>0</v>
      </c>
      <c r="F214" s="5" t="s">
        <v>360</v>
      </c>
      <c r="G214" s="5" t="s">
        <v>360</v>
      </c>
      <c r="H214" s="5" t="s">
        <v>360</v>
      </c>
      <c r="I214" s="5" t="s">
        <v>360</v>
      </c>
      <c r="J214" s="5" t="s">
        <v>360</v>
      </c>
      <c r="K214" s="5" t="s">
        <v>360</v>
      </c>
      <c r="L214" s="5" t="s">
        <v>360</v>
      </c>
      <c r="M214" s="5" t="s">
        <v>360</v>
      </c>
      <c r="N214" s="35">
        <v>42.7</v>
      </c>
      <c r="O214" s="35">
        <v>54</v>
      </c>
      <c r="P214" s="4">
        <f t="shared" si="43"/>
        <v>1.206463700234192</v>
      </c>
      <c r="Q214" s="11">
        <v>20</v>
      </c>
      <c r="R214" s="5" t="s">
        <v>360</v>
      </c>
      <c r="S214" s="5" t="s">
        <v>360</v>
      </c>
      <c r="T214" s="5" t="s">
        <v>360</v>
      </c>
      <c r="U214" s="5" t="s">
        <v>360</v>
      </c>
      <c r="V214" s="5" t="s">
        <v>360</v>
      </c>
      <c r="W214" s="5" t="s">
        <v>360</v>
      </c>
      <c r="X214" s="43">
        <f t="shared" si="48"/>
        <v>1.206463700234192</v>
      </c>
      <c r="Y214" s="44">
        <v>695</v>
      </c>
      <c r="Z214" s="35">
        <f t="shared" si="44"/>
        <v>63.18181818181818</v>
      </c>
      <c r="AA214" s="35">
        <f t="shared" si="49"/>
        <v>76.2</v>
      </c>
      <c r="AB214" s="35">
        <f t="shared" si="45"/>
        <v>13.018181818181823</v>
      </c>
      <c r="AC214" s="35">
        <v>0</v>
      </c>
      <c r="AD214" s="35">
        <f t="shared" si="46"/>
        <v>76.2</v>
      </c>
      <c r="AE214" s="35"/>
      <c r="AF214" s="35">
        <f t="shared" si="47"/>
        <v>76.2</v>
      </c>
      <c r="AG214" s="35">
        <v>76.2</v>
      </c>
      <c r="AH214" s="35">
        <f t="shared" si="50"/>
        <v>0</v>
      </c>
      <c r="AI214" s="77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10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10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10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10"/>
      <c r="EX214" s="9"/>
      <c r="EY214" s="9"/>
      <c r="EZ214" s="9"/>
      <c r="FA214" s="9"/>
      <c r="FB214" s="9"/>
      <c r="FC214" s="9"/>
      <c r="FD214" s="9"/>
      <c r="FE214" s="9"/>
      <c r="FF214" s="9"/>
      <c r="FG214" s="9"/>
      <c r="FH214" s="9"/>
      <c r="FI214" s="9"/>
      <c r="FJ214" s="9"/>
      <c r="FK214" s="9"/>
      <c r="FL214" s="9"/>
      <c r="FM214" s="9"/>
      <c r="FN214" s="9"/>
      <c r="FO214" s="9"/>
      <c r="FP214" s="9"/>
      <c r="FQ214" s="9"/>
      <c r="FR214" s="9"/>
      <c r="FS214" s="9"/>
      <c r="FT214" s="9"/>
      <c r="FU214" s="9"/>
      <c r="FV214" s="9"/>
      <c r="FW214" s="9"/>
      <c r="FX214" s="9"/>
      <c r="FY214" s="10"/>
      <c r="FZ214" s="9"/>
      <c r="GA214" s="9"/>
    </row>
    <row r="215" spans="1:183" s="2" customFormat="1" ht="17.100000000000001" customHeight="1">
      <c r="A215" s="18" t="s">
        <v>200</v>
      </c>
      <c r="B215" s="58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35"/>
      <c r="AD215" s="35"/>
      <c r="AE215" s="35"/>
      <c r="AF215" s="35"/>
      <c r="AG215" s="35"/>
      <c r="AH215" s="35"/>
      <c r="AI215" s="77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10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10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10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  <c r="EO215" s="9"/>
      <c r="EP215" s="9"/>
      <c r="EQ215" s="9"/>
      <c r="ER215" s="9"/>
      <c r="ES215" s="9"/>
      <c r="ET215" s="9"/>
      <c r="EU215" s="9"/>
      <c r="EV215" s="9"/>
      <c r="EW215" s="10"/>
      <c r="EX215" s="9"/>
      <c r="EY215" s="9"/>
      <c r="EZ215" s="9"/>
      <c r="FA215" s="9"/>
      <c r="FB215" s="9"/>
      <c r="FC215" s="9"/>
      <c r="FD215" s="9"/>
      <c r="FE215" s="9"/>
      <c r="FF215" s="9"/>
      <c r="FG215" s="9"/>
      <c r="FH215" s="9"/>
      <c r="FI215" s="9"/>
      <c r="FJ215" s="9"/>
      <c r="FK215" s="9"/>
      <c r="FL215" s="9"/>
      <c r="FM215" s="9"/>
      <c r="FN215" s="9"/>
      <c r="FO215" s="9"/>
      <c r="FP215" s="9"/>
      <c r="FQ215" s="9"/>
      <c r="FR215" s="9"/>
      <c r="FS215" s="9"/>
      <c r="FT215" s="9"/>
      <c r="FU215" s="9"/>
      <c r="FV215" s="9"/>
      <c r="FW215" s="9"/>
      <c r="FX215" s="9"/>
      <c r="FY215" s="10"/>
      <c r="FZ215" s="9"/>
      <c r="GA215" s="9"/>
    </row>
    <row r="216" spans="1:183" s="2" customFormat="1" ht="16.7" customHeight="1">
      <c r="A216" s="45" t="s">
        <v>201</v>
      </c>
      <c r="B216" s="63">
        <v>0</v>
      </c>
      <c r="C216" s="63">
        <v>0</v>
      </c>
      <c r="D216" s="4">
        <f t="shared" si="42"/>
        <v>0</v>
      </c>
      <c r="E216" s="11">
        <v>0</v>
      </c>
      <c r="F216" s="5" t="s">
        <v>360</v>
      </c>
      <c r="G216" s="5" t="s">
        <v>360</v>
      </c>
      <c r="H216" s="5" t="s">
        <v>360</v>
      </c>
      <c r="I216" s="5" t="s">
        <v>360</v>
      </c>
      <c r="J216" s="5" t="s">
        <v>360</v>
      </c>
      <c r="K216" s="5" t="s">
        <v>360</v>
      </c>
      <c r="L216" s="5" t="s">
        <v>360</v>
      </c>
      <c r="M216" s="5" t="s">
        <v>360</v>
      </c>
      <c r="N216" s="35">
        <v>269.10000000000002</v>
      </c>
      <c r="O216" s="35">
        <v>232.7</v>
      </c>
      <c r="P216" s="4">
        <f t="shared" si="43"/>
        <v>0.86473429951690806</v>
      </c>
      <c r="Q216" s="11">
        <v>20</v>
      </c>
      <c r="R216" s="5" t="s">
        <v>360</v>
      </c>
      <c r="S216" s="5" t="s">
        <v>360</v>
      </c>
      <c r="T216" s="5" t="s">
        <v>360</v>
      </c>
      <c r="U216" s="5" t="s">
        <v>360</v>
      </c>
      <c r="V216" s="5" t="s">
        <v>360</v>
      </c>
      <c r="W216" s="5" t="s">
        <v>360</v>
      </c>
      <c r="X216" s="43">
        <f t="shared" si="48"/>
        <v>0.86473429951690794</v>
      </c>
      <c r="Y216" s="44">
        <v>993</v>
      </c>
      <c r="Z216" s="35">
        <f t="shared" si="44"/>
        <v>90.272727272727266</v>
      </c>
      <c r="AA216" s="35">
        <f t="shared" si="49"/>
        <v>78.099999999999994</v>
      </c>
      <c r="AB216" s="35">
        <f t="shared" si="45"/>
        <v>-12.172727272727272</v>
      </c>
      <c r="AC216" s="35">
        <v>0</v>
      </c>
      <c r="AD216" s="35">
        <f t="shared" si="46"/>
        <v>78.099999999999994</v>
      </c>
      <c r="AE216" s="35"/>
      <c r="AF216" s="35">
        <f t="shared" si="47"/>
        <v>78.099999999999994</v>
      </c>
      <c r="AG216" s="35">
        <v>78.099999999999994</v>
      </c>
      <c r="AH216" s="35">
        <f t="shared" si="50"/>
        <v>0</v>
      </c>
      <c r="AI216" s="77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10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10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10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10"/>
      <c r="EX216" s="9"/>
      <c r="EY216" s="9"/>
      <c r="EZ216" s="9"/>
      <c r="FA216" s="9"/>
      <c r="FB216" s="9"/>
      <c r="FC216" s="9"/>
      <c r="FD216" s="9"/>
      <c r="FE216" s="9"/>
      <c r="FF216" s="9"/>
      <c r="FG216" s="9"/>
      <c r="FH216" s="9"/>
      <c r="FI216" s="9"/>
      <c r="FJ216" s="9"/>
      <c r="FK216" s="9"/>
      <c r="FL216" s="9"/>
      <c r="FM216" s="9"/>
      <c r="FN216" s="9"/>
      <c r="FO216" s="9"/>
      <c r="FP216" s="9"/>
      <c r="FQ216" s="9"/>
      <c r="FR216" s="9"/>
      <c r="FS216" s="9"/>
      <c r="FT216" s="9"/>
      <c r="FU216" s="9"/>
      <c r="FV216" s="9"/>
      <c r="FW216" s="9"/>
      <c r="FX216" s="9"/>
      <c r="FY216" s="10"/>
      <c r="FZ216" s="9"/>
      <c r="GA216" s="9"/>
    </row>
    <row r="217" spans="1:183" s="2" customFormat="1" ht="17.100000000000001" customHeight="1">
      <c r="A217" s="45" t="s">
        <v>202</v>
      </c>
      <c r="B217" s="63">
        <v>0</v>
      </c>
      <c r="C217" s="63">
        <v>0</v>
      </c>
      <c r="D217" s="4">
        <f t="shared" si="42"/>
        <v>0</v>
      </c>
      <c r="E217" s="11">
        <v>0</v>
      </c>
      <c r="F217" s="5" t="s">
        <v>360</v>
      </c>
      <c r="G217" s="5" t="s">
        <v>360</v>
      </c>
      <c r="H217" s="5" t="s">
        <v>360</v>
      </c>
      <c r="I217" s="5" t="s">
        <v>360</v>
      </c>
      <c r="J217" s="5" t="s">
        <v>360</v>
      </c>
      <c r="K217" s="5" t="s">
        <v>360</v>
      </c>
      <c r="L217" s="5" t="s">
        <v>360</v>
      </c>
      <c r="M217" s="5" t="s">
        <v>360</v>
      </c>
      <c r="N217" s="35">
        <v>139.6</v>
      </c>
      <c r="O217" s="35">
        <v>52.5</v>
      </c>
      <c r="P217" s="4">
        <f t="shared" si="43"/>
        <v>0.37607449856733527</v>
      </c>
      <c r="Q217" s="11">
        <v>20</v>
      </c>
      <c r="R217" s="5" t="s">
        <v>360</v>
      </c>
      <c r="S217" s="5" t="s">
        <v>360</v>
      </c>
      <c r="T217" s="5" t="s">
        <v>360</v>
      </c>
      <c r="U217" s="5" t="s">
        <v>360</v>
      </c>
      <c r="V217" s="5" t="s">
        <v>360</v>
      </c>
      <c r="W217" s="5" t="s">
        <v>360</v>
      </c>
      <c r="X217" s="43">
        <f t="shared" si="48"/>
        <v>0.37607449856733527</v>
      </c>
      <c r="Y217" s="44">
        <v>2214</v>
      </c>
      <c r="Z217" s="35">
        <f t="shared" si="44"/>
        <v>201.27272727272728</v>
      </c>
      <c r="AA217" s="35">
        <f t="shared" si="49"/>
        <v>75.7</v>
      </c>
      <c r="AB217" s="35">
        <f t="shared" si="45"/>
        <v>-125.57272727272728</v>
      </c>
      <c r="AC217" s="35">
        <v>0</v>
      </c>
      <c r="AD217" s="35">
        <f t="shared" si="46"/>
        <v>75.7</v>
      </c>
      <c r="AE217" s="35"/>
      <c r="AF217" s="35">
        <f t="shared" si="47"/>
        <v>75.7</v>
      </c>
      <c r="AG217" s="35">
        <v>75.7</v>
      </c>
      <c r="AH217" s="35">
        <f t="shared" si="50"/>
        <v>0</v>
      </c>
      <c r="AI217" s="77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10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10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10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  <c r="EO217" s="9"/>
      <c r="EP217" s="9"/>
      <c r="EQ217" s="9"/>
      <c r="ER217" s="9"/>
      <c r="ES217" s="9"/>
      <c r="ET217" s="9"/>
      <c r="EU217" s="9"/>
      <c r="EV217" s="9"/>
      <c r="EW217" s="10"/>
      <c r="EX217" s="9"/>
      <c r="EY217" s="9"/>
      <c r="EZ217" s="9"/>
      <c r="FA217" s="9"/>
      <c r="FB217" s="9"/>
      <c r="FC217" s="9"/>
      <c r="FD217" s="9"/>
      <c r="FE217" s="9"/>
      <c r="FF217" s="9"/>
      <c r="FG217" s="9"/>
      <c r="FH217" s="9"/>
      <c r="FI217" s="9"/>
      <c r="FJ217" s="9"/>
      <c r="FK217" s="9"/>
      <c r="FL217" s="9"/>
      <c r="FM217" s="9"/>
      <c r="FN217" s="9"/>
      <c r="FO217" s="9"/>
      <c r="FP217" s="9"/>
      <c r="FQ217" s="9"/>
      <c r="FR217" s="9"/>
      <c r="FS217" s="9"/>
      <c r="FT217" s="9"/>
      <c r="FU217" s="9"/>
      <c r="FV217" s="9"/>
      <c r="FW217" s="9"/>
      <c r="FX217" s="9"/>
      <c r="FY217" s="10"/>
      <c r="FZ217" s="9"/>
      <c r="GA217" s="9"/>
    </row>
    <row r="218" spans="1:183" s="2" customFormat="1" ht="17.100000000000001" customHeight="1">
      <c r="A218" s="45" t="s">
        <v>203</v>
      </c>
      <c r="B218" s="63">
        <v>178581</v>
      </c>
      <c r="C218" s="63">
        <v>146629</v>
      </c>
      <c r="D218" s="4">
        <f t="shared" si="42"/>
        <v>0.82107839019828532</v>
      </c>
      <c r="E218" s="11">
        <v>5</v>
      </c>
      <c r="F218" s="5" t="s">
        <v>360</v>
      </c>
      <c r="G218" s="5" t="s">
        <v>360</v>
      </c>
      <c r="H218" s="5" t="s">
        <v>360</v>
      </c>
      <c r="I218" s="5" t="s">
        <v>360</v>
      </c>
      <c r="J218" s="5" t="s">
        <v>360</v>
      </c>
      <c r="K218" s="5" t="s">
        <v>360</v>
      </c>
      <c r="L218" s="5" t="s">
        <v>360</v>
      </c>
      <c r="M218" s="5" t="s">
        <v>360</v>
      </c>
      <c r="N218" s="35">
        <v>1297.2</v>
      </c>
      <c r="O218" s="35">
        <v>2096.1</v>
      </c>
      <c r="P218" s="4">
        <f t="shared" si="43"/>
        <v>1.2415864939870489</v>
      </c>
      <c r="Q218" s="11">
        <v>20</v>
      </c>
      <c r="R218" s="5" t="s">
        <v>360</v>
      </c>
      <c r="S218" s="5" t="s">
        <v>360</v>
      </c>
      <c r="T218" s="5" t="s">
        <v>360</v>
      </c>
      <c r="U218" s="5" t="s">
        <v>360</v>
      </c>
      <c r="V218" s="5" t="s">
        <v>360</v>
      </c>
      <c r="W218" s="5" t="s">
        <v>360</v>
      </c>
      <c r="X218" s="43">
        <f t="shared" si="48"/>
        <v>1.1574848732292962</v>
      </c>
      <c r="Y218" s="44">
        <v>12</v>
      </c>
      <c r="Z218" s="35">
        <f t="shared" si="44"/>
        <v>1.0909090909090908</v>
      </c>
      <c r="AA218" s="35">
        <f t="shared" si="49"/>
        <v>1.3</v>
      </c>
      <c r="AB218" s="35">
        <f t="shared" si="45"/>
        <v>0.20909090909090922</v>
      </c>
      <c r="AC218" s="35">
        <v>0</v>
      </c>
      <c r="AD218" s="35">
        <f t="shared" si="46"/>
        <v>1.3</v>
      </c>
      <c r="AE218" s="35"/>
      <c r="AF218" s="35">
        <f t="shared" si="47"/>
        <v>1.3</v>
      </c>
      <c r="AG218" s="35">
        <v>1.3</v>
      </c>
      <c r="AH218" s="35">
        <f t="shared" si="50"/>
        <v>0</v>
      </c>
      <c r="AI218" s="77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10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10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10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  <c r="EO218" s="9"/>
      <c r="EP218" s="9"/>
      <c r="EQ218" s="9"/>
      <c r="ER218" s="9"/>
      <c r="ES218" s="9"/>
      <c r="ET218" s="9"/>
      <c r="EU218" s="9"/>
      <c r="EV218" s="9"/>
      <c r="EW218" s="10"/>
      <c r="EX218" s="9"/>
      <c r="EY218" s="9"/>
      <c r="EZ218" s="9"/>
      <c r="FA218" s="9"/>
      <c r="FB218" s="9"/>
      <c r="FC218" s="9"/>
      <c r="FD218" s="9"/>
      <c r="FE218" s="9"/>
      <c r="FF218" s="9"/>
      <c r="FG218" s="9"/>
      <c r="FH218" s="9"/>
      <c r="FI218" s="9"/>
      <c r="FJ218" s="9"/>
      <c r="FK218" s="9"/>
      <c r="FL218" s="9"/>
      <c r="FM218" s="9"/>
      <c r="FN218" s="9"/>
      <c r="FO218" s="9"/>
      <c r="FP218" s="9"/>
      <c r="FQ218" s="9"/>
      <c r="FR218" s="9"/>
      <c r="FS218" s="9"/>
      <c r="FT218" s="9"/>
      <c r="FU218" s="9"/>
      <c r="FV218" s="9"/>
      <c r="FW218" s="9"/>
      <c r="FX218" s="9"/>
      <c r="FY218" s="10"/>
      <c r="FZ218" s="9"/>
      <c r="GA218" s="9"/>
    </row>
    <row r="219" spans="1:183" s="2" customFormat="1" ht="17.100000000000001" customHeight="1">
      <c r="A219" s="45" t="s">
        <v>204</v>
      </c>
      <c r="B219" s="63">
        <v>3812</v>
      </c>
      <c r="C219" s="63">
        <v>4897.3</v>
      </c>
      <c r="D219" s="4">
        <f t="shared" si="42"/>
        <v>1.2084706190975865</v>
      </c>
      <c r="E219" s="11">
        <v>5</v>
      </c>
      <c r="F219" s="5" t="s">
        <v>360</v>
      </c>
      <c r="G219" s="5" t="s">
        <v>360</v>
      </c>
      <c r="H219" s="5" t="s">
        <v>360</v>
      </c>
      <c r="I219" s="5" t="s">
        <v>360</v>
      </c>
      <c r="J219" s="5" t="s">
        <v>360</v>
      </c>
      <c r="K219" s="5" t="s">
        <v>360</v>
      </c>
      <c r="L219" s="5" t="s">
        <v>360</v>
      </c>
      <c r="M219" s="5" t="s">
        <v>360</v>
      </c>
      <c r="N219" s="35">
        <v>168</v>
      </c>
      <c r="O219" s="35">
        <v>57.4</v>
      </c>
      <c r="P219" s="4">
        <f t="shared" si="43"/>
        <v>0.34166666666666667</v>
      </c>
      <c r="Q219" s="11">
        <v>20</v>
      </c>
      <c r="R219" s="5" t="s">
        <v>360</v>
      </c>
      <c r="S219" s="5" t="s">
        <v>360</v>
      </c>
      <c r="T219" s="5" t="s">
        <v>360</v>
      </c>
      <c r="U219" s="5" t="s">
        <v>360</v>
      </c>
      <c r="V219" s="5" t="s">
        <v>360</v>
      </c>
      <c r="W219" s="5" t="s">
        <v>360</v>
      </c>
      <c r="X219" s="43">
        <f t="shared" si="48"/>
        <v>0.5150274571528507</v>
      </c>
      <c r="Y219" s="44">
        <v>1309</v>
      </c>
      <c r="Z219" s="35">
        <f t="shared" si="44"/>
        <v>119</v>
      </c>
      <c r="AA219" s="35">
        <f t="shared" si="49"/>
        <v>61.3</v>
      </c>
      <c r="AB219" s="35">
        <f t="shared" si="45"/>
        <v>-57.7</v>
      </c>
      <c r="AC219" s="35">
        <v>0</v>
      </c>
      <c r="AD219" s="35">
        <f t="shared" si="46"/>
        <v>61.3</v>
      </c>
      <c r="AE219" s="35"/>
      <c r="AF219" s="35">
        <f t="shared" si="47"/>
        <v>61.3</v>
      </c>
      <c r="AG219" s="35">
        <v>61.3</v>
      </c>
      <c r="AH219" s="35">
        <f t="shared" si="50"/>
        <v>0</v>
      </c>
      <c r="AI219" s="77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10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10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10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  <c r="EO219" s="9"/>
      <c r="EP219" s="9"/>
      <c r="EQ219" s="9"/>
      <c r="ER219" s="9"/>
      <c r="ES219" s="9"/>
      <c r="ET219" s="9"/>
      <c r="EU219" s="9"/>
      <c r="EV219" s="9"/>
      <c r="EW219" s="10"/>
      <c r="EX219" s="9"/>
      <c r="EY219" s="9"/>
      <c r="EZ219" s="9"/>
      <c r="FA219" s="9"/>
      <c r="FB219" s="9"/>
      <c r="FC219" s="9"/>
      <c r="FD219" s="9"/>
      <c r="FE219" s="9"/>
      <c r="FF219" s="9"/>
      <c r="FG219" s="9"/>
      <c r="FH219" s="9"/>
      <c r="FI219" s="9"/>
      <c r="FJ219" s="9"/>
      <c r="FK219" s="9"/>
      <c r="FL219" s="9"/>
      <c r="FM219" s="9"/>
      <c r="FN219" s="9"/>
      <c r="FO219" s="9"/>
      <c r="FP219" s="9"/>
      <c r="FQ219" s="9"/>
      <c r="FR219" s="9"/>
      <c r="FS219" s="9"/>
      <c r="FT219" s="9"/>
      <c r="FU219" s="9"/>
      <c r="FV219" s="9"/>
      <c r="FW219" s="9"/>
      <c r="FX219" s="9"/>
      <c r="FY219" s="10"/>
      <c r="FZ219" s="9"/>
      <c r="GA219" s="9"/>
    </row>
    <row r="220" spans="1:183" s="2" customFormat="1" ht="17.100000000000001" customHeight="1">
      <c r="A220" s="45" t="s">
        <v>205</v>
      </c>
      <c r="B220" s="63">
        <v>135568</v>
      </c>
      <c r="C220" s="63">
        <v>45861.9</v>
      </c>
      <c r="D220" s="4">
        <f t="shared" si="42"/>
        <v>0.33829443526495928</v>
      </c>
      <c r="E220" s="11">
        <v>5</v>
      </c>
      <c r="F220" s="5" t="s">
        <v>360</v>
      </c>
      <c r="G220" s="5" t="s">
        <v>360</v>
      </c>
      <c r="H220" s="5" t="s">
        <v>360</v>
      </c>
      <c r="I220" s="5" t="s">
        <v>360</v>
      </c>
      <c r="J220" s="5" t="s">
        <v>360</v>
      </c>
      <c r="K220" s="5" t="s">
        <v>360</v>
      </c>
      <c r="L220" s="5" t="s">
        <v>360</v>
      </c>
      <c r="M220" s="5" t="s">
        <v>360</v>
      </c>
      <c r="N220" s="35">
        <v>5474.3</v>
      </c>
      <c r="O220" s="35">
        <v>3256.7</v>
      </c>
      <c r="P220" s="4">
        <f t="shared" si="43"/>
        <v>0.59490711141150465</v>
      </c>
      <c r="Q220" s="11">
        <v>20</v>
      </c>
      <c r="R220" s="5" t="s">
        <v>360</v>
      </c>
      <c r="S220" s="5" t="s">
        <v>360</v>
      </c>
      <c r="T220" s="5" t="s">
        <v>360</v>
      </c>
      <c r="U220" s="5" t="s">
        <v>360</v>
      </c>
      <c r="V220" s="5" t="s">
        <v>360</v>
      </c>
      <c r="W220" s="5" t="s">
        <v>360</v>
      </c>
      <c r="X220" s="43">
        <f t="shared" si="48"/>
        <v>0.54358457618219558</v>
      </c>
      <c r="Y220" s="44">
        <v>2269</v>
      </c>
      <c r="Z220" s="35">
        <f t="shared" si="44"/>
        <v>206.27272727272728</v>
      </c>
      <c r="AA220" s="35">
        <f t="shared" si="49"/>
        <v>112.1</v>
      </c>
      <c r="AB220" s="35">
        <f t="shared" si="45"/>
        <v>-94.172727272727286</v>
      </c>
      <c r="AC220" s="35">
        <v>0</v>
      </c>
      <c r="AD220" s="35">
        <f t="shared" si="46"/>
        <v>112.1</v>
      </c>
      <c r="AE220" s="35"/>
      <c r="AF220" s="35">
        <f t="shared" si="47"/>
        <v>112.1</v>
      </c>
      <c r="AG220" s="35">
        <v>112.1</v>
      </c>
      <c r="AH220" s="35">
        <f t="shared" si="50"/>
        <v>0</v>
      </c>
      <c r="AI220" s="77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10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10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10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  <c r="EO220" s="9"/>
      <c r="EP220" s="9"/>
      <c r="EQ220" s="9"/>
      <c r="ER220" s="9"/>
      <c r="ES220" s="9"/>
      <c r="ET220" s="9"/>
      <c r="EU220" s="9"/>
      <c r="EV220" s="9"/>
      <c r="EW220" s="10"/>
      <c r="EX220" s="9"/>
      <c r="EY220" s="9"/>
      <c r="EZ220" s="9"/>
      <c r="FA220" s="9"/>
      <c r="FB220" s="9"/>
      <c r="FC220" s="9"/>
      <c r="FD220" s="9"/>
      <c r="FE220" s="9"/>
      <c r="FF220" s="9"/>
      <c r="FG220" s="9"/>
      <c r="FH220" s="9"/>
      <c r="FI220" s="9"/>
      <c r="FJ220" s="9"/>
      <c r="FK220" s="9"/>
      <c r="FL220" s="9"/>
      <c r="FM220" s="9"/>
      <c r="FN220" s="9"/>
      <c r="FO220" s="9"/>
      <c r="FP220" s="9"/>
      <c r="FQ220" s="9"/>
      <c r="FR220" s="9"/>
      <c r="FS220" s="9"/>
      <c r="FT220" s="9"/>
      <c r="FU220" s="9"/>
      <c r="FV220" s="9"/>
      <c r="FW220" s="9"/>
      <c r="FX220" s="9"/>
      <c r="FY220" s="10"/>
      <c r="FZ220" s="9"/>
      <c r="GA220" s="9"/>
    </row>
    <row r="221" spans="1:183" s="2" customFormat="1" ht="17.100000000000001" customHeight="1">
      <c r="A221" s="45" t="s">
        <v>206</v>
      </c>
      <c r="B221" s="63">
        <v>821</v>
      </c>
      <c r="C221" s="63">
        <v>1165.2</v>
      </c>
      <c r="D221" s="4">
        <f t="shared" si="42"/>
        <v>1.2219244823386115</v>
      </c>
      <c r="E221" s="11">
        <v>5</v>
      </c>
      <c r="F221" s="5" t="s">
        <v>360</v>
      </c>
      <c r="G221" s="5" t="s">
        <v>360</v>
      </c>
      <c r="H221" s="5" t="s">
        <v>360</v>
      </c>
      <c r="I221" s="5" t="s">
        <v>360</v>
      </c>
      <c r="J221" s="5" t="s">
        <v>360</v>
      </c>
      <c r="K221" s="5" t="s">
        <v>360</v>
      </c>
      <c r="L221" s="5" t="s">
        <v>360</v>
      </c>
      <c r="M221" s="5" t="s">
        <v>360</v>
      </c>
      <c r="N221" s="35">
        <v>1224.2</v>
      </c>
      <c r="O221" s="35">
        <v>571.20000000000005</v>
      </c>
      <c r="P221" s="4">
        <f t="shared" si="43"/>
        <v>0.46659042640091491</v>
      </c>
      <c r="Q221" s="11">
        <v>20</v>
      </c>
      <c r="R221" s="5" t="s">
        <v>360</v>
      </c>
      <c r="S221" s="5" t="s">
        <v>360</v>
      </c>
      <c r="T221" s="5" t="s">
        <v>360</v>
      </c>
      <c r="U221" s="5" t="s">
        <v>360</v>
      </c>
      <c r="V221" s="5" t="s">
        <v>360</v>
      </c>
      <c r="W221" s="5" t="s">
        <v>360</v>
      </c>
      <c r="X221" s="43">
        <f t="shared" si="48"/>
        <v>0.61765723758845426</v>
      </c>
      <c r="Y221" s="44">
        <v>1358</v>
      </c>
      <c r="Z221" s="35">
        <f t="shared" si="44"/>
        <v>123.45454545454545</v>
      </c>
      <c r="AA221" s="35">
        <f t="shared" si="49"/>
        <v>76.3</v>
      </c>
      <c r="AB221" s="35">
        <f t="shared" si="45"/>
        <v>-47.154545454545456</v>
      </c>
      <c r="AC221" s="35">
        <v>0</v>
      </c>
      <c r="AD221" s="35">
        <f t="shared" si="46"/>
        <v>76.3</v>
      </c>
      <c r="AE221" s="35"/>
      <c r="AF221" s="35">
        <f t="shared" si="47"/>
        <v>76.3</v>
      </c>
      <c r="AG221" s="35">
        <v>76.3</v>
      </c>
      <c r="AH221" s="35">
        <f t="shared" si="50"/>
        <v>0</v>
      </c>
      <c r="AI221" s="77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10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10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10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  <c r="EO221" s="9"/>
      <c r="EP221" s="9"/>
      <c r="EQ221" s="9"/>
      <c r="ER221" s="9"/>
      <c r="ES221" s="9"/>
      <c r="ET221" s="9"/>
      <c r="EU221" s="9"/>
      <c r="EV221" s="9"/>
      <c r="EW221" s="10"/>
      <c r="EX221" s="9"/>
      <c r="EY221" s="9"/>
      <c r="EZ221" s="9"/>
      <c r="FA221" s="9"/>
      <c r="FB221" s="9"/>
      <c r="FC221" s="9"/>
      <c r="FD221" s="9"/>
      <c r="FE221" s="9"/>
      <c r="FF221" s="9"/>
      <c r="FG221" s="9"/>
      <c r="FH221" s="9"/>
      <c r="FI221" s="9"/>
      <c r="FJ221" s="9"/>
      <c r="FK221" s="9"/>
      <c r="FL221" s="9"/>
      <c r="FM221" s="9"/>
      <c r="FN221" s="9"/>
      <c r="FO221" s="9"/>
      <c r="FP221" s="9"/>
      <c r="FQ221" s="9"/>
      <c r="FR221" s="9"/>
      <c r="FS221" s="9"/>
      <c r="FT221" s="9"/>
      <c r="FU221" s="9"/>
      <c r="FV221" s="9"/>
      <c r="FW221" s="9"/>
      <c r="FX221" s="9"/>
      <c r="FY221" s="10"/>
      <c r="FZ221" s="9"/>
      <c r="GA221" s="9"/>
    </row>
    <row r="222" spans="1:183" s="2" customFormat="1" ht="17.100000000000001" customHeight="1">
      <c r="A222" s="45" t="s">
        <v>207</v>
      </c>
      <c r="B222" s="63">
        <v>322970</v>
      </c>
      <c r="C222" s="63">
        <v>335728.2</v>
      </c>
      <c r="D222" s="4">
        <f t="shared" si="42"/>
        <v>1.0395027401925876</v>
      </c>
      <c r="E222" s="11">
        <v>5</v>
      </c>
      <c r="F222" s="5" t="s">
        <v>360</v>
      </c>
      <c r="G222" s="5" t="s">
        <v>360</v>
      </c>
      <c r="H222" s="5" t="s">
        <v>360</v>
      </c>
      <c r="I222" s="5" t="s">
        <v>360</v>
      </c>
      <c r="J222" s="5" t="s">
        <v>360</v>
      </c>
      <c r="K222" s="5" t="s">
        <v>360</v>
      </c>
      <c r="L222" s="5" t="s">
        <v>360</v>
      </c>
      <c r="M222" s="5" t="s">
        <v>360</v>
      </c>
      <c r="N222" s="35">
        <v>2822.4</v>
      </c>
      <c r="O222" s="35">
        <v>1433.8</v>
      </c>
      <c r="P222" s="4">
        <f t="shared" si="43"/>
        <v>0.50800736961451243</v>
      </c>
      <c r="Q222" s="11">
        <v>20</v>
      </c>
      <c r="R222" s="5" t="s">
        <v>360</v>
      </c>
      <c r="S222" s="5" t="s">
        <v>360</v>
      </c>
      <c r="T222" s="5" t="s">
        <v>360</v>
      </c>
      <c r="U222" s="5" t="s">
        <v>360</v>
      </c>
      <c r="V222" s="5" t="s">
        <v>360</v>
      </c>
      <c r="W222" s="5" t="s">
        <v>360</v>
      </c>
      <c r="X222" s="43">
        <f t="shared" si="48"/>
        <v>0.61430644373012744</v>
      </c>
      <c r="Y222" s="44">
        <v>51</v>
      </c>
      <c r="Z222" s="35">
        <f t="shared" si="44"/>
        <v>4.6363636363636367</v>
      </c>
      <c r="AA222" s="35">
        <f t="shared" si="49"/>
        <v>2.8</v>
      </c>
      <c r="AB222" s="35">
        <f t="shared" si="45"/>
        <v>-1.8363636363636369</v>
      </c>
      <c r="AC222" s="35">
        <v>0</v>
      </c>
      <c r="AD222" s="35">
        <f t="shared" si="46"/>
        <v>2.8</v>
      </c>
      <c r="AE222" s="35"/>
      <c r="AF222" s="35">
        <f t="shared" si="47"/>
        <v>2.8</v>
      </c>
      <c r="AG222" s="35">
        <v>2.8</v>
      </c>
      <c r="AH222" s="35">
        <f t="shared" si="50"/>
        <v>0</v>
      </c>
      <c r="AI222" s="77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10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10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10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  <c r="EO222" s="9"/>
      <c r="EP222" s="9"/>
      <c r="EQ222" s="9"/>
      <c r="ER222" s="9"/>
      <c r="ES222" s="9"/>
      <c r="ET222" s="9"/>
      <c r="EU222" s="9"/>
      <c r="EV222" s="9"/>
      <c r="EW222" s="10"/>
      <c r="EX222" s="9"/>
      <c r="EY222" s="9"/>
      <c r="EZ222" s="9"/>
      <c r="FA222" s="9"/>
      <c r="FB222" s="9"/>
      <c r="FC222" s="9"/>
      <c r="FD222" s="9"/>
      <c r="FE222" s="9"/>
      <c r="FF222" s="9"/>
      <c r="FG222" s="9"/>
      <c r="FH222" s="9"/>
      <c r="FI222" s="9"/>
      <c r="FJ222" s="9"/>
      <c r="FK222" s="9"/>
      <c r="FL222" s="9"/>
      <c r="FM222" s="9"/>
      <c r="FN222" s="9"/>
      <c r="FO222" s="9"/>
      <c r="FP222" s="9"/>
      <c r="FQ222" s="9"/>
      <c r="FR222" s="9"/>
      <c r="FS222" s="9"/>
      <c r="FT222" s="9"/>
      <c r="FU222" s="9"/>
      <c r="FV222" s="9"/>
      <c r="FW222" s="9"/>
      <c r="FX222" s="9"/>
      <c r="FY222" s="10"/>
      <c r="FZ222" s="9"/>
      <c r="GA222" s="9"/>
    </row>
    <row r="223" spans="1:183" s="2" customFormat="1" ht="17.100000000000001" customHeight="1">
      <c r="A223" s="45" t="s">
        <v>208</v>
      </c>
      <c r="B223" s="63">
        <v>7167</v>
      </c>
      <c r="C223" s="63">
        <v>15630.6</v>
      </c>
      <c r="D223" s="4">
        <f t="shared" si="42"/>
        <v>1.2980912515696943</v>
      </c>
      <c r="E223" s="11">
        <v>5</v>
      </c>
      <c r="F223" s="5" t="s">
        <v>360</v>
      </c>
      <c r="G223" s="5" t="s">
        <v>360</v>
      </c>
      <c r="H223" s="5" t="s">
        <v>360</v>
      </c>
      <c r="I223" s="5" t="s">
        <v>360</v>
      </c>
      <c r="J223" s="5" t="s">
        <v>360</v>
      </c>
      <c r="K223" s="5" t="s">
        <v>360</v>
      </c>
      <c r="L223" s="5" t="s">
        <v>360</v>
      </c>
      <c r="M223" s="5" t="s">
        <v>360</v>
      </c>
      <c r="N223" s="35">
        <v>226.9</v>
      </c>
      <c r="O223" s="35">
        <v>114.6</v>
      </c>
      <c r="P223" s="4">
        <f t="shared" si="43"/>
        <v>0.50506831203173197</v>
      </c>
      <c r="Q223" s="11">
        <v>20</v>
      </c>
      <c r="R223" s="5" t="s">
        <v>360</v>
      </c>
      <c r="S223" s="5" t="s">
        <v>360</v>
      </c>
      <c r="T223" s="5" t="s">
        <v>360</v>
      </c>
      <c r="U223" s="5" t="s">
        <v>360</v>
      </c>
      <c r="V223" s="5" t="s">
        <v>360</v>
      </c>
      <c r="W223" s="5" t="s">
        <v>360</v>
      </c>
      <c r="X223" s="43">
        <f t="shared" si="48"/>
        <v>0.66367289993932443</v>
      </c>
      <c r="Y223" s="44">
        <v>2587</v>
      </c>
      <c r="Z223" s="35">
        <f t="shared" si="44"/>
        <v>235.18181818181819</v>
      </c>
      <c r="AA223" s="35">
        <f t="shared" si="49"/>
        <v>156.1</v>
      </c>
      <c r="AB223" s="35">
        <f t="shared" si="45"/>
        <v>-79.081818181818193</v>
      </c>
      <c r="AC223" s="35">
        <v>0</v>
      </c>
      <c r="AD223" s="35">
        <f t="shared" si="46"/>
        <v>156.1</v>
      </c>
      <c r="AE223" s="35"/>
      <c r="AF223" s="35">
        <f t="shared" si="47"/>
        <v>156.1</v>
      </c>
      <c r="AG223" s="35">
        <v>156.1</v>
      </c>
      <c r="AH223" s="35">
        <f t="shared" si="50"/>
        <v>0</v>
      </c>
      <c r="AI223" s="77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10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10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10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  <c r="EO223" s="9"/>
      <c r="EP223" s="9"/>
      <c r="EQ223" s="9"/>
      <c r="ER223" s="9"/>
      <c r="ES223" s="9"/>
      <c r="ET223" s="9"/>
      <c r="EU223" s="9"/>
      <c r="EV223" s="9"/>
      <c r="EW223" s="10"/>
      <c r="EX223" s="9"/>
      <c r="EY223" s="9"/>
      <c r="EZ223" s="9"/>
      <c r="FA223" s="9"/>
      <c r="FB223" s="9"/>
      <c r="FC223" s="9"/>
      <c r="FD223" s="9"/>
      <c r="FE223" s="9"/>
      <c r="FF223" s="9"/>
      <c r="FG223" s="9"/>
      <c r="FH223" s="9"/>
      <c r="FI223" s="9"/>
      <c r="FJ223" s="9"/>
      <c r="FK223" s="9"/>
      <c r="FL223" s="9"/>
      <c r="FM223" s="9"/>
      <c r="FN223" s="9"/>
      <c r="FO223" s="9"/>
      <c r="FP223" s="9"/>
      <c r="FQ223" s="9"/>
      <c r="FR223" s="9"/>
      <c r="FS223" s="9"/>
      <c r="FT223" s="9"/>
      <c r="FU223" s="9"/>
      <c r="FV223" s="9"/>
      <c r="FW223" s="9"/>
      <c r="FX223" s="9"/>
      <c r="FY223" s="10"/>
      <c r="FZ223" s="9"/>
      <c r="GA223" s="9"/>
    </row>
    <row r="224" spans="1:183" s="2" customFormat="1" ht="17.100000000000001" customHeight="1">
      <c r="A224" s="45" t="s">
        <v>209</v>
      </c>
      <c r="B224" s="63">
        <v>123840</v>
      </c>
      <c r="C224" s="63">
        <v>116437</v>
      </c>
      <c r="D224" s="4">
        <f t="shared" si="42"/>
        <v>0.94022125322997419</v>
      </c>
      <c r="E224" s="11">
        <v>5</v>
      </c>
      <c r="F224" s="5" t="s">
        <v>360</v>
      </c>
      <c r="G224" s="5" t="s">
        <v>360</v>
      </c>
      <c r="H224" s="5" t="s">
        <v>360</v>
      </c>
      <c r="I224" s="5" t="s">
        <v>360</v>
      </c>
      <c r="J224" s="5" t="s">
        <v>360</v>
      </c>
      <c r="K224" s="5" t="s">
        <v>360</v>
      </c>
      <c r="L224" s="5" t="s">
        <v>360</v>
      </c>
      <c r="M224" s="5" t="s">
        <v>360</v>
      </c>
      <c r="N224" s="35">
        <v>1196.5</v>
      </c>
      <c r="O224" s="35">
        <v>853.6</v>
      </c>
      <c r="P224" s="4">
        <f t="shared" si="43"/>
        <v>0.71341412452987885</v>
      </c>
      <c r="Q224" s="11">
        <v>20</v>
      </c>
      <c r="R224" s="5" t="s">
        <v>360</v>
      </c>
      <c r="S224" s="5" t="s">
        <v>360</v>
      </c>
      <c r="T224" s="5" t="s">
        <v>360</v>
      </c>
      <c r="U224" s="5" t="s">
        <v>360</v>
      </c>
      <c r="V224" s="5" t="s">
        <v>360</v>
      </c>
      <c r="W224" s="5" t="s">
        <v>360</v>
      </c>
      <c r="X224" s="43">
        <f t="shared" si="48"/>
        <v>0.75877555026989796</v>
      </c>
      <c r="Y224" s="44">
        <v>914</v>
      </c>
      <c r="Z224" s="35">
        <f t="shared" si="44"/>
        <v>83.090909090909093</v>
      </c>
      <c r="AA224" s="35">
        <f t="shared" si="49"/>
        <v>63</v>
      </c>
      <c r="AB224" s="35">
        <f t="shared" si="45"/>
        <v>-20.090909090909093</v>
      </c>
      <c r="AC224" s="35">
        <v>0</v>
      </c>
      <c r="AD224" s="35">
        <f t="shared" si="46"/>
        <v>63</v>
      </c>
      <c r="AE224" s="35"/>
      <c r="AF224" s="35">
        <f t="shared" si="47"/>
        <v>63</v>
      </c>
      <c r="AG224" s="35">
        <v>63</v>
      </c>
      <c r="AH224" s="35">
        <f t="shared" si="50"/>
        <v>0</v>
      </c>
      <c r="AI224" s="77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10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10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10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  <c r="EO224" s="9"/>
      <c r="EP224" s="9"/>
      <c r="EQ224" s="9"/>
      <c r="ER224" s="9"/>
      <c r="ES224" s="9"/>
      <c r="ET224" s="9"/>
      <c r="EU224" s="9"/>
      <c r="EV224" s="9"/>
      <c r="EW224" s="10"/>
      <c r="EX224" s="9"/>
      <c r="EY224" s="9"/>
      <c r="EZ224" s="9"/>
      <c r="FA224" s="9"/>
      <c r="FB224" s="9"/>
      <c r="FC224" s="9"/>
      <c r="FD224" s="9"/>
      <c r="FE224" s="9"/>
      <c r="FF224" s="9"/>
      <c r="FG224" s="9"/>
      <c r="FH224" s="9"/>
      <c r="FI224" s="9"/>
      <c r="FJ224" s="9"/>
      <c r="FK224" s="9"/>
      <c r="FL224" s="9"/>
      <c r="FM224" s="9"/>
      <c r="FN224" s="9"/>
      <c r="FO224" s="9"/>
      <c r="FP224" s="9"/>
      <c r="FQ224" s="9"/>
      <c r="FR224" s="9"/>
      <c r="FS224" s="9"/>
      <c r="FT224" s="9"/>
      <c r="FU224" s="9"/>
      <c r="FV224" s="9"/>
      <c r="FW224" s="9"/>
      <c r="FX224" s="9"/>
      <c r="FY224" s="10"/>
      <c r="FZ224" s="9"/>
      <c r="GA224" s="9"/>
    </row>
    <row r="225" spans="1:183" s="2" customFormat="1" ht="17.100000000000001" customHeight="1">
      <c r="A225" s="45" t="s">
        <v>210</v>
      </c>
      <c r="B225" s="63">
        <v>0</v>
      </c>
      <c r="C225" s="63">
        <v>0</v>
      </c>
      <c r="D225" s="4">
        <f t="shared" si="42"/>
        <v>0</v>
      </c>
      <c r="E225" s="11">
        <v>0</v>
      </c>
      <c r="F225" s="5" t="s">
        <v>360</v>
      </c>
      <c r="G225" s="5" t="s">
        <v>360</v>
      </c>
      <c r="H225" s="5" t="s">
        <v>360</v>
      </c>
      <c r="I225" s="5" t="s">
        <v>360</v>
      </c>
      <c r="J225" s="5" t="s">
        <v>360</v>
      </c>
      <c r="K225" s="5" t="s">
        <v>360</v>
      </c>
      <c r="L225" s="5" t="s">
        <v>360</v>
      </c>
      <c r="M225" s="5" t="s">
        <v>360</v>
      </c>
      <c r="N225" s="35">
        <v>87.7</v>
      </c>
      <c r="O225" s="35">
        <v>61.8</v>
      </c>
      <c r="P225" s="4">
        <f t="shared" si="43"/>
        <v>0.70467502850627128</v>
      </c>
      <c r="Q225" s="11">
        <v>20</v>
      </c>
      <c r="R225" s="5" t="s">
        <v>360</v>
      </c>
      <c r="S225" s="5" t="s">
        <v>360</v>
      </c>
      <c r="T225" s="5" t="s">
        <v>360</v>
      </c>
      <c r="U225" s="5" t="s">
        <v>360</v>
      </c>
      <c r="V225" s="5" t="s">
        <v>360</v>
      </c>
      <c r="W225" s="5" t="s">
        <v>360</v>
      </c>
      <c r="X225" s="43">
        <f t="shared" si="48"/>
        <v>0.70467502850627128</v>
      </c>
      <c r="Y225" s="44">
        <v>1147</v>
      </c>
      <c r="Z225" s="35">
        <f t="shared" si="44"/>
        <v>104.27272727272727</v>
      </c>
      <c r="AA225" s="35">
        <f t="shared" si="49"/>
        <v>73.5</v>
      </c>
      <c r="AB225" s="35">
        <f t="shared" si="45"/>
        <v>-30.772727272727266</v>
      </c>
      <c r="AC225" s="35">
        <v>0</v>
      </c>
      <c r="AD225" s="35">
        <f t="shared" si="46"/>
        <v>73.5</v>
      </c>
      <c r="AE225" s="35"/>
      <c r="AF225" s="35">
        <f t="shared" si="47"/>
        <v>73.5</v>
      </c>
      <c r="AG225" s="35">
        <v>73.5</v>
      </c>
      <c r="AH225" s="35">
        <f t="shared" si="50"/>
        <v>0</v>
      </c>
      <c r="AI225" s="77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10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10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10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  <c r="EO225" s="9"/>
      <c r="EP225" s="9"/>
      <c r="EQ225" s="9"/>
      <c r="ER225" s="9"/>
      <c r="ES225" s="9"/>
      <c r="ET225" s="9"/>
      <c r="EU225" s="9"/>
      <c r="EV225" s="9"/>
      <c r="EW225" s="10"/>
      <c r="EX225" s="9"/>
      <c r="EY225" s="9"/>
      <c r="EZ225" s="9"/>
      <c r="FA225" s="9"/>
      <c r="FB225" s="9"/>
      <c r="FC225" s="9"/>
      <c r="FD225" s="9"/>
      <c r="FE225" s="9"/>
      <c r="FF225" s="9"/>
      <c r="FG225" s="9"/>
      <c r="FH225" s="9"/>
      <c r="FI225" s="9"/>
      <c r="FJ225" s="9"/>
      <c r="FK225" s="9"/>
      <c r="FL225" s="9"/>
      <c r="FM225" s="9"/>
      <c r="FN225" s="9"/>
      <c r="FO225" s="9"/>
      <c r="FP225" s="9"/>
      <c r="FQ225" s="9"/>
      <c r="FR225" s="9"/>
      <c r="FS225" s="9"/>
      <c r="FT225" s="9"/>
      <c r="FU225" s="9"/>
      <c r="FV225" s="9"/>
      <c r="FW225" s="9"/>
      <c r="FX225" s="9"/>
      <c r="FY225" s="10"/>
      <c r="FZ225" s="9"/>
      <c r="GA225" s="9"/>
    </row>
    <row r="226" spans="1:183" s="2" customFormat="1" ht="17.100000000000001" customHeight="1">
      <c r="A226" s="45" t="s">
        <v>211</v>
      </c>
      <c r="B226" s="63">
        <v>1051</v>
      </c>
      <c r="C226" s="63">
        <v>2648.6</v>
      </c>
      <c r="D226" s="4">
        <f t="shared" si="42"/>
        <v>1.3</v>
      </c>
      <c r="E226" s="11">
        <v>5</v>
      </c>
      <c r="F226" s="5" t="s">
        <v>360</v>
      </c>
      <c r="G226" s="5" t="s">
        <v>360</v>
      </c>
      <c r="H226" s="5" t="s">
        <v>360</v>
      </c>
      <c r="I226" s="5" t="s">
        <v>360</v>
      </c>
      <c r="J226" s="5" t="s">
        <v>360</v>
      </c>
      <c r="K226" s="5" t="s">
        <v>360</v>
      </c>
      <c r="L226" s="5" t="s">
        <v>360</v>
      </c>
      <c r="M226" s="5" t="s">
        <v>360</v>
      </c>
      <c r="N226" s="35">
        <v>69.8</v>
      </c>
      <c r="O226" s="35">
        <v>569.5</v>
      </c>
      <c r="P226" s="4">
        <f t="shared" si="43"/>
        <v>1.3</v>
      </c>
      <c r="Q226" s="11">
        <v>20</v>
      </c>
      <c r="R226" s="5" t="s">
        <v>360</v>
      </c>
      <c r="S226" s="5" t="s">
        <v>360</v>
      </c>
      <c r="T226" s="5" t="s">
        <v>360</v>
      </c>
      <c r="U226" s="5" t="s">
        <v>360</v>
      </c>
      <c r="V226" s="5" t="s">
        <v>360</v>
      </c>
      <c r="W226" s="5" t="s">
        <v>360</v>
      </c>
      <c r="X226" s="43">
        <f t="shared" si="48"/>
        <v>1.3</v>
      </c>
      <c r="Y226" s="44">
        <v>2119</v>
      </c>
      <c r="Z226" s="35">
        <f t="shared" si="44"/>
        <v>192.63636363636363</v>
      </c>
      <c r="AA226" s="35">
        <f t="shared" si="49"/>
        <v>250.4</v>
      </c>
      <c r="AB226" s="35">
        <f t="shared" si="45"/>
        <v>57.76363636363638</v>
      </c>
      <c r="AC226" s="35">
        <v>0</v>
      </c>
      <c r="AD226" s="35">
        <f t="shared" si="46"/>
        <v>250.4</v>
      </c>
      <c r="AE226" s="35"/>
      <c r="AF226" s="35">
        <f t="shared" si="47"/>
        <v>250.4</v>
      </c>
      <c r="AG226" s="35">
        <v>250.4</v>
      </c>
      <c r="AH226" s="35">
        <f t="shared" si="50"/>
        <v>0</v>
      </c>
      <c r="AI226" s="77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10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10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10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  <c r="EO226" s="9"/>
      <c r="EP226" s="9"/>
      <c r="EQ226" s="9"/>
      <c r="ER226" s="9"/>
      <c r="ES226" s="9"/>
      <c r="ET226" s="9"/>
      <c r="EU226" s="9"/>
      <c r="EV226" s="9"/>
      <c r="EW226" s="10"/>
      <c r="EX226" s="9"/>
      <c r="EY226" s="9"/>
      <c r="EZ226" s="9"/>
      <c r="FA226" s="9"/>
      <c r="FB226" s="9"/>
      <c r="FC226" s="9"/>
      <c r="FD226" s="9"/>
      <c r="FE226" s="9"/>
      <c r="FF226" s="9"/>
      <c r="FG226" s="9"/>
      <c r="FH226" s="9"/>
      <c r="FI226" s="9"/>
      <c r="FJ226" s="9"/>
      <c r="FK226" s="9"/>
      <c r="FL226" s="9"/>
      <c r="FM226" s="9"/>
      <c r="FN226" s="9"/>
      <c r="FO226" s="9"/>
      <c r="FP226" s="9"/>
      <c r="FQ226" s="9"/>
      <c r="FR226" s="9"/>
      <c r="FS226" s="9"/>
      <c r="FT226" s="9"/>
      <c r="FU226" s="9"/>
      <c r="FV226" s="9"/>
      <c r="FW226" s="9"/>
      <c r="FX226" s="9"/>
      <c r="FY226" s="10"/>
      <c r="FZ226" s="9"/>
      <c r="GA226" s="9"/>
    </row>
    <row r="227" spans="1:183" s="2" customFormat="1" ht="17.100000000000001" customHeight="1">
      <c r="A227" s="45" t="s">
        <v>212</v>
      </c>
      <c r="B227" s="63">
        <v>32061</v>
      </c>
      <c r="C227" s="63">
        <v>54382</v>
      </c>
      <c r="D227" s="4">
        <f t="shared" si="42"/>
        <v>1.2496204110913571</v>
      </c>
      <c r="E227" s="11">
        <v>5</v>
      </c>
      <c r="F227" s="5" t="s">
        <v>360</v>
      </c>
      <c r="G227" s="5" t="s">
        <v>360</v>
      </c>
      <c r="H227" s="5" t="s">
        <v>360</v>
      </c>
      <c r="I227" s="5" t="s">
        <v>360</v>
      </c>
      <c r="J227" s="5" t="s">
        <v>360</v>
      </c>
      <c r="K227" s="5" t="s">
        <v>360</v>
      </c>
      <c r="L227" s="5" t="s">
        <v>360</v>
      </c>
      <c r="M227" s="5" t="s">
        <v>360</v>
      </c>
      <c r="N227" s="35">
        <v>303.7</v>
      </c>
      <c r="O227" s="35">
        <v>317.89999999999998</v>
      </c>
      <c r="P227" s="4">
        <f t="shared" si="43"/>
        <v>1.046756667764241</v>
      </c>
      <c r="Q227" s="11">
        <v>20</v>
      </c>
      <c r="R227" s="5" t="s">
        <v>360</v>
      </c>
      <c r="S227" s="5" t="s">
        <v>360</v>
      </c>
      <c r="T227" s="5" t="s">
        <v>360</v>
      </c>
      <c r="U227" s="5" t="s">
        <v>360</v>
      </c>
      <c r="V227" s="5" t="s">
        <v>360</v>
      </c>
      <c r="W227" s="5" t="s">
        <v>360</v>
      </c>
      <c r="X227" s="43">
        <f t="shared" si="48"/>
        <v>1.0873294164296641</v>
      </c>
      <c r="Y227" s="44">
        <v>1059</v>
      </c>
      <c r="Z227" s="35">
        <f t="shared" si="44"/>
        <v>96.272727272727266</v>
      </c>
      <c r="AA227" s="35">
        <f t="shared" si="49"/>
        <v>104.7</v>
      </c>
      <c r="AB227" s="35">
        <f t="shared" si="45"/>
        <v>8.4272727272727366</v>
      </c>
      <c r="AC227" s="35">
        <v>0</v>
      </c>
      <c r="AD227" s="35">
        <f t="shared" si="46"/>
        <v>104.7</v>
      </c>
      <c r="AE227" s="35"/>
      <c r="AF227" s="35">
        <f t="shared" si="47"/>
        <v>104.7</v>
      </c>
      <c r="AG227" s="35">
        <v>104.7</v>
      </c>
      <c r="AH227" s="35">
        <f t="shared" si="50"/>
        <v>0</v>
      </c>
      <c r="AI227" s="77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10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10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10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  <c r="EO227" s="9"/>
      <c r="EP227" s="9"/>
      <c r="EQ227" s="9"/>
      <c r="ER227" s="9"/>
      <c r="ES227" s="9"/>
      <c r="ET227" s="9"/>
      <c r="EU227" s="9"/>
      <c r="EV227" s="9"/>
      <c r="EW227" s="10"/>
      <c r="EX227" s="9"/>
      <c r="EY227" s="9"/>
      <c r="EZ227" s="9"/>
      <c r="FA227" s="9"/>
      <c r="FB227" s="9"/>
      <c r="FC227" s="9"/>
      <c r="FD227" s="9"/>
      <c r="FE227" s="9"/>
      <c r="FF227" s="9"/>
      <c r="FG227" s="9"/>
      <c r="FH227" s="9"/>
      <c r="FI227" s="9"/>
      <c r="FJ227" s="9"/>
      <c r="FK227" s="9"/>
      <c r="FL227" s="9"/>
      <c r="FM227" s="9"/>
      <c r="FN227" s="9"/>
      <c r="FO227" s="9"/>
      <c r="FP227" s="9"/>
      <c r="FQ227" s="9"/>
      <c r="FR227" s="9"/>
      <c r="FS227" s="9"/>
      <c r="FT227" s="9"/>
      <c r="FU227" s="9"/>
      <c r="FV227" s="9"/>
      <c r="FW227" s="9"/>
      <c r="FX227" s="9"/>
      <c r="FY227" s="10"/>
      <c r="FZ227" s="9"/>
      <c r="GA227" s="9"/>
    </row>
    <row r="228" spans="1:183" s="2" customFormat="1" ht="17.100000000000001" customHeight="1">
      <c r="A228" s="45" t="s">
        <v>213</v>
      </c>
      <c r="B228" s="63">
        <v>0</v>
      </c>
      <c r="C228" s="63">
        <v>0</v>
      </c>
      <c r="D228" s="4">
        <f t="shared" si="42"/>
        <v>0</v>
      </c>
      <c r="E228" s="11">
        <v>0</v>
      </c>
      <c r="F228" s="5" t="s">
        <v>360</v>
      </c>
      <c r="G228" s="5" t="s">
        <v>360</v>
      </c>
      <c r="H228" s="5" t="s">
        <v>360</v>
      </c>
      <c r="I228" s="5" t="s">
        <v>360</v>
      </c>
      <c r="J228" s="5" t="s">
        <v>360</v>
      </c>
      <c r="K228" s="5" t="s">
        <v>360</v>
      </c>
      <c r="L228" s="5" t="s">
        <v>360</v>
      </c>
      <c r="M228" s="5" t="s">
        <v>360</v>
      </c>
      <c r="N228" s="35">
        <v>61.2</v>
      </c>
      <c r="O228" s="35">
        <v>231.8</v>
      </c>
      <c r="P228" s="4">
        <f t="shared" si="43"/>
        <v>1.3</v>
      </c>
      <c r="Q228" s="11">
        <v>20</v>
      </c>
      <c r="R228" s="5" t="s">
        <v>360</v>
      </c>
      <c r="S228" s="5" t="s">
        <v>360</v>
      </c>
      <c r="T228" s="5" t="s">
        <v>360</v>
      </c>
      <c r="U228" s="5" t="s">
        <v>360</v>
      </c>
      <c r="V228" s="5" t="s">
        <v>360</v>
      </c>
      <c r="W228" s="5" t="s">
        <v>360</v>
      </c>
      <c r="X228" s="43">
        <f t="shared" si="48"/>
        <v>1.3</v>
      </c>
      <c r="Y228" s="44">
        <v>888</v>
      </c>
      <c r="Z228" s="35">
        <f t="shared" si="44"/>
        <v>80.727272727272734</v>
      </c>
      <c r="AA228" s="35">
        <f t="shared" si="49"/>
        <v>104.9</v>
      </c>
      <c r="AB228" s="35">
        <f t="shared" si="45"/>
        <v>24.172727272727272</v>
      </c>
      <c r="AC228" s="35">
        <v>0</v>
      </c>
      <c r="AD228" s="35">
        <f t="shared" si="46"/>
        <v>104.9</v>
      </c>
      <c r="AE228" s="35"/>
      <c r="AF228" s="35">
        <f t="shared" si="47"/>
        <v>104.9</v>
      </c>
      <c r="AG228" s="35">
        <v>104.9</v>
      </c>
      <c r="AH228" s="35">
        <f t="shared" si="50"/>
        <v>0</v>
      </c>
      <c r="AI228" s="77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10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10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10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  <c r="EO228" s="9"/>
      <c r="EP228" s="9"/>
      <c r="EQ228" s="9"/>
      <c r="ER228" s="9"/>
      <c r="ES228" s="9"/>
      <c r="ET228" s="9"/>
      <c r="EU228" s="9"/>
      <c r="EV228" s="9"/>
      <c r="EW228" s="10"/>
      <c r="EX228" s="9"/>
      <c r="EY228" s="9"/>
      <c r="EZ228" s="9"/>
      <c r="FA228" s="9"/>
      <c r="FB228" s="9"/>
      <c r="FC228" s="9"/>
      <c r="FD228" s="9"/>
      <c r="FE228" s="9"/>
      <c r="FF228" s="9"/>
      <c r="FG228" s="9"/>
      <c r="FH228" s="9"/>
      <c r="FI228" s="9"/>
      <c r="FJ228" s="9"/>
      <c r="FK228" s="9"/>
      <c r="FL228" s="9"/>
      <c r="FM228" s="9"/>
      <c r="FN228" s="9"/>
      <c r="FO228" s="9"/>
      <c r="FP228" s="9"/>
      <c r="FQ228" s="9"/>
      <c r="FR228" s="9"/>
      <c r="FS228" s="9"/>
      <c r="FT228" s="9"/>
      <c r="FU228" s="9"/>
      <c r="FV228" s="9"/>
      <c r="FW228" s="9"/>
      <c r="FX228" s="9"/>
      <c r="FY228" s="10"/>
      <c r="FZ228" s="9"/>
      <c r="GA228" s="9"/>
    </row>
    <row r="229" spans="1:183" s="2" customFormat="1" ht="17.100000000000001" customHeight="1">
      <c r="A229" s="18" t="s">
        <v>214</v>
      </c>
      <c r="B229" s="58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35"/>
      <c r="AD229" s="35"/>
      <c r="AE229" s="35"/>
      <c r="AF229" s="35"/>
      <c r="AG229" s="35"/>
      <c r="AH229" s="35"/>
      <c r="AI229" s="77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10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10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10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  <c r="EO229" s="9"/>
      <c r="EP229" s="9"/>
      <c r="EQ229" s="9"/>
      <c r="ER229" s="9"/>
      <c r="ES229" s="9"/>
      <c r="ET229" s="9"/>
      <c r="EU229" s="9"/>
      <c r="EV229" s="9"/>
      <c r="EW229" s="10"/>
      <c r="EX229" s="9"/>
      <c r="EY229" s="9"/>
      <c r="EZ229" s="9"/>
      <c r="FA229" s="9"/>
      <c r="FB229" s="9"/>
      <c r="FC229" s="9"/>
      <c r="FD229" s="9"/>
      <c r="FE229" s="9"/>
      <c r="FF229" s="9"/>
      <c r="FG229" s="9"/>
      <c r="FH229" s="9"/>
      <c r="FI229" s="9"/>
      <c r="FJ229" s="9"/>
      <c r="FK229" s="9"/>
      <c r="FL229" s="9"/>
      <c r="FM229" s="9"/>
      <c r="FN229" s="9"/>
      <c r="FO229" s="9"/>
      <c r="FP229" s="9"/>
      <c r="FQ229" s="9"/>
      <c r="FR229" s="9"/>
      <c r="FS229" s="9"/>
      <c r="FT229" s="9"/>
      <c r="FU229" s="9"/>
      <c r="FV229" s="9"/>
      <c r="FW229" s="9"/>
      <c r="FX229" s="9"/>
      <c r="FY229" s="10"/>
      <c r="FZ229" s="9"/>
      <c r="GA229" s="9"/>
    </row>
    <row r="230" spans="1:183" s="2" customFormat="1" ht="17.100000000000001" customHeight="1">
      <c r="A230" s="14" t="s">
        <v>215</v>
      </c>
      <c r="B230" s="63">
        <v>0</v>
      </c>
      <c r="C230" s="63">
        <v>0</v>
      </c>
      <c r="D230" s="4">
        <f t="shared" si="42"/>
        <v>0</v>
      </c>
      <c r="E230" s="11">
        <v>0</v>
      </c>
      <c r="F230" s="5" t="s">
        <v>360</v>
      </c>
      <c r="G230" s="5" t="s">
        <v>360</v>
      </c>
      <c r="H230" s="5" t="s">
        <v>360</v>
      </c>
      <c r="I230" s="5" t="s">
        <v>360</v>
      </c>
      <c r="J230" s="5" t="s">
        <v>360</v>
      </c>
      <c r="K230" s="5" t="s">
        <v>360</v>
      </c>
      <c r="L230" s="5" t="s">
        <v>360</v>
      </c>
      <c r="M230" s="5" t="s">
        <v>360</v>
      </c>
      <c r="N230" s="35">
        <v>107.6</v>
      </c>
      <c r="O230" s="35">
        <v>111.3</v>
      </c>
      <c r="P230" s="4">
        <f t="shared" si="43"/>
        <v>1.0343866171003717</v>
      </c>
      <c r="Q230" s="11">
        <v>20</v>
      </c>
      <c r="R230" s="5" t="s">
        <v>360</v>
      </c>
      <c r="S230" s="5" t="s">
        <v>360</v>
      </c>
      <c r="T230" s="5" t="s">
        <v>360</v>
      </c>
      <c r="U230" s="5" t="s">
        <v>360</v>
      </c>
      <c r="V230" s="5" t="s">
        <v>360</v>
      </c>
      <c r="W230" s="5" t="s">
        <v>360</v>
      </c>
      <c r="X230" s="43">
        <f t="shared" si="48"/>
        <v>1.0343866171003717</v>
      </c>
      <c r="Y230" s="44">
        <v>988</v>
      </c>
      <c r="Z230" s="35">
        <f t="shared" si="44"/>
        <v>89.818181818181813</v>
      </c>
      <c r="AA230" s="35">
        <f t="shared" si="49"/>
        <v>92.9</v>
      </c>
      <c r="AB230" s="35">
        <f t="shared" si="45"/>
        <v>3.0818181818181927</v>
      </c>
      <c r="AC230" s="35">
        <v>0</v>
      </c>
      <c r="AD230" s="35">
        <f t="shared" si="46"/>
        <v>92.9</v>
      </c>
      <c r="AE230" s="35"/>
      <c r="AF230" s="35">
        <f t="shared" si="47"/>
        <v>92.9</v>
      </c>
      <c r="AG230" s="35">
        <v>92.9</v>
      </c>
      <c r="AH230" s="35">
        <f t="shared" si="50"/>
        <v>0</v>
      </c>
      <c r="AI230" s="77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10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10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10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  <c r="EO230" s="9"/>
      <c r="EP230" s="9"/>
      <c r="EQ230" s="9"/>
      <c r="ER230" s="9"/>
      <c r="ES230" s="9"/>
      <c r="ET230" s="9"/>
      <c r="EU230" s="9"/>
      <c r="EV230" s="9"/>
      <c r="EW230" s="10"/>
      <c r="EX230" s="9"/>
      <c r="EY230" s="9"/>
      <c r="EZ230" s="9"/>
      <c r="FA230" s="9"/>
      <c r="FB230" s="9"/>
      <c r="FC230" s="9"/>
      <c r="FD230" s="9"/>
      <c r="FE230" s="9"/>
      <c r="FF230" s="9"/>
      <c r="FG230" s="9"/>
      <c r="FH230" s="9"/>
      <c r="FI230" s="9"/>
      <c r="FJ230" s="9"/>
      <c r="FK230" s="9"/>
      <c r="FL230" s="9"/>
      <c r="FM230" s="9"/>
      <c r="FN230" s="9"/>
      <c r="FO230" s="9"/>
      <c r="FP230" s="9"/>
      <c r="FQ230" s="9"/>
      <c r="FR230" s="9"/>
      <c r="FS230" s="9"/>
      <c r="FT230" s="9"/>
      <c r="FU230" s="9"/>
      <c r="FV230" s="9"/>
      <c r="FW230" s="9"/>
      <c r="FX230" s="9"/>
      <c r="FY230" s="10"/>
      <c r="FZ230" s="9"/>
      <c r="GA230" s="9"/>
    </row>
    <row r="231" spans="1:183" s="2" customFormat="1" ht="17.100000000000001" customHeight="1">
      <c r="A231" s="14" t="s">
        <v>144</v>
      </c>
      <c r="B231" s="63">
        <v>0</v>
      </c>
      <c r="C231" s="63">
        <v>0</v>
      </c>
      <c r="D231" s="4">
        <f t="shared" si="42"/>
        <v>0</v>
      </c>
      <c r="E231" s="11">
        <v>0</v>
      </c>
      <c r="F231" s="5" t="s">
        <v>360</v>
      </c>
      <c r="G231" s="5" t="s">
        <v>360</v>
      </c>
      <c r="H231" s="5" t="s">
        <v>360</v>
      </c>
      <c r="I231" s="5" t="s">
        <v>360</v>
      </c>
      <c r="J231" s="5" t="s">
        <v>360</v>
      </c>
      <c r="K231" s="5" t="s">
        <v>360</v>
      </c>
      <c r="L231" s="5" t="s">
        <v>360</v>
      </c>
      <c r="M231" s="5" t="s">
        <v>360</v>
      </c>
      <c r="N231" s="35">
        <v>57.4</v>
      </c>
      <c r="O231" s="35">
        <v>69.2</v>
      </c>
      <c r="P231" s="4">
        <f t="shared" si="43"/>
        <v>1.2005574912891985</v>
      </c>
      <c r="Q231" s="11">
        <v>20</v>
      </c>
      <c r="R231" s="5" t="s">
        <v>360</v>
      </c>
      <c r="S231" s="5" t="s">
        <v>360</v>
      </c>
      <c r="T231" s="5" t="s">
        <v>360</v>
      </c>
      <c r="U231" s="5" t="s">
        <v>360</v>
      </c>
      <c r="V231" s="5" t="s">
        <v>360</v>
      </c>
      <c r="W231" s="5" t="s">
        <v>360</v>
      </c>
      <c r="X231" s="43">
        <f t="shared" si="48"/>
        <v>1.2005574912891985</v>
      </c>
      <c r="Y231" s="44">
        <v>969</v>
      </c>
      <c r="Z231" s="35">
        <f t="shared" si="44"/>
        <v>88.090909090909093</v>
      </c>
      <c r="AA231" s="35">
        <f t="shared" si="49"/>
        <v>105.8</v>
      </c>
      <c r="AB231" s="35">
        <f t="shared" si="45"/>
        <v>17.709090909090904</v>
      </c>
      <c r="AC231" s="35">
        <v>0</v>
      </c>
      <c r="AD231" s="35">
        <f t="shared" si="46"/>
        <v>105.8</v>
      </c>
      <c r="AE231" s="35"/>
      <c r="AF231" s="35">
        <f t="shared" si="47"/>
        <v>105.8</v>
      </c>
      <c r="AG231" s="35">
        <v>105.8</v>
      </c>
      <c r="AH231" s="35">
        <f t="shared" si="50"/>
        <v>0</v>
      </c>
      <c r="AI231" s="77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10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10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10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  <c r="EO231" s="9"/>
      <c r="EP231" s="9"/>
      <c r="EQ231" s="9"/>
      <c r="ER231" s="9"/>
      <c r="ES231" s="9"/>
      <c r="ET231" s="9"/>
      <c r="EU231" s="9"/>
      <c r="EV231" s="9"/>
      <c r="EW231" s="10"/>
      <c r="EX231" s="9"/>
      <c r="EY231" s="9"/>
      <c r="EZ231" s="9"/>
      <c r="FA231" s="9"/>
      <c r="FB231" s="9"/>
      <c r="FC231" s="9"/>
      <c r="FD231" s="9"/>
      <c r="FE231" s="9"/>
      <c r="FF231" s="9"/>
      <c r="FG231" s="9"/>
      <c r="FH231" s="9"/>
      <c r="FI231" s="9"/>
      <c r="FJ231" s="9"/>
      <c r="FK231" s="9"/>
      <c r="FL231" s="9"/>
      <c r="FM231" s="9"/>
      <c r="FN231" s="9"/>
      <c r="FO231" s="9"/>
      <c r="FP231" s="9"/>
      <c r="FQ231" s="9"/>
      <c r="FR231" s="9"/>
      <c r="FS231" s="9"/>
      <c r="FT231" s="9"/>
      <c r="FU231" s="9"/>
      <c r="FV231" s="9"/>
      <c r="FW231" s="9"/>
      <c r="FX231" s="9"/>
      <c r="FY231" s="10"/>
      <c r="FZ231" s="9"/>
      <c r="GA231" s="9"/>
    </row>
    <row r="232" spans="1:183" s="2" customFormat="1" ht="17.100000000000001" customHeight="1">
      <c r="A232" s="14" t="s">
        <v>216</v>
      </c>
      <c r="B232" s="63">
        <v>0</v>
      </c>
      <c r="C232" s="63">
        <v>0</v>
      </c>
      <c r="D232" s="4">
        <f t="shared" si="42"/>
        <v>0</v>
      </c>
      <c r="E232" s="11">
        <v>0</v>
      </c>
      <c r="F232" s="5" t="s">
        <v>360</v>
      </c>
      <c r="G232" s="5" t="s">
        <v>360</v>
      </c>
      <c r="H232" s="5" t="s">
        <v>360</v>
      </c>
      <c r="I232" s="5" t="s">
        <v>360</v>
      </c>
      <c r="J232" s="5" t="s">
        <v>360</v>
      </c>
      <c r="K232" s="5" t="s">
        <v>360</v>
      </c>
      <c r="L232" s="5" t="s">
        <v>360</v>
      </c>
      <c r="M232" s="5" t="s">
        <v>360</v>
      </c>
      <c r="N232" s="35">
        <v>49.9</v>
      </c>
      <c r="O232" s="35">
        <v>0</v>
      </c>
      <c r="P232" s="4">
        <f t="shared" si="43"/>
        <v>0</v>
      </c>
      <c r="Q232" s="11">
        <v>20</v>
      </c>
      <c r="R232" s="5" t="s">
        <v>360</v>
      </c>
      <c r="S232" s="5" t="s">
        <v>360</v>
      </c>
      <c r="T232" s="5" t="s">
        <v>360</v>
      </c>
      <c r="U232" s="5" t="s">
        <v>360</v>
      </c>
      <c r="V232" s="5" t="s">
        <v>360</v>
      </c>
      <c r="W232" s="5" t="s">
        <v>360</v>
      </c>
      <c r="X232" s="43">
        <f t="shared" si="48"/>
        <v>0</v>
      </c>
      <c r="Y232" s="44">
        <v>1062</v>
      </c>
      <c r="Z232" s="35">
        <f t="shared" si="44"/>
        <v>96.545454545454547</v>
      </c>
      <c r="AA232" s="35">
        <f t="shared" si="49"/>
        <v>0</v>
      </c>
      <c r="AB232" s="35">
        <f t="shared" si="45"/>
        <v>-96.545454545454547</v>
      </c>
      <c r="AC232" s="35">
        <v>0</v>
      </c>
      <c r="AD232" s="35">
        <f t="shared" si="46"/>
        <v>0</v>
      </c>
      <c r="AE232" s="35"/>
      <c r="AF232" s="35">
        <f t="shared" si="47"/>
        <v>0</v>
      </c>
      <c r="AG232" s="35">
        <v>0</v>
      </c>
      <c r="AH232" s="35">
        <f t="shared" si="50"/>
        <v>0</v>
      </c>
      <c r="AI232" s="77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10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10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10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  <c r="EO232" s="9"/>
      <c r="EP232" s="9"/>
      <c r="EQ232" s="9"/>
      <c r="ER232" s="9"/>
      <c r="ES232" s="9"/>
      <c r="ET232" s="9"/>
      <c r="EU232" s="9"/>
      <c r="EV232" s="9"/>
      <c r="EW232" s="10"/>
      <c r="EX232" s="9"/>
      <c r="EY232" s="9"/>
      <c r="EZ232" s="9"/>
      <c r="FA232" s="9"/>
      <c r="FB232" s="9"/>
      <c r="FC232" s="9"/>
      <c r="FD232" s="9"/>
      <c r="FE232" s="9"/>
      <c r="FF232" s="9"/>
      <c r="FG232" s="9"/>
      <c r="FH232" s="9"/>
      <c r="FI232" s="9"/>
      <c r="FJ232" s="9"/>
      <c r="FK232" s="9"/>
      <c r="FL232" s="9"/>
      <c r="FM232" s="9"/>
      <c r="FN232" s="9"/>
      <c r="FO232" s="9"/>
      <c r="FP232" s="9"/>
      <c r="FQ232" s="9"/>
      <c r="FR232" s="9"/>
      <c r="FS232" s="9"/>
      <c r="FT232" s="9"/>
      <c r="FU232" s="9"/>
      <c r="FV232" s="9"/>
      <c r="FW232" s="9"/>
      <c r="FX232" s="9"/>
      <c r="FY232" s="10"/>
      <c r="FZ232" s="9"/>
      <c r="GA232" s="9"/>
    </row>
    <row r="233" spans="1:183" s="2" customFormat="1" ht="17.100000000000001" customHeight="1">
      <c r="A233" s="14" t="s">
        <v>217</v>
      </c>
      <c r="B233" s="63">
        <v>0</v>
      </c>
      <c r="C233" s="63">
        <v>0</v>
      </c>
      <c r="D233" s="4">
        <f t="shared" si="42"/>
        <v>0</v>
      </c>
      <c r="E233" s="11">
        <v>0</v>
      </c>
      <c r="F233" s="5" t="s">
        <v>360</v>
      </c>
      <c r="G233" s="5" t="s">
        <v>360</v>
      </c>
      <c r="H233" s="5" t="s">
        <v>360</v>
      </c>
      <c r="I233" s="5" t="s">
        <v>360</v>
      </c>
      <c r="J233" s="5" t="s">
        <v>360</v>
      </c>
      <c r="K233" s="5" t="s">
        <v>360</v>
      </c>
      <c r="L233" s="5" t="s">
        <v>360</v>
      </c>
      <c r="M233" s="5" t="s">
        <v>360</v>
      </c>
      <c r="N233" s="35">
        <v>272.8</v>
      </c>
      <c r="O233" s="35">
        <v>167.1</v>
      </c>
      <c r="P233" s="4">
        <f t="shared" si="43"/>
        <v>0.6125366568914955</v>
      </c>
      <c r="Q233" s="11">
        <v>20</v>
      </c>
      <c r="R233" s="5" t="s">
        <v>360</v>
      </c>
      <c r="S233" s="5" t="s">
        <v>360</v>
      </c>
      <c r="T233" s="5" t="s">
        <v>360</v>
      </c>
      <c r="U233" s="5" t="s">
        <v>360</v>
      </c>
      <c r="V233" s="5" t="s">
        <v>360</v>
      </c>
      <c r="W233" s="5" t="s">
        <v>360</v>
      </c>
      <c r="X233" s="43">
        <f t="shared" si="48"/>
        <v>0.6125366568914955</v>
      </c>
      <c r="Y233" s="44">
        <v>785</v>
      </c>
      <c r="Z233" s="35">
        <f t="shared" si="44"/>
        <v>71.36363636363636</v>
      </c>
      <c r="AA233" s="35">
        <f t="shared" si="49"/>
        <v>43.7</v>
      </c>
      <c r="AB233" s="35">
        <f t="shared" si="45"/>
        <v>-27.663636363636357</v>
      </c>
      <c r="AC233" s="35">
        <v>0</v>
      </c>
      <c r="AD233" s="35">
        <f t="shared" si="46"/>
        <v>43.7</v>
      </c>
      <c r="AE233" s="35"/>
      <c r="AF233" s="35">
        <f t="shared" si="47"/>
        <v>43.7</v>
      </c>
      <c r="AG233" s="35">
        <v>43.7</v>
      </c>
      <c r="AH233" s="35">
        <f t="shared" si="50"/>
        <v>0</v>
      </c>
      <c r="AI233" s="77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10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10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10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  <c r="EO233" s="9"/>
      <c r="EP233" s="9"/>
      <c r="EQ233" s="9"/>
      <c r="ER233" s="9"/>
      <c r="ES233" s="9"/>
      <c r="ET233" s="9"/>
      <c r="EU233" s="9"/>
      <c r="EV233" s="9"/>
      <c r="EW233" s="10"/>
      <c r="EX233" s="9"/>
      <c r="EY233" s="9"/>
      <c r="EZ233" s="9"/>
      <c r="FA233" s="9"/>
      <c r="FB233" s="9"/>
      <c r="FC233" s="9"/>
      <c r="FD233" s="9"/>
      <c r="FE233" s="9"/>
      <c r="FF233" s="9"/>
      <c r="FG233" s="9"/>
      <c r="FH233" s="9"/>
      <c r="FI233" s="9"/>
      <c r="FJ233" s="9"/>
      <c r="FK233" s="9"/>
      <c r="FL233" s="9"/>
      <c r="FM233" s="9"/>
      <c r="FN233" s="9"/>
      <c r="FO233" s="9"/>
      <c r="FP233" s="9"/>
      <c r="FQ233" s="9"/>
      <c r="FR233" s="9"/>
      <c r="FS233" s="9"/>
      <c r="FT233" s="9"/>
      <c r="FU233" s="9"/>
      <c r="FV233" s="9"/>
      <c r="FW233" s="9"/>
      <c r="FX233" s="9"/>
      <c r="FY233" s="10"/>
      <c r="FZ233" s="9"/>
      <c r="GA233" s="9"/>
    </row>
    <row r="234" spans="1:183" s="2" customFormat="1" ht="17.100000000000001" customHeight="1">
      <c r="A234" s="45" t="s">
        <v>218</v>
      </c>
      <c r="B234" s="63">
        <v>6876</v>
      </c>
      <c r="C234" s="63">
        <v>9651.2999999999993</v>
      </c>
      <c r="D234" s="4">
        <f t="shared" si="42"/>
        <v>1.2203621291448516</v>
      </c>
      <c r="E234" s="11">
        <v>5</v>
      </c>
      <c r="F234" s="5" t="s">
        <v>360</v>
      </c>
      <c r="G234" s="5" t="s">
        <v>360</v>
      </c>
      <c r="H234" s="5" t="s">
        <v>360</v>
      </c>
      <c r="I234" s="5" t="s">
        <v>360</v>
      </c>
      <c r="J234" s="5" t="s">
        <v>360</v>
      </c>
      <c r="K234" s="5" t="s">
        <v>360</v>
      </c>
      <c r="L234" s="5" t="s">
        <v>360</v>
      </c>
      <c r="M234" s="5" t="s">
        <v>360</v>
      </c>
      <c r="N234" s="35">
        <v>400.6</v>
      </c>
      <c r="O234" s="35">
        <v>267.5</v>
      </c>
      <c r="P234" s="4">
        <f t="shared" si="43"/>
        <v>0.66774837743384918</v>
      </c>
      <c r="Q234" s="11">
        <v>20</v>
      </c>
      <c r="R234" s="5" t="s">
        <v>360</v>
      </c>
      <c r="S234" s="5" t="s">
        <v>360</v>
      </c>
      <c r="T234" s="5" t="s">
        <v>360</v>
      </c>
      <c r="U234" s="5" t="s">
        <v>360</v>
      </c>
      <c r="V234" s="5" t="s">
        <v>360</v>
      </c>
      <c r="W234" s="5" t="s">
        <v>360</v>
      </c>
      <c r="X234" s="43">
        <f t="shared" si="48"/>
        <v>0.77827112777604968</v>
      </c>
      <c r="Y234" s="44">
        <v>414</v>
      </c>
      <c r="Z234" s="35">
        <f t="shared" si="44"/>
        <v>37.636363636363633</v>
      </c>
      <c r="AA234" s="35">
        <f t="shared" si="49"/>
        <v>29.3</v>
      </c>
      <c r="AB234" s="35">
        <f t="shared" si="45"/>
        <v>-8.3363636363636324</v>
      </c>
      <c r="AC234" s="35">
        <v>0</v>
      </c>
      <c r="AD234" s="35">
        <f t="shared" si="46"/>
        <v>29.3</v>
      </c>
      <c r="AE234" s="35"/>
      <c r="AF234" s="35">
        <f t="shared" si="47"/>
        <v>29.3</v>
      </c>
      <c r="AG234" s="35">
        <v>29.3</v>
      </c>
      <c r="AH234" s="35">
        <f t="shared" si="50"/>
        <v>0</v>
      </c>
      <c r="AI234" s="77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10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10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10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  <c r="EO234" s="9"/>
      <c r="EP234" s="9"/>
      <c r="EQ234" s="9"/>
      <c r="ER234" s="9"/>
      <c r="ES234" s="9"/>
      <c r="ET234" s="9"/>
      <c r="EU234" s="9"/>
      <c r="EV234" s="9"/>
      <c r="EW234" s="10"/>
      <c r="EX234" s="9"/>
      <c r="EY234" s="9"/>
      <c r="EZ234" s="9"/>
      <c r="FA234" s="9"/>
      <c r="FB234" s="9"/>
      <c r="FC234" s="9"/>
      <c r="FD234" s="9"/>
      <c r="FE234" s="9"/>
      <c r="FF234" s="9"/>
      <c r="FG234" s="9"/>
      <c r="FH234" s="9"/>
      <c r="FI234" s="9"/>
      <c r="FJ234" s="9"/>
      <c r="FK234" s="9"/>
      <c r="FL234" s="9"/>
      <c r="FM234" s="9"/>
      <c r="FN234" s="9"/>
      <c r="FO234" s="9"/>
      <c r="FP234" s="9"/>
      <c r="FQ234" s="9"/>
      <c r="FR234" s="9"/>
      <c r="FS234" s="9"/>
      <c r="FT234" s="9"/>
      <c r="FU234" s="9"/>
      <c r="FV234" s="9"/>
      <c r="FW234" s="9"/>
      <c r="FX234" s="9"/>
      <c r="FY234" s="10"/>
      <c r="FZ234" s="9"/>
      <c r="GA234" s="9"/>
    </row>
    <row r="235" spans="1:183" s="2" customFormat="1" ht="17.100000000000001" customHeight="1">
      <c r="A235" s="14" t="s">
        <v>219</v>
      </c>
      <c r="B235" s="63">
        <v>1147425</v>
      </c>
      <c r="C235" s="63">
        <v>1317535.3</v>
      </c>
      <c r="D235" s="4">
        <f t="shared" si="42"/>
        <v>1.1482539599538097</v>
      </c>
      <c r="E235" s="11">
        <v>5</v>
      </c>
      <c r="F235" s="5" t="s">
        <v>360</v>
      </c>
      <c r="G235" s="5" t="s">
        <v>360</v>
      </c>
      <c r="H235" s="5" t="s">
        <v>360</v>
      </c>
      <c r="I235" s="5" t="s">
        <v>360</v>
      </c>
      <c r="J235" s="5" t="s">
        <v>360</v>
      </c>
      <c r="K235" s="5" t="s">
        <v>360</v>
      </c>
      <c r="L235" s="5" t="s">
        <v>360</v>
      </c>
      <c r="M235" s="5" t="s">
        <v>360</v>
      </c>
      <c r="N235" s="35">
        <v>2814.1</v>
      </c>
      <c r="O235" s="35">
        <v>2348.8000000000002</v>
      </c>
      <c r="P235" s="4">
        <f t="shared" si="43"/>
        <v>0.83465406346611715</v>
      </c>
      <c r="Q235" s="11">
        <v>20</v>
      </c>
      <c r="R235" s="5" t="s">
        <v>360</v>
      </c>
      <c r="S235" s="5" t="s">
        <v>360</v>
      </c>
      <c r="T235" s="5" t="s">
        <v>360</v>
      </c>
      <c r="U235" s="5" t="s">
        <v>360</v>
      </c>
      <c r="V235" s="5" t="s">
        <v>360</v>
      </c>
      <c r="W235" s="5" t="s">
        <v>360</v>
      </c>
      <c r="X235" s="43">
        <f t="shared" si="48"/>
        <v>0.89737404276365562</v>
      </c>
      <c r="Y235" s="44">
        <v>286</v>
      </c>
      <c r="Z235" s="35">
        <f t="shared" si="44"/>
        <v>26</v>
      </c>
      <c r="AA235" s="35">
        <f t="shared" si="49"/>
        <v>23.3</v>
      </c>
      <c r="AB235" s="35">
        <f t="shared" si="45"/>
        <v>-2.6999999999999993</v>
      </c>
      <c r="AC235" s="35">
        <v>0</v>
      </c>
      <c r="AD235" s="35">
        <f t="shared" si="46"/>
        <v>23.3</v>
      </c>
      <c r="AE235" s="35"/>
      <c r="AF235" s="35">
        <f t="shared" si="47"/>
        <v>23.3</v>
      </c>
      <c r="AG235" s="35">
        <v>23.3</v>
      </c>
      <c r="AH235" s="35">
        <f t="shared" si="50"/>
        <v>0</v>
      </c>
      <c r="AI235" s="77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10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10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10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  <c r="EO235" s="9"/>
      <c r="EP235" s="9"/>
      <c r="EQ235" s="9"/>
      <c r="ER235" s="9"/>
      <c r="ES235" s="9"/>
      <c r="ET235" s="9"/>
      <c r="EU235" s="9"/>
      <c r="EV235" s="9"/>
      <c r="EW235" s="10"/>
      <c r="EX235" s="9"/>
      <c r="EY235" s="9"/>
      <c r="EZ235" s="9"/>
      <c r="FA235" s="9"/>
      <c r="FB235" s="9"/>
      <c r="FC235" s="9"/>
      <c r="FD235" s="9"/>
      <c r="FE235" s="9"/>
      <c r="FF235" s="9"/>
      <c r="FG235" s="9"/>
      <c r="FH235" s="9"/>
      <c r="FI235" s="9"/>
      <c r="FJ235" s="9"/>
      <c r="FK235" s="9"/>
      <c r="FL235" s="9"/>
      <c r="FM235" s="9"/>
      <c r="FN235" s="9"/>
      <c r="FO235" s="9"/>
      <c r="FP235" s="9"/>
      <c r="FQ235" s="9"/>
      <c r="FR235" s="9"/>
      <c r="FS235" s="9"/>
      <c r="FT235" s="9"/>
      <c r="FU235" s="9"/>
      <c r="FV235" s="9"/>
      <c r="FW235" s="9"/>
      <c r="FX235" s="9"/>
      <c r="FY235" s="10"/>
      <c r="FZ235" s="9"/>
      <c r="GA235" s="9"/>
    </row>
    <row r="236" spans="1:183" s="2" customFormat="1" ht="17.100000000000001" customHeight="1">
      <c r="A236" s="14" t="s">
        <v>220</v>
      </c>
      <c r="B236" s="63">
        <v>0</v>
      </c>
      <c r="C236" s="63">
        <v>0</v>
      </c>
      <c r="D236" s="4">
        <f t="shared" si="42"/>
        <v>0</v>
      </c>
      <c r="E236" s="11">
        <v>0</v>
      </c>
      <c r="F236" s="5" t="s">
        <v>360</v>
      </c>
      <c r="G236" s="5" t="s">
        <v>360</v>
      </c>
      <c r="H236" s="5" t="s">
        <v>360</v>
      </c>
      <c r="I236" s="5" t="s">
        <v>360</v>
      </c>
      <c r="J236" s="5" t="s">
        <v>360</v>
      </c>
      <c r="K236" s="5" t="s">
        <v>360</v>
      </c>
      <c r="L236" s="5" t="s">
        <v>360</v>
      </c>
      <c r="M236" s="5" t="s">
        <v>360</v>
      </c>
      <c r="N236" s="35">
        <v>41</v>
      </c>
      <c r="O236" s="35">
        <v>46.4</v>
      </c>
      <c r="P236" s="4">
        <f t="shared" si="43"/>
        <v>1.1317073170731706</v>
      </c>
      <c r="Q236" s="11">
        <v>20</v>
      </c>
      <c r="R236" s="5" t="s">
        <v>360</v>
      </c>
      <c r="S236" s="5" t="s">
        <v>360</v>
      </c>
      <c r="T236" s="5" t="s">
        <v>360</v>
      </c>
      <c r="U236" s="5" t="s">
        <v>360</v>
      </c>
      <c r="V236" s="5" t="s">
        <v>360</v>
      </c>
      <c r="W236" s="5" t="s">
        <v>360</v>
      </c>
      <c r="X236" s="43">
        <f t="shared" si="48"/>
        <v>1.1317073170731706</v>
      </c>
      <c r="Y236" s="44">
        <v>1367</v>
      </c>
      <c r="Z236" s="35">
        <f t="shared" si="44"/>
        <v>124.27272727272727</v>
      </c>
      <c r="AA236" s="35">
        <f t="shared" si="49"/>
        <v>140.6</v>
      </c>
      <c r="AB236" s="35">
        <f t="shared" si="45"/>
        <v>16.327272727272728</v>
      </c>
      <c r="AC236" s="35">
        <v>0</v>
      </c>
      <c r="AD236" s="35">
        <f t="shared" si="46"/>
        <v>140.6</v>
      </c>
      <c r="AE236" s="35"/>
      <c r="AF236" s="35">
        <f t="shared" si="47"/>
        <v>140.6</v>
      </c>
      <c r="AG236" s="35">
        <v>140.6</v>
      </c>
      <c r="AH236" s="35">
        <f t="shared" si="50"/>
        <v>0</v>
      </c>
      <c r="AI236" s="77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10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10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10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  <c r="EO236" s="9"/>
      <c r="EP236" s="9"/>
      <c r="EQ236" s="9"/>
      <c r="ER236" s="9"/>
      <c r="ES236" s="9"/>
      <c r="ET236" s="9"/>
      <c r="EU236" s="9"/>
      <c r="EV236" s="9"/>
      <c r="EW236" s="10"/>
      <c r="EX236" s="9"/>
      <c r="EY236" s="9"/>
      <c r="EZ236" s="9"/>
      <c r="FA236" s="9"/>
      <c r="FB236" s="9"/>
      <c r="FC236" s="9"/>
      <c r="FD236" s="9"/>
      <c r="FE236" s="9"/>
      <c r="FF236" s="9"/>
      <c r="FG236" s="9"/>
      <c r="FH236" s="9"/>
      <c r="FI236" s="9"/>
      <c r="FJ236" s="9"/>
      <c r="FK236" s="9"/>
      <c r="FL236" s="9"/>
      <c r="FM236" s="9"/>
      <c r="FN236" s="9"/>
      <c r="FO236" s="9"/>
      <c r="FP236" s="9"/>
      <c r="FQ236" s="9"/>
      <c r="FR236" s="9"/>
      <c r="FS236" s="9"/>
      <c r="FT236" s="9"/>
      <c r="FU236" s="9"/>
      <c r="FV236" s="9"/>
      <c r="FW236" s="9"/>
      <c r="FX236" s="9"/>
      <c r="FY236" s="10"/>
      <c r="FZ236" s="9"/>
      <c r="GA236" s="9"/>
    </row>
    <row r="237" spans="1:183" s="2" customFormat="1" ht="17.100000000000001" customHeight="1">
      <c r="A237" s="14" t="s">
        <v>221</v>
      </c>
      <c r="B237" s="63">
        <v>0</v>
      </c>
      <c r="C237" s="63">
        <v>0</v>
      </c>
      <c r="D237" s="4">
        <f t="shared" si="42"/>
        <v>0</v>
      </c>
      <c r="E237" s="11">
        <v>0</v>
      </c>
      <c r="F237" s="5" t="s">
        <v>360</v>
      </c>
      <c r="G237" s="5" t="s">
        <v>360</v>
      </c>
      <c r="H237" s="5" t="s">
        <v>360</v>
      </c>
      <c r="I237" s="5" t="s">
        <v>360</v>
      </c>
      <c r="J237" s="5" t="s">
        <v>360</v>
      </c>
      <c r="K237" s="5" t="s">
        <v>360</v>
      </c>
      <c r="L237" s="5" t="s">
        <v>360</v>
      </c>
      <c r="M237" s="5" t="s">
        <v>360</v>
      </c>
      <c r="N237" s="35">
        <v>454.7</v>
      </c>
      <c r="O237" s="35">
        <v>1235.0999999999999</v>
      </c>
      <c r="P237" s="4">
        <f t="shared" si="43"/>
        <v>1.3</v>
      </c>
      <c r="Q237" s="11">
        <v>20</v>
      </c>
      <c r="R237" s="5" t="s">
        <v>360</v>
      </c>
      <c r="S237" s="5" t="s">
        <v>360</v>
      </c>
      <c r="T237" s="5" t="s">
        <v>360</v>
      </c>
      <c r="U237" s="5" t="s">
        <v>360</v>
      </c>
      <c r="V237" s="5" t="s">
        <v>360</v>
      </c>
      <c r="W237" s="5" t="s">
        <v>360</v>
      </c>
      <c r="X237" s="43">
        <f t="shared" si="48"/>
        <v>1.3</v>
      </c>
      <c r="Y237" s="44">
        <v>1063</v>
      </c>
      <c r="Z237" s="35">
        <f t="shared" si="44"/>
        <v>96.63636363636364</v>
      </c>
      <c r="AA237" s="35">
        <f t="shared" si="49"/>
        <v>125.6</v>
      </c>
      <c r="AB237" s="35">
        <f t="shared" si="45"/>
        <v>28.963636363636354</v>
      </c>
      <c r="AC237" s="35">
        <v>0</v>
      </c>
      <c r="AD237" s="35">
        <f t="shared" si="46"/>
        <v>125.6</v>
      </c>
      <c r="AE237" s="35"/>
      <c r="AF237" s="35">
        <f t="shared" si="47"/>
        <v>125.6</v>
      </c>
      <c r="AG237" s="35">
        <v>125.6</v>
      </c>
      <c r="AH237" s="35">
        <f t="shared" si="50"/>
        <v>0</v>
      </c>
      <c r="AI237" s="77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10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10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10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  <c r="EO237" s="9"/>
      <c r="EP237" s="9"/>
      <c r="EQ237" s="9"/>
      <c r="ER237" s="9"/>
      <c r="ES237" s="9"/>
      <c r="ET237" s="9"/>
      <c r="EU237" s="9"/>
      <c r="EV237" s="9"/>
      <c r="EW237" s="10"/>
      <c r="EX237" s="9"/>
      <c r="EY237" s="9"/>
      <c r="EZ237" s="9"/>
      <c r="FA237" s="9"/>
      <c r="FB237" s="9"/>
      <c r="FC237" s="9"/>
      <c r="FD237" s="9"/>
      <c r="FE237" s="9"/>
      <c r="FF237" s="9"/>
      <c r="FG237" s="9"/>
      <c r="FH237" s="9"/>
      <c r="FI237" s="9"/>
      <c r="FJ237" s="9"/>
      <c r="FK237" s="9"/>
      <c r="FL237" s="9"/>
      <c r="FM237" s="9"/>
      <c r="FN237" s="9"/>
      <c r="FO237" s="9"/>
      <c r="FP237" s="9"/>
      <c r="FQ237" s="9"/>
      <c r="FR237" s="9"/>
      <c r="FS237" s="9"/>
      <c r="FT237" s="9"/>
      <c r="FU237" s="9"/>
      <c r="FV237" s="9"/>
      <c r="FW237" s="9"/>
      <c r="FX237" s="9"/>
      <c r="FY237" s="10"/>
      <c r="FZ237" s="9"/>
      <c r="GA237" s="9"/>
    </row>
    <row r="238" spans="1:183" s="2" customFormat="1" ht="17.100000000000001" customHeight="1">
      <c r="A238" s="14" t="s">
        <v>222</v>
      </c>
      <c r="B238" s="63">
        <v>100534</v>
      </c>
      <c r="C238" s="63">
        <v>86099.9</v>
      </c>
      <c r="D238" s="4">
        <f t="shared" si="42"/>
        <v>0.85642568683231535</v>
      </c>
      <c r="E238" s="11">
        <v>5</v>
      </c>
      <c r="F238" s="5" t="s">
        <v>360</v>
      </c>
      <c r="G238" s="5" t="s">
        <v>360</v>
      </c>
      <c r="H238" s="5" t="s">
        <v>360</v>
      </c>
      <c r="I238" s="5" t="s">
        <v>360</v>
      </c>
      <c r="J238" s="5" t="s">
        <v>360</v>
      </c>
      <c r="K238" s="5" t="s">
        <v>360</v>
      </c>
      <c r="L238" s="5" t="s">
        <v>360</v>
      </c>
      <c r="M238" s="5" t="s">
        <v>360</v>
      </c>
      <c r="N238" s="35">
        <v>437.2</v>
      </c>
      <c r="O238" s="35">
        <v>515.29999999999995</v>
      </c>
      <c r="P238" s="4">
        <f t="shared" si="43"/>
        <v>1.1786367795059469</v>
      </c>
      <c r="Q238" s="11">
        <v>20</v>
      </c>
      <c r="R238" s="5" t="s">
        <v>360</v>
      </c>
      <c r="S238" s="5" t="s">
        <v>360</v>
      </c>
      <c r="T238" s="5" t="s">
        <v>360</v>
      </c>
      <c r="U238" s="5" t="s">
        <v>360</v>
      </c>
      <c r="V238" s="5" t="s">
        <v>360</v>
      </c>
      <c r="W238" s="5" t="s">
        <v>360</v>
      </c>
      <c r="X238" s="43">
        <f t="shared" si="48"/>
        <v>1.1141945609712207</v>
      </c>
      <c r="Y238" s="44">
        <v>1832</v>
      </c>
      <c r="Z238" s="35">
        <f t="shared" si="44"/>
        <v>166.54545454545453</v>
      </c>
      <c r="AA238" s="35">
        <f t="shared" si="49"/>
        <v>185.6</v>
      </c>
      <c r="AB238" s="35">
        <f t="shared" si="45"/>
        <v>19.054545454545462</v>
      </c>
      <c r="AC238" s="35">
        <v>0</v>
      </c>
      <c r="AD238" s="35">
        <f t="shared" si="46"/>
        <v>185.6</v>
      </c>
      <c r="AE238" s="35"/>
      <c r="AF238" s="35">
        <f t="shared" si="47"/>
        <v>185.6</v>
      </c>
      <c r="AG238" s="35">
        <v>185.6</v>
      </c>
      <c r="AH238" s="35">
        <f t="shared" si="50"/>
        <v>0</v>
      </c>
      <c r="AI238" s="77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10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10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10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  <c r="EO238" s="9"/>
      <c r="EP238" s="9"/>
      <c r="EQ238" s="9"/>
      <c r="ER238" s="9"/>
      <c r="ES238" s="9"/>
      <c r="ET238" s="9"/>
      <c r="EU238" s="9"/>
      <c r="EV238" s="9"/>
      <c r="EW238" s="10"/>
      <c r="EX238" s="9"/>
      <c r="EY238" s="9"/>
      <c r="EZ238" s="9"/>
      <c r="FA238" s="9"/>
      <c r="FB238" s="9"/>
      <c r="FC238" s="9"/>
      <c r="FD238" s="9"/>
      <c r="FE238" s="9"/>
      <c r="FF238" s="9"/>
      <c r="FG238" s="9"/>
      <c r="FH238" s="9"/>
      <c r="FI238" s="9"/>
      <c r="FJ238" s="9"/>
      <c r="FK238" s="9"/>
      <c r="FL238" s="9"/>
      <c r="FM238" s="9"/>
      <c r="FN238" s="9"/>
      <c r="FO238" s="9"/>
      <c r="FP238" s="9"/>
      <c r="FQ238" s="9"/>
      <c r="FR238" s="9"/>
      <c r="FS238" s="9"/>
      <c r="FT238" s="9"/>
      <c r="FU238" s="9"/>
      <c r="FV238" s="9"/>
      <c r="FW238" s="9"/>
      <c r="FX238" s="9"/>
      <c r="FY238" s="10"/>
      <c r="FZ238" s="9"/>
      <c r="GA238" s="9"/>
    </row>
    <row r="239" spans="1:183" s="2" customFormat="1" ht="17.100000000000001" customHeight="1">
      <c r="A239" s="18" t="s">
        <v>223</v>
      </c>
      <c r="B239" s="58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35"/>
      <c r="AD239" s="35"/>
      <c r="AE239" s="35"/>
      <c r="AF239" s="35"/>
      <c r="AG239" s="35"/>
      <c r="AH239" s="35"/>
      <c r="AI239" s="77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10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10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10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  <c r="EO239" s="9"/>
      <c r="EP239" s="9"/>
      <c r="EQ239" s="9"/>
      <c r="ER239" s="9"/>
      <c r="ES239" s="9"/>
      <c r="ET239" s="9"/>
      <c r="EU239" s="9"/>
      <c r="EV239" s="9"/>
      <c r="EW239" s="10"/>
      <c r="EX239" s="9"/>
      <c r="EY239" s="9"/>
      <c r="EZ239" s="9"/>
      <c r="FA239" s="9"/>
      <c r="FB239" s="9"/>
      <c r="FC239" s="9"/>
      <c r="FD239" s="9"/>
      <c r="FE239" s="9"/>
      <c r="FF239" s="9"/>
      <c r="FG239" s="9"/>
      <c r="FH239" s="9"/>
      <c r="FI239" s="9"/>
      <c r="FJ239" s="9"/>
      <c r="FK239" s="9"/>
      <c r="FL239" s="9"/>
      <c r="FM239" s="9"/>
      <c r="FN239" s="9"/>
      <c r="FO239" s="9"/>
      <c r="FP239" s="9"/>
      <c r="FQ239" s="9"/>
      <c r="FR239" s="9"/>
      <c r="FS239" s="9"/>
      <c r="FT239" s="9"/>
      <c r="FU239" s="9"/>
      <c r="FV239" s="9"/>
      <c r="FW239" s="9"/>
      <c r="FX239" s="9"/>
      <c r="FY239" s="10"/>
      <c r="FZ239" s="9"/>
      <c r="GA239" s="9"/>
    </row>
    <row r="240" spans="1:183" s="2" customFormat="1" ht="17.100000000000001" customHeight="1">
      <c r="A240" s="14" t="s">
        <v>224</v>
      </c>
      <c r="B240" s="63">
        <v>0</v>
      </c>
      <c r="C240" s="63">
        <v>0</v>
      </c>
      <c r="D240" s="4">
        <f t="shared" si="42"/>
        <v>0</v>
      </c>
      <c r="E240" s="11">
        <v>0</v>
      </c>
      <c r="F240" s="5" t="s">
        <v>360</v>
      </c>
      <c r="G240" s="5" t="s">
        <v>360</v>
      </c>
      <c r="H240" s="5" t="s">
        <v>360</v>
      </c>
      <c r="I240" s="5" t="s">
        <v>360</v>
      </c>
      <c r="J240" s="5" t="s">
        <v>360</v>
      </c>
      <c r="K240" s="5" t="s">
        <v>360</v>
      </c>
      <c r="L240" s="5" t="s">
        <v>360</v>
      </c>
      <c r="M240" s="5" t="s">
        <v>360</v>
      </c>
      <c r="N240" s="35">
        <v>320.39999999999998</v>
      </c>
      <c r="O240" s="35">
        <v>48.1</v>
      </c>
      <c r="P240" s="4">
        <f t="shared" si="43"/>
        <v>0.15012484394506867</v>
      </c>
      <c r="Q240" s="11">
        <v>20</v>
      </c>
      <c r="R240" s="5" t="s">
        <v>360</v>
      </c>
      <c r="S240" s="5" t="s">
        <v>360</v>
      </c>
      <c r="T240" s="5" t="s">
        <v>360</v>
      </c>
      <c r="U240" s="5" t="s">
        <v>360</v>
      </c>
      <c r="V240" s="5" t="s">
        <v>360</v>
      </c>
      <c r="W240" s="5" t="s">
        <v>360</v>
      </c>
      <c r="X240" s="43">
        <f t="shared" si="48"/>
        <v>0.15012484394506867</v>
      </c>
      <c r="Y240" s="44">
        <v>1960</v>
      </c>
      <c r="Z240" s="35">
        <f t="shared" si="44"/>
        <v>178.18181818181819</v>
      </c>
      <c r="AA240" s="35">
        <f t="shared" si="49"/>
        <v>26.7</v>
      </c>
      <c r="AB240" s="35">
        <f t="shared" si="45"/>
        <v>-151.4818181818182</v>
      </c>
      <c r="AC240" s="35">
        <v>0</v>
      </c>
      <c r="AD240" s="35">
        <f t="shared" si="46"/>
        <v>26.7</v>
      </c>
      <c r="AE240" s="35"/>
      <c r="AF240" s="35">
        <f t="shared" si="47"/>
        <v>26.7</v>
      </c>
      <c r="AG240" s="35">
        <v>26.7</v>
      </c>
      <c r="AH240" s="35">
        <f t="shared" si="50"/>
        <v>0</v>
      </c>
      <c r="AI240" s="77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10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10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10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  <c r="EO240" s="9"/>
      <c r="EP240" s="9"/>
      <c r="EQ240" s="9"/>
      <c r="ER240" s="9"/>
      <c r="ES240" s="9"/>
      <c r="ET240" s="9"/>
      <c r="EU240" s="9"/>
      <c r="EV240" s="9"/>
      <c r="EW240" s="10"/>
      <c r="EX240" s="9"/>
      <c r="EY240" s="9"/>
      <c r="EZ240" s="9"/>
      <c r="FA240" s="9"/>
      <c r="FB240" s="9"/>
      <c r="FC240" s="9"/>
      <c r="FD240" s="9"/>
      <c r="FE240" s="9"/>
      <c r="FF240" s="9"/>
      <c r="FG240" s="9"/>
      <c r="FH240" s="9"/>
      <c r="FI240" s="9"/>
      <c r="FJ240" s="9"/>
      <c r="FK240" s="9"/>
      <c r="FL240" s="9"/>
      <c r="FM240" s="9"/>
      <c r="FN240" s="9"/>
      <c r="FO240" s="9"/>
      <c r="FP240" s="9"/>
      <c r="FQ240" s="9"/>
      <c r="FR240" s="9"/>
      <c r="FS240" s="9"/>
      <c r="FT240" s="9"/>
      <c r="FU240" s="9"/>
      <c r="FV240" s="9"/>
      <c r="FW240" s="9"/>
      <c r="FX240" s="9"/>
      <c r="FY240" s="10"/>
      <c r="FZ240" s="9"/>
      <c r="GA240" s="9"/>
    </row>
    <row r="241" spans="1:183" s="2" customFormat="1" ht="17.100000000000001" customHeight="1">
      <c r="A241" s="14" t="s">
        <v>225</v>
      </c>
      <c r="B241" s="63">
        <v>0</v>
      </c>
      <c r="C241" s="63">
        <v>0</v>
      </c>
      <c r="D241" s="4">
        <f t="shared" si="42"/>
        <v>0</v>
      </c>
      <c r="E241" s="11">
        <v>0</v>
      </c>
      <c r="F241" s="5" t="s">
        <v>360</v>
      </c>
      <c r="G241" s="5" t="s">
        <v>360</v>
      </c>
      <c r="H241" s="5" t="s">
        <v>360</v>
      </c>
      <c r="I241" s="5" t="s">
        <v>360</v>
      </c>
      <c r="J241" s="5" t="s">
        <v>360</v>
      </c>
      <c r="K241" s="5" t="s">
        <v>360</v>
      </c>
      <c r="L241" s="5" t="s">
        <v>360</v>
      </c>
      <c r="M241" s="5" t="s">
        <v>360</v>
      </c>
      <c r="N241" s="35">
        <v>79.400000000000006</v>
      </c>
      <c r="O241" s="35">
        <v>22.6</v>
      </c>
      <c r="P241" s="4">
        <f t="shared" si="43"/>
        <v>0.28463476070528965</v>
      </c>
      <c r="Q241" s="11">
        <v>20</v>
      </c>
      <c r="R241" s="5" t="s">
        <v>360</v>
      </c>
      <c r="S241" s="5" t="s">
        <v>360</v>
      </c>
      <c r="T241" s="5" t="s">
        <v>360</v>
      </c>
      <c r="U241" s="5" t="s">
        <v>360</v>
      </c>
      <c r="V241" s="5" t="s">
        <v>360</v>
      </c>
      <c r="W241" s="5" t="s">
        <v>360</v>
      </c>
      <c r="X241" s="43">
        <f t="shared" si="48"/>
        <v>0.28463476070528965</v>
      </c>
      <c r="Y241" s="44">
        <v>1708</v>
      </c>
      <c r="Z241" s="35">
        <f t="shared" si="44"/>
        <v>155.27272727272728</v>
      </c>
      <c r="AA241" s="35">
        <f t="shared" si="49"/>
        <v>44.2</v>
      </c>
      <c r="AB241" s="35">
        <f t="shared" si="45"/>
        <v>-111.07272727272728</v>
      </c>
      <c r="AC241" s="35">
        <v>0</v>
      </c>
      <c r="AD241" s="35">
        <f t="shared" si="46"/>
        <v>44.2</v>
      </c>
      <c r="AE241" s="35"/>
      <c r="AF241" s="35">
        <f t="shared" si="47"/>
        <v>44.2</v>
      </c>
      <c r="AG241" s="35">
        <v>44.2</v>
      </c>
      <c r="AH241" s="35">
        <f t="shared" si="50"/>
        <v>0</v>
      </c>
      <c r="AI241" s="77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10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10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10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  <c r="EO241" s="9"/>
      <c r="EP241" s="9"/>
      <c r="EQ241" s="9"/>
      <c r="ER241" s="9"/>
      <c r="ES241" s="9"/>
      <c r="ET241" s="9"/>
      <c r="EU241" s="9"/>
      <c r="EV241" s="9"/>
      <c r="EW241" s="10"/>
      <c r="EX241" s="9"/>
      <c r="EY241" s="9"/>
      <c r="EZ241" s="9"/>
      <c r="FA241" s="9"/>
      <c r="FB241" s="9"/>
      <c r="FC241" s="9"/>
      <c r="FD241" s="9"/>
      <c r="FE241" s="9"/>
      <c r="FF241" s="9"/>
      <c r="FG241" s="9"/>
      <c r="FH241" s="9"/>
      <c r="FI241" s="9"/>
      <c r="FJ241" s="9"/>
      <c r="FK241" s="9"/>
      <c r="FL241" s="9"/>
      <c r="FM241" s="9"/>
      <c r="FN241" s="9"/>
      <c r="FO241" s="9"/>
      <c r="FP241" s="9"/>
      <c r="FQ241" s="9"/>
      <c r="FR241" s="9"/>
      <c r="FS241" s="9"/>
      <c r="FT241" s="9"/>
      <c r="FU241" s="9"/>
      <c r="FV241" s="9"/>
      <c r="FW241" s="9"/>
      <c r="FX241" s="9"/>
      <c r="FY241" s="10"/>
      <c r="FZ241" s="9"/>
      <c r="GA241" s="9"/>
    </row>
    <row r="242" spans="1:183" s="2" customFormat="1" ht="17.100000000000001" customHeight="1">
      <c r="A242" s="14" t="s">
        <v>226</v>
      </c>
      <c r="B242" s="63">
        <v>0</v>
      </c>
      <c r="C242" s="63">
        <v>0</v>
      </c>
      <c r="D242" s="4">
        <f t="shared" si="42"/>
        <v>0</v>
      </c>
      <c r="E242" s="11">
        <v>0</v>
      </c>
      <c r="F242" s="5" t="s">
        <v>360</v>
      </c>
      <c r="G242" s="5" t="s">
        <v>360</v>
      </c>
      <c r="H242" s="5" t="s">
        <v>360</v>
      </c>
      <c r="I242" s="5" t="s">
        <v>360</v>
      </c>
      <c r="J242" s="5" t="s">
        <v>360</v>
      </c>
      <c r="K242" s="5" t="s">
        <v>360</v>
      </c>
      <c r="L242" s="5" t="s">
        <v>360</v>
      </c>
      <c r="M242" s="5" t="s">
        <v>360</v>
      </c>
      <c r="N242" s="35">
        <v>208.3</v>
      </c>
      <c r="O242" s="35">
        <v>162.69999999999999</v>
      </c>
      <c r="P242" s="4">
        <f t="shared" si="43"/>
        <v>0.78108497359577522</v>
      </c>
      <c r="Q242" s="11">
        <v>20</v>
      </c>
      <c r="R242" s="5" t="s">
        <v>360</v>
      </c>
      <c r="S242" s="5" t="s">
        <v>360</v>
      </c>
      <c r="T242" s="5" t="s">
        <v>360</v>
      </c>
      <c r="U242" s="5" t="s">
        <v>360</v>
      </c>
      <c r="V242" s="5" t="s">
        <v>360</v>
      </c>
      <c r="W242" s="5" t="s">
        <v>360</v>
      </c>
      <c r="X242" s="43">
        <f t="shared" si="48"/>
        <v>0.78108497359577522</v>
      </c>
      <c r="Y242" s="44">
        <v>2801</v>
      </c>
      <c r="Z242" s="35">
        <f t="shared" si="44"/>
        <v>254.63636363636363</v>
      </c>
      <c r="AA242" s="35">
        <f t="shared" si="49"/>
        <v>198.9</v>
      </c>
      <c r="AB242" s="35">
        <f t="shared" si="45"/>
        <v>-55.73636363636362</v>
      </c>
      <c r="AC242" s="35">
        <v>0</v>
      </c>
      <c r="AD242" s="35">
        <f t="shared" si="46"/>
        <v>198.9</v>
      </c>
      <c r="AE242" s="35"/>
      <c r="AF242" s="35">
        <f t="shared" si="47"/>
        <v>198.9</v>
      </c>
      <c r="AG242" s="35">
        <v>198.9</v>
      </c>
      <c r="AH242" s="35">
        <f t="shared" si="50"/>
        <v>0</v>
      </c>
      <c r="AI242" s="77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10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10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10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  <c r="EO242" s="9"/>
      <c r="EP242" s="9"/>
      <c r="EQ242" s="9"/>
      <c r="ER242" s="9"/>
      <c r="ES242" s="9"/>
      <c r="ET242" s="9"/>
      <c r="EU242" s="9"/>
      <c r="EV242" s="9"/>
      <c r="EW242" s="10"/>
      <c r="EX242" s="9"/>
      <c r="EY242" s="9"/>
      <c r="EZ242" s="9"/>
      <c r="FA242" s="9"/>
      <c r="FB242" s="9"/>
      <c r="FC242" s="9"/>
      <c r="FD242" s="9"/>
      <c r="FE242" s="9"/>
      <c r="FF242" s="9"/>
      <c r="FG242" s="9"/>
      <c r="FH242" s="9"/>
      <c r="FI242" s="9"/>
      <c r="FJ242" s="9"/>
      <c r="FK242" s="9"/>
      <c r="FL242" s="9"/>
      <c r="FM242" s="9"/>
      <c r="FN242" s="9"/>
      <c r="FO242" s="9"/>
      <c r="FP242" s="9"/>
      <c r="FQ242" s="9"/>
      <c r="FR242" s="9"/>
      <c r="FS242" s="9"/>
      <c r="FT242" s="9"/>
      <c r="FU242" s="9"/>
      <c r="FV242" s="9"/>
      <c r="FW242" s="9"/>
      <c r="FX242" s="9"/>
      <c r="FY242" s="10"/>
      <c r="FZ242" s="9"/>
      <c r="GA242" s="9"/>
    </row>
    <row r="243" spans="1:183" s="2" customFormat="1" ht="17.100000000000001" customHeight="1">
      <c r="A243" s="14" t="s">
        <v>227</v>
      </c>
      <c r="B243" s="63">
        <v>360</v>
      </c>
      <c r="C243" s="63">
        <v>0</v>
      </c>
      <c r="D243" s="4">
        <f t="shared" si="42"/>
        <v>0</v>
      </c>
      <c r="E243" s="11">
        <v>5</v>
      </c>
      <c r="F243" s="5" t="s">
        <v>360</v>
      </c>
      <c r="G243" s="5" t="s">
        <v>360</v>
      </c>
      <c r="H243" s="5" t="s">
        <v>360</v>
      </c>
      <c r="I243" s="5" t="s">
        <v>360</v>
      </c>
      <c r="J243" s="5" t="s">
        <v>360</v>
      </c>
      <c r="K243" s="5" t="s">
        <v>360</v>
      </c>
      <c r="L243" s="5" t="s">
        <v>360</v>
      </c>
      <c r="M243" s="5" t="s">
        <v>360</v>
      </c>
      <c r="N243" s="35">
        <v>217</v>
      </c>
      <c r="O243" s="35">
        <v>140</v>
      </c>
      <c r="P243" s="4">
        <f t="shared" si="43"/>
        <v>0.64516129032258063</v>
      </c>
      <c r="Q243" s="11">
        <v>20</v>
      </c>
      <c r="R243" s="5" t="s">
        <v>360</v>
      </c>
      <c r="S243" s="5" t="s">
        <v>360</v>
      </c>
      <c r="T243" s="5" t="s">
        <v>360</v>
      </c>
      <c r="U243" s="5" t="s">
        <v>360</v>
      </c>
      <c r="V243" s="5" t="s">
        <v>360</v>
      </c>
      <c r="W243" s="5" t="s">
        <v>360</v>
      </c>
      <c r="X243" s="43">
        <f t="shared" si="48"/>
        <v>0.5161290322580645</v>
      </c>
      <c r="Y243" s="44">
        <v>2253</v>
      </c>
      <c r="Z243" s="35">
        <f t="shared" si="44"/>
        <v>204.81818181818181</v>
      </c>
      <c r="AA243" s="35">
        <f t="shared" si="49"/>
        <v>105.7</v>
      </c>
      <c r="AB243" s="35">
        <f t="shared" si="45"/>
        <v>-99.11818181818181</v>
      </c>
      <c r="AC243" s="35">
        <v>0</v>
      </c>
      <c r="AD243" s="35">
        <f t="shared" si="46"/>
        <v>105.7</v>
      </c>
      <c r="AE243" s="35"/>
      <c r="AF243" s="35">
        <f t="shared" si="47"/>
        <v>105.7</v>
      </c>
      <c r="AG243" s="35">
        <v>105.7</v>
      </c>
      <c r="AH243" s="35">
        <f t="shared" si="50"/>
        <v>0</v>
      </c>
      <c r="AI243" s="77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10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10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10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  <c r="EO243" s="9"/>
      <c r="EP243" s="9"/>
      <c r="EQ243" s="9"/>
      <c r="ER243" s="9"/>
      <c r="ES243" s="9"/>
      <c r="ET243" s="9"/>
      <c r="EU243" s="9"/>
      <c r="EV243" s="9"/>
      <c r="EW243" s="10"/>
      <c r="EX243" s="9"/>
      <c r="EY243" s="9"/>
      <c r="EZ243" s="9"/>
      <c r="FA243" s="9"/>
      <c r="FB243" s="9"/>
      <c r="FC243" s="9"/>
      <c r="FD243" s="9"/>
      <c r="FE243" s="9"/>
      <c r="FF243" s="9"/>
      <c r="FG243" s="9"/>
      <c r="FH243" s="9"/>
      <c r="FI243" s="9"/>
      <c r="FJ243" s="9"/>
      <c r="FK243" s="9"/>
      <c r="FL243" s="9"/>
      <c r="FM243" s="9"/>
      <c r="FN243" s="9"/>
      <c r="FO243" s="9"/>
      <c r="FP243" s="9"/>
      <c r="FQ243" s="9"/>
      <c r="FR243" s="9"/>
      <c r="FS243" s="9"/>
      <c r="FT243" s="9"/>
      <c r="FU243" s="9"/>
      <c r="FV243" s="9"/>
      <c r="FW243" s="9"/>
      <c r="FX243" s="9"/>
      <c r="FY243" s="10"/>
      <c r="FZ243" s="9"/>
      <c r="GA243" s="9"/>
    </row>
    <row r="244" spans="1:183" s="2" customFormat="1" ht="17.100000000000001" customHeight="1">
      <c r="A244" s="14" t="s">
        <v>228</v>
      </c>
      <c r="B244" s="63">
        <v>0</v>
      </c>
      <c r="C244" s="63">
        <v>0</v>
      </c>
      <c r="D244" s="4">
        <f t="shared" si="42"/>
        <v>0</v>
      </c>
      <c r="E244" s="11">
        <v>0</v>
      </c>
      <c r="F244" s="5" t="s">
        <v>360</v>
      </c>
      <c r="G244" s="5" t="s">
        <v>360</v>
      </c>
      <c r="H244" s="5" t="s">
        <v>360</v>
      </c>
      <c r="I244" s="5" t="s">
        <v>360</v>
      </c>
      <c r="J244" s="5" t="s">
        <v>360</v>
      </c>
      <c r="K244" s="5" t="s">
        <v>360</v>
      </c>
      <c r="L244" s="5" t="s">
        <v>360</v>
      </c>
      <c r="M244" s="5" t="s">
        <v>360</v>
      </c>
      <c r="N244" s="35">
        <v>35.4</v>
      </c>
      <c r="O244" s="35">
        <v>37</v>
      </c>
      <c r="P244" s="4">
        <f t="shared" si="43"/>
        <v>1.0451977401129944</v>
      </c>
      <c r="Q244" s="11">
        <v>20</v>
      </c>
      <c r="R244" s="5" t="s">
        <v>360</v>
      </c>
      <c r="S244" s="5" t="s">
        <v>360</v>
      </c>
      <c r="T244" s="5" t="s">
        <v>360</v>
      </c>
      <c r="U244" s="5" t="s">
        <v>360</v>
      </c>
      <c r="V244" s="5" t="s">
        <v>360</v>
      </c>
      <c r="W244" s="5" t="s">
        <v>360</v>
      </c>
      <c r="X244" s="43">
        <f t="shared" si="48"/>
        <v>1.0451977401129944</v>
      </c>
      <c r="Y244" s="44">
        <v>936</v>
      </c>
      <c r="Z244" s="35">
        <f t="shared" si="44"/>
        <v>85.090909090909093</v>
      </c>
      <c r="AA244" s="35">
        <f t="shared" si="49"/>
        <v>88.9</v>
      </c>
      <c r="AB244" s="35">
        <f t="shared" si="45"/>
        <v>3.8090909090909122</v>
      </c>
      <c r="AC244" s="35">
        <v>0</v>
      </c>
      <c r="AD244" s="35">
        <f t="shared" si="46"/>
        <v>88.9</v>
      </c>
      <c r="AE244" s="35"/>
      <c r="AF244" s="35">
        <f t="shared" si="47"/>
        <v>88.9</v>
      </c>
      <c r="AG244" s="35">
        <v>88.9</v>
      </c>
      <c r="AH244" s="35">
        <f t="shared" si="50"/>
        <v>0</v>
      </c>
      <c r="AI244" s="77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10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10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10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  <c r="EO244" s="9"/>
      <c r="EP244" s="9"/>
      <c r="EQ244" s="9"/>
      <c r="ER244" s="9"/>
      <c r="ES244" s="9"/>
      <c r="ET244" s="9"/>
      <c r="EU244" s="9"/>
      <c r="EV244" s="9"/>
      <c r="EW244" s="10"/>
      <c r="EX244" s="9"/>
      <c r="EY244" s="9"/>
      <c r="EZ244" s="9"/>
      <c r="FA244" s="9"/>
      <c r="FB244" s="9"/>
      <c r="FC244" s="9"/>
      <c r="FD244" s="9"/>
      <c r="FE244" s="9"/>
      <c r="FF244" s="9"/>
      <c r="FG244" s="9"/>
      <c r="FH244" s="9"/>
      <c r="FI244" s="9"/>
      <c r="FJ244" s="9"/>
      <c r="FK244" s="9"/>
      <c r="FL244" s="9"/>
      <c r="FM244" s="9"/>
      <c r="FN244" s="9"/>
      <c r="FO244" s="9"/>
      <c r="FP244" s="9"/>
      <c r="FQ244" s="9"/>
      <c r="FR244" s="9"/>
      <c r="FS244" s="9"/>
      <c r="FT244" s="9"/>
      <c r="FU244" s="9"/>
      <c r="FV244" s="9"/>
      <c r="FW244" s="9"/>
      <c r="FX244" s="9"/>
      <c r="FY244" s="10"/>
      <c r="FZ244" s="9"/>
      <c r="GA244" s="9"/>
    </row>
    <row r="245" spans="1:183" s="2" customFormat="1" ht="17.100000000000001" customHeight="1">
      <c r="A245" s="14" t="s">
        <v>229</v>
      </c>
      <c r="B245" s="63">
        <v>0</v>
      </c>
      <c r="C245" s="63">
        <v>0</v>
      </c>
      <c r="D245" s="4">
        <f t="shared" si="42"/>
        <v>0</v>
      </c>
      <c r="E245" s="11">
        <v>0</v>
      </c>
      <c r="F245" s="5" t="s">
        <v>360</v>
      </c>
      <c r="G245" s="5" t="s">
        <v>360</v>
      </c>
      <c r="H245" s="5" t="s">
        <v>360</v>
      </c>
      <c r="I245" s="5" t="s">
        <v>360</v>
      </c>
      <c r="J245" s="5" t="s">
        <v>360</v>
      </c>
      <c r="K245" s="5" t="s">
        <v>360</v>
      </c>
      <c r="L245" s="5" t="s">
        <v>360</v>
      </c>
      <c r="M245" s="5" t="s">
        <v>360</v>
      </c>
      <c r="N245" s="35">
        <v>66.599999999999994</v>
      </c>
      <c r="O245" s="35">
        <v>32.200000000000003</v>
      </c>
      <c r="P245" s="4">
        <f t="shared" si="43"/>
        <v>0.48348348348348358</v>
      </c>
      <c r="Q245" s="11">
        <v>20</v>
      </c>
      <c r="R245" s="5" t="s">
        <v>360</v>
      </c>
      <c r="S245" s="5" t="s">
        <v>360</v>
      </c>
      <c r="T245" s="5" t="s">
        <v>360</v>
      </c>
      <c r="U245" s="5" t="s">
        <v>360</v>
      </c>
      <c r="V245" s="5" t="s">
        <v>360</v>
      </c>
      <c r="W245" s="5" t="s">
        <v>360</v>
      </c>
      <c r="X245" s="43">
        <f t="shared" si="48"/>
        <v>0.48348348348348358</v>
      </c>
      <c r="Y245" s="44">
        <v>2240</v>
      </c>
      <c r="Z245" s="35">
        <f t="shared" si="44"/>
        <v>203.63636363636363</v>
      </c>
      <c r="AA245" s="35">
        <f t="shared" si="49"/>
        <v>98.5</v>
      </c>
      <c r="AB245" s="35">
        <f t="shared" si="45"/>
        <v>-105.13636363636363</v>
      </c>
      <c r="AC245" s="35">
        <v>0</v>
      </c>
      <c r="AD245" s="35">
        <f t="shared" si="46"/>
        <v>98.5</v>
      </c>
      <c r="AE245" s="35"/>
      <c r="AF245" s="35">
        <f t="shared" si="47"/>
        <v>98.5</v>
      </c>
      <c r="AG245" s="35">
        <v>98.5</v>
      </c>
      <c r="AH245" s="35">
        <f t="shared" si="50"/>
        <v>0</v>
      </c>
      <c r="AI245" s="77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10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10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10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  <c r="EO245" s="9"/>
      <c r="EP245" s="9"/>
      <c r="EQ245" s="9"/>
      <c r="ER245" s="9"/>
      <c r="ES245" s="9"/>
      <c r="ET245" s="9"/>
      <c r="EU245" s="9"/>
      <c r="EV245" s="9"/>
      <c r="EW245" s="10"/>
      <c r="EX245" s="9"/>
      <c r="EY245" s="9"/>
      <c r="EZ245" s="9"/>
      <c r="FA245" s="9"/>
      <c r="FB245" s="9"/>
      <c r="FC245" s="9"/>
      <c r="FD245" s="9"/>
      <c r="FE245" s="9"/>
      <c r="FF245" s="9"/>
      <c r="FG245" s="9"/>
      <c r="FH245" s="9"/>
      <c r="FI245" s="9"/>
      <c r="FJ245" s="9"/>
      <c r="FK245" s="9"/>
      <c r="FL245" s="9"/>
      <c r="FM245" s="9"/>
      <c r="FN245" s="9"/>
      <c r="FO245" s="9"/>
      <c r="FP245" s="9"/>
      <c r="FQ245" s="9"/>
      <c r="FR245" s="9"/>
      <c r="FS245" s="9"/>
      <c r="FT245" s="9"/>
      <c r="FU245" s="9"/>
      <c r="FV245" s="9"/>
      <c r="FW245" s="9"/>
      <c r="FX245" s="9"/>
      <c r="FY245" s="10"/>
      <c r="FZ245" s="9"/>
      <c r="GA245" s="9"/>
    </row>
    <row r="246" spans="1:183" s="2" customFormat="1" ht="17.100000000000001" customHeight="1">
      <c r="A246" s="14" t="s">
        <v>230</v>
      </c>
      <c r="B246" s="63">
        <v>140</v>
      </c>
      <c r="C246" s="63">
        <v>2229</v>
      </c>
      <c r="D246" s="4">
        <f t="shared" si="42"/>
        <v>1.3</v>
      </c>
      <c r="E246" s="11">
        <v>5</v>
      </c>
      <c r="F246" s="5" t="s">
        <v>360</v>
      </c>
      <c r="G246" s="5" t="s">
        <v>360</v>
      </c>
      <c r="H246" s="5" t="s">
        <v>360</v>
      </c>
      <c r="I246" s="5" t="s">
        <v>360</v>
      </c>
      <c r="J246" s="5" t="s">
        <v>360</v>
      </c>
      <c r="K246" s="5" t="s">
        <v>360</v>
      </c>
      <c r="L246" s="5" t="s">
        <v>360</v>
      </c>
      <c r="M246" s="5" t="s">
        <v>360</v>
      </c>
      <c r="N246" s="35">
        <v>58.8</v>
      </c>
      <c r="O246" s="35">
        <v>51.5</v>
      </c>
      <c r="P246" s="4">
        <f t="shared" si="43"/>
        <v>0.87585034013605445</v>
      </c>
      <c r="Q246" s="11">
        <v>20</v>
      </c>
      <c r="R246" s="5" t="s">
        <v>360</v>
      </c>
      <c r="S246" s="5" t="s">
        <v>360</v>
      </c>
      <c r="T246" s="5" t="s">
        <v>360</v>
      </c>
      <c r="U246" s="5" t="s">
        <v>360</v>
      </c>
      <c r="V246" s="5" t="s">
        <v>360</v>
      </c>
      <c r="W246" s="5" t="s">
        <v>360</v>
      </c>
      <c r="X246" s="43">
        <f t="shared" si="48"/>
        <v>0.96068027210884355</v>
      </c>
      <c r="Y246" s="44">
        <v>5006</v>
      </c>
      <c r="Z246" s="35">
        <f t="shared" si="44"/>
        <v>455.09090909090907</v>
      </c>
      <c r="AA246" s="35">
        <f t="shared" si="49"/>
        <v>437.2</v>
      </c>
      <c r="AB246" s="35">
        <f t="shared" si="45"/>
        <v>-17.890909090909076</v>
      </c>
      <c r="AC246" s="35">
        <v>0</v>
      </c>
      <c r="AD246" s="35">
        <f t="shared" si="46"/>
        <v>437.2</v>
      </c>
      <c r="AE246" s="35"/>
      <c r="AF246" s="35">
        <f t="shared" si="47"/>
        <v>437.2</v>
      </c>
      <c r="AG246" s="35">
        <v>437.2</v>
      </c>
      <c r="AH246" s="35">
        <f t="shared" si="50"/>
        <v>0</v>
      </c>
      <c r="AI246" s="77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10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10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10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  <c r="EO246" s="9"/>
      <c r="EP246" s="9"/>
      <c r="EQ246" s="9"/>
      <c r="ER246" s="9"/>
      <c r="ES246" s="9"/>
      <c r="ET246" s="9"/>
      <c r="EU246" s="9"/>
      <c r="EV246" s="9"/>
      <c r="EW246" s="10"/>
      <c r="EX246" s="9"/>
      <c r="EY246" s="9"/>
      <c r="EZ246" s="9"/>
      <c r="FA246" s="9"/>
      <c r="FB246" s="9"/>
      <c r="FC246" s="9"/>
      <c r="FD246" s="9"/>
      <c r="FE246" s="9"/>
      <c r="FF246" s="9"/>
      <c r="FG246" s="9"/>
      <c r="FH246" s="9"/>
      <c r="FI246" s="9"/>
      <c r="FJ246" s="9"/>
      <c r="FK246" s="9"/>
      <c r="FL246" s="9"/>
      <c r="FM246" s="9"/>
      <c r="FN246" s="9"/>
      <c r="FO246" s="9"/>
      <c r="FP246" s="9"/>
      <c r="FQ246" s="9"/>
      <c r="FR246" s="9"/>
      <c r="FS246" s="9"/>
      <c r="FT246" s="9"/>
      <c r="FU246" s="9"/>
      <c r="FV246" s="9"/>
      <c r="FW246" s="9"/>
      <c r="FX246" s="9"/>
      <c r="FY246" s="10"/>
      <c r="FZ246" s="9"/>
      <c r="GA246" s="9"/>
    </row>
    <row r="247" spans="1:183" s="2" customFormat="1" ht="17.100000000000001" customHeight="1">
      <c r="A247" s="14" t="s">
        <v>231</v>
      </c>
      <c r="B247" s="63">
        <v>112500</v>
      </c>
      <c r="C247" s="63">
        <v>116400</v>
      </c>
      <c r="D247" s="4">
        <f t="shared" si="42"/>
        <v>1.0346666666666666</v>
      </c>
      <c r="E247" s="11">
        <v>5</v>
      </c>
      <c r="F247" s="5" t="s">
        <v>360</v>
      </c>
      <c r="G247" s="5" t="s">
        <v>360</v>
      </c>
      <c r="H247" s="5" t="s">
        <v>360</v>
      </c>
      <c r="I247" s="5" t="s">
        <v>360</v>
      </c>
      <c r="J247" s="5" t="s">
        <v>360</v>
      </c>
      <c r="K247" s="5" t="s">
        <v>360</v>
      </c>
      <c r="L247" s="5" t="s">
        <v>360</v>
      </c>
      <c r="M247" s="5" t="s">
        <v>360</v>
      </c>
      <c r="N247" s="35">
        <v>1030.9000000000001</v>
      </c>
      <c r="O247" s="35">
        <v>923.8</v>
      </c>
      <c r="P247" s="4">
        <f t="shared" si="43"/>
        <v>0.89611019497526423</v>
      </c>
      <c r="Q247" s="11">
        <v>20</v>
      </c>
      <c r="R247" s="5" t="s">
        <v>360</v>
      </c>
      <c r="S247" s="5" t="s">
        <v>360</v>
      </c>
      <c r="T247" s="5" t="s">
        <v>360</v>
      </c>
      <c r="U247" s="5" t="s">
        <v>360</v>
      </c>
      <c r="V247" s="5" t="s">
        <v>360</v>
      </c>
      <c r="W247" s="5" t="s">
        <v>360</v>
      </c>
      <c r="X247" s="43">
        <f t="shared" si="48"/>
        <v>0.92382148931354469</v>
      </c>
      <c r="Y247" s="44">
        <v>2150</v>
      </c>
      <c r="Z247" s="35">
        <f t="shared" si="44"/>
        <v>195.45454545454547</v>
      </c>
      <c r="AA247" s="35">
        <f t="shared" si="49"/>
        <v>180.6</v>
      </c>
      <c r="AB247" s="35">
        <f t="shared" si="45"/>
        <v>-14.854545454545473</v>
      </c>
      <c r="AC247" s="35">
        <v>0</v>
      </c>
      <c r="AD247" s="35">
        <f t="shared" si="46"/>
        <v>180.6</v>
      </c>
      <c r="AE247" s="35"/>
      <c r="AF247" s="35">
        <f t="shared" si="47"/>
        <v>180.6</v>
      </c>
      <c r="AG247" s="35">
        <v>180.6</v>
      </c>
      <c r="AH247" s="35">
        <f t="shared" si="50"/>
        <v>0</v>
      </c>
      <c r="AI247" s="77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10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10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10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  <c r="EO247" s="9"/>
      <c r="EP247" s="9"/>
      <c r="EQ247" s="9"/>
      <c r="ER247" s="9"/>
      <c r="ES247" s="9"/>
      <c r="ET247" s="9"/>
      <c r="EU247" s="9"/>
      <c r="EV247" s="9"/>
      <c r="EW247" s="10"/>
      <c r="EX247" s="9"/>
      <c r="EY247" s="9"/>
      <c r="EZ247" s="9"/>
      <c r="FA247" s="9"/>
      <c r="FB247" s="9"/>
      <c r="FC247" s="9"/>
      <c r="FD247" s="9"/>
      <c r="FE247" s="9"/>
      <c r="FF247" s="9"/>
      <c r="FG247" s="9"/>
      <c r="FH247" s="9"/>
      <c r="FI247" s="9"/>
      <c r="FJ247" s="9"/>
      <c r="FK247" s="9"/>
      <c r="FL247" s="9"/>
      <c r="FM247" s="9"/>
      <c r="FN247" s="9"/>
      <c r="FO247" s="9"/>
      <c r="FP247" s="9"/>
      <c r="FQ247" s="9"/>
      <c r="FR247" s="9"/>
      <c r="FS247" s="9"/>
      <c r="FT247" s="9"/>
      <c r="FU247" s="9"/>
      <c r="FV247" s="9"/>
      <c r="FW247" s="9"/>
      <c r="FX247" s="9"/>
      <c r="FY247" s="10"/>
      <c r="FZ247" s="9"/>
      <c r="GA247" s="9"/>
    </row>
    <row r="248" spans="1:183" s="2" customFormat="1" ht="17.100000000000001" customHeight="1">
      <c r="A248" s="18" t="s">
        <v>232</v>
      </c>
      <c r="B248" s="58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35"/>
      <c r="AD248" s="35"/>
      <c r="AE248" s="35"/>
      <c r="AF248" s="35"/>
      <c r="AG248" s="35"/>
      <c r="AH248" s="35"/>
      <c r="AI248" s="77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10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10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10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  <c r="EO248" s="9"/>
      <c r="EP248" s="9"/>
      <c r="EQ248" s="9"/>
      <c r="ER248" s="9"/>
      <c r="ES248" s="9"/>
      <c r="ET248" s="9"/>
      <c r="EU248" s="9"/>
      <c r="EV248" s="9"/>
      <c r="EW248" s="10"/>
      <c r="EX248" s="9"/>
      <c r="EY248" s="9"/>
      <c r="EZ248" s="9"/>
      <c r="FA248" s="9"/>
      <c r="FB248" s="9"/>
      <c r="FC248" s="9"/>
      <c r="FD248" s="9"/>
      <c r="FE248" s="9"/>
      <c r="FF248" s="9"/>
      <c r="FG248" s="9"/>
      <c r="FH248" s="9"/>
      <c r="FI248" s="9"/>
      <c r="FJ248" s="9"/>
      <c r="FK248" s="9"/>
      <c r="FL248" s="9"/>
      <c r="FM248" s="9"/>
      <c r="FN248" s="9"/>
      <c r="FO248" s="9"/>
      <c r="FP248" s="9"/>
      <c r="FQ248" s="9"/>
      <c r="FR248" s="9"/>
      <c r="FS248" s="9"/>
      <c r="FT248" s="9"/>
      <c r="FU248" s="9"/>
      <c r="FV248" s="9"/>
      <c r="FW248" s="9"/>
      <c r="FX248" s="9"/>
      <c r="FY248" s="10"/>
      <c r="FZ248" s="9"/>
      <c r="GA248" s="9"/>
    </row>
    <row r="249" spans="1:183" s="2" customFormat="1" ht="17.100000000000001" customHeight="1">
      <c r="A249" s="14" t="s">
        <v>233</v>
      </c>
      <c r="B249" s="63">
        <v>1970</v>
      </c>
      <c r="C249" s="63">
        <v>2165</v>
      </c>
      <c r="D249" s="4">
        <f t="shared" ref="D249:D312" si="51">IF(E249=0,0,IF(B249=0,1,IF(C249&lt;0,0,IF(C249/B249&gt;1.2,IF((C249/B249-1.2)*0.1+1.2&gt;1.3,1.3,(C249/B249-1.2)*0.1+1.2),C249/B249))))</f>
        <v>1.0989847715736041</v>
      </c>
      <c r="E249" s="11">
        <v>5</v>
      </c>
      <c r="F249" s="5" t="s">
        <v>360</v>
      </c>
      <c r="G249" s="5" t="s">
        <v>360</v>
      </c>
      <c r="H249" s="5" t="s">
        <v>360</v>
      </c>
      <c r="I249" s="5" t="s">
        <v>360</v>
      </c>
      <c r="J249" s="5" t="s">
        <v>360</v>
      </c>
      <c r="K249" s="5" t="s">
        <v>360</v>
      </c>
      <c r="L249" s="5" t="s">
        <v>360</v>
      </c>
      <c r="M249" s="5" t="s">
        <v>360</v>
      </c>
      <c r="N249" s="35">
        <v>52</v>
      </c>
      <c r="O249" s="35">
        <v>117.8</v>
      </c>
      <c r="P249" s="4">
        <f t="shared" ref="P249:P312" si="52">IF(Q249=0,0,IF(N249=0,1,IF(O249&lt;0,0,IF(O249/N249&gt;1.2,IF((O249/N249-1.2)*0.1+1.2&gt;1.3,1.3,(O249/N249-1.2)*0.1+1.2),O249/N249))))</f>
        <v>1.3</v>
      </c>
      <c r="Q249" s="11">
        <v>20</v>
      </c>
      <c r="R249" s="5" t="s">
        <v>360</v>
      </c>
      <c r="S249" s="5" t="s">
        <v>360</v>
      </c>
      <c r="T249" s="5" t="s">
        <v>360</v>
      </c>
      <c r="U249" s="5" t="s">
        <v>360</v>
      </c>
      <c r="V249" s="5" t="s">
        <v>360</v>
      </c>
      <c r="W249" s="5" t="s">
        <v>360</v>
      </c>
      <c r="X249" s="43">
        <f t="shared" si="48"/>
        <v>1.2597969543147207</v>
      </c>
      <c r="Y249" s="44">
        <v>1233</v>
      </c>
      <c r="Z249" s="35">
        <f t="shared" ref="Z249:Z312" si="53">Y249/11</f>
        <v>112.09090909090909</v>
      </c>
      <c r="AA249" s="35">
        <f t="shared" si="49"/>
        <v>141.19999999999999</v>
      </c>
      <c r="AB249" s="35">
        <f t="shared" ref="AB249:AB312" si="54">AA249-Z249</f>
        <v>29.109090909090895</v>
      </c>
      <c r="AC249" s="35">
        <v>0</v>
      </c>
      <c r="AD249" s="35">
        <f t="shared" ref="AD249:AD312" si="55">IF((AA249+AC249)&gt;0,ROUND(AA249+AC249,1),0)</f>
        <v>141.19999999999999</v>
      </c>
      <c r="AE249" s="35"/>
      <c r="AF249" s="35">
        <f t="shared" ref="AF249:AF312" si="56">ROUND(AD249-AE249,1)</f>
        <v>141.19999999999999</v>
      </c>
      <c r="AG249" s="35">
        <v>141.19999999999999</v>
      </c>
      <c r="AH249" s="35">
        <f t="shared" si="50"/>
        <v>0</v>
      </c>
      <c r="AI249" s="77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10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10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10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  <c r="EO249" s="9"/>
      <c r="EP249" s="9"/>
      <c r="EQ249" s="9"/>
      <c r="ER249" s="9"/>
      <c r="ES249" s="9"/>
      <c r="ET249" s="9"/>
      <c r="EU249" s="9"/>
      <c r="EV249" s="9"/>
      <c r="EW249" s="10"/>
      <c r="EX249" s="9"/>
      <c r="EY249" s="9"/>
      <c r="EZ249" s="9"/>
      <c r="FA249" s="9"/>
      <c r="FB249" s="9"/>
      <c r="FC249" s="9"/>
      <c r="FD249" s="9"/>
      <c r="FE249" s="9"/>
      <c r="FF249" s="9"/>
      <c r="FG249" s="9"/>
      <c r="FH249" s="9"/>
      <c r="FI249" s="9"/>
      <c r="FJ249" s="9"/>
      <c r="FK249" s="9"/>
      <c r="FL249" s="9"/>
      <c r="FM249" s="9"/>
      <c r="FN249" s="9"/>
      <c r="FO249" s="9"/>
      <c r="FP249" s="9"/>
      <c r="FQ249" s="9"/>
      <c r="FR249" s="9"/>
      <c r="FS249" s="9"/>
      <c r="FT249" s="9"/>
      <c r="FU249" s="9"/>
      <c r="FV249" s="9"/>
      <c r="FW249" s="9"/>
      <c r="FX249" s="9"/>
      <c r="FY249" s="10"/>
      <c r="FZ249" s="9"/>
      <c r="GA249" s="9"/>
    </row>
    <row r="250" spans="1:183" s="2" customFormat="1" ht="17.100000000000001" customHeight="1">
      <c r="A250" s="14" t="s">
        <v>234</v>
      </c>
      <c r="B250" s="63">
        <v>0</v>
      </c>
      <c r="C250" s="63">
        <v>0</v>
      </c>
      <c r="D250" s="4">
        <f t="shared" si="51"/>
        <v>0</v>
      </c>
      <c r="E250" s="11">
        <v>0</v>
      </c>
      <c r="F250" s="5" t="s">
        <v>360</v>
      </c>
      <c r="G250" s="5" t="s">
        <v>360</v>
      </c>
      <c r="H250" s="5" t="s">
        <v>360</v>
      </c>
      <c r="I250" s="5" t="s">
        <v>360</v>
      </c>
      <c r="J250" s="5" t="s">
        <v>360</v>
      </c>
      <c r="K250" s="5" t="s">
        <v>360</v>
      </c>
      <c r="L250" s="5" t="s">
        <v>360</v>
      </c>
      <c r="M250" s="5" t="s">
        <v>360</v>
      </c>
      <c r="N250" s="35">
        <v>81.599999999999994</v>
      </c>
      <c r="O250" s="35">
        <v>72.7</v>
      </c>
      <c r="P250" s="4">
        <f t="shared" si="52"/>
        <v>0.89093137254901966</v>
      </c>
      <c r="Q250" s="11">
        <v>20</v>
      </c>
      <c r="R250" s="5" t="s">
        <v>360</v>
      </c>
      <c r="S250" s="5" t="s">
        <v>360</v>
      </c>
      <c r="T250" s="5" t="s">
        <v>360</v>
      </c>
      <c r="U250" s="5" t="s">
        <v>360</v>
      </c>
      <c r="V250" s="5" t="s">
        <v>360</v>
      </c>
      <c r="W250" s="5" t="s">
        <v>360</v>
      </c>
      <c r="X250" s="43">
        <f t="shared" ref="X250:X313" si="57">(D250*E250+P250*Q250)/(E250+Q250)</f>
        <v>0.89093137254901966</v>
      </c>
      <c r="Y250" s="44">
        <v>1631</v>
      </c>
      <c r="Z250" s="35">
        <f t="shared" si="53"/>
        <v>148.27272727272728</v>
      </c>
      <c r="AA250" s="35">
        <f t="shared" ref="AA250:AA313" si="58">ROUND(X250*Z250,1)</f>
        <v>132.1</v>
      </c>
      <c r="AB250" s="35">
        <f t="shared" si="54"/>
        <v>-16.172727272727286</v>
      </c>
      <c r="AC250" s="35">
        <v>0</v>
      </c>
      <c r="AD250" s="35">
        <f t="shared" si="55"/>
        <v>132.1</v>
      </c>
      <c r="AE250" s="35"/>
      <c r="AF250" s="35">
        <f t="shared" si="56"/>
        <v>132.1</v>
      </c>
      <c r="AG250" s="35">
        <v>132.1</v>
      </c>
      <c r="AH250" s="35">
        <f t="shared" ref="AH250:AH313" si="59">ROUND(AF250-AG250,1)</f>
        <v>0</v>
      </c>
      <c r="AI250" s="77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10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10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10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  <c r="EO250" s="9"/>
      <c r="EP250" s="9"/>
      <c r="EQ250" s="9"/>
      <c r="ER250" s="9"/>
      <c r="ES250" s="9"/>
      <c r="ET250" s="9"/>
      <c r="EU250" s="9"/>
      <c r="EV250" s="9"/>
      <c r="EW250" s="10"/>
      <c r="EX250" s="9"/>
      <c r="EY250" s="9"/>
      <c r="EZ250" s="9"/>
      <c r="FA250" s="9"/>
      <c r="FB250" s="9"/>
      <c r="FC250" s="9"/>
      <c r="FD250" s="9"/>
      <c r="FE250" s="9"/>
      <c r="FF250" s="9"/>
      <c r="FG250" s="9"/>
      <c r="FH250" s="9"/>
      <c r="FI250" s="9"/>
      <c r="FJ250" s="9"/>
      <c r="FK250" s="9"/>
      <c r="FL250" s="9"/>
      <c r="FM250" s="9"/>
      <c r="FN250" s="9"/>
      <c r="FO250" s="9"/>
      <c r="FP250" s="9"/>
      <c r="FQ250" s="9"/>
      <c r="FR250" s="9"/>
      <c r="FS250" s="9"/>
      <c r="FT250" s="9"/>
      <c r="FU250" s="9"/>
      <c r="FV250" s="9"/>
      <c r="FW250" s="9"/>
      <c r="FX250" s="9"/>
      <c r="FY250" s="10"/>
      <c r="FZ250" s="9"/>
      <c r="GA250" s="9"/>
    </row>
    <row r="251" spans="1:183" s="2" customFormat="1" ht="17.100000000000001" customHeight="1">
      <c r="A251" s="14" t="s">
        <v>235</v>
      </c>
      <c r="B251" s="63">
        <v>405</v>
      </c>
      <c r="C251" s="63">
        <v>413.5</v>
      </c>
      <c r="D251" s="4">
        <f t="shared" si="51"/>
        <v>1.0209876543209877</v>
      </c>
      <c r="E251" s="11">
        <v>5</v>
      </c>
      <c r="F251" s="5" t="s">
        <v>360</v>
      </c>
      <c r="G251" s="5" t="s">
        <v>360</v>
      </c>
      <c r="H251" s="5" t="s">
        <v>360</v>
      </c>
      <c r="I251" s="5" t="s">
        <v>360</v>
      </c>
      <c r="J251" s="5" t="s">
        <v>360</v>
      </c>
      <c r="K251" s="5" t="s">
        <v>360</v>
      </c>
      <c r="L251" s="5" t="s">
        <v>360</v>
      </c>
      <c r="M251" s="5" t="s">
        <v>360</v>
      </c>
      <c r="N251" s="35">
        <v>81.5</v>
      </c>
      <c r="O251" s="35">
        <v>52.1</v>
      </c>
      <c r="P251" s="4">
        <f t="shared" si="52"/>
        <v>0.63926380368098157</v>
      </c>
      <c r="Q251" s="11">
        <v>20</v>
      </c>
      <c r="R251" s="5" t="s">
        <v>360</v>
      </c>
      <c r="S251" s="5" t="s">
        <v>360</v>
      </c>
      <c r="T251" s="5" t="s">
        <v>360</v>
      </c>
      <c r="U251" s="5" t="s">
        <v>360</v>
      </c>
      <c r="V251" s="5" t="s">
        <v>360</v>
      </c>
      <c r="W251" s="5" t="s">
        <v>360</v>
      </c>
      <c r="X251" s="43">
        <f t="shared" si="57"/>
        <v>0.7156085738089828</v>
      </c>
      <c r="Y251" s="44">
        <v>1243</v>
      </c>
      <c r="Z251" s="35">
        <f t="shared" si="53"/>
        <v>113</v>
      </c>
      <c r="AA251" s="35">
        <f t="shared" si="58"/>
        <v>80.900000000000006</v>
      </c>
      <c r="AB251" s="35">
        <f t="shared" si="54"/>
        <v>-32.099999999999994</v>
      </c>
      <c r="AC251" s="35">
        <v>0</v>
      </c>
      <c r="AD251" s="35">
        <f t="shared" si="55"/>
        <v>80.900000000000006</v>
      </c>
      <c r="AE251" s="35"/>
      <c r="AF251" s="35">
        <f t="shared" si="56"/>
        <v>80.900000000000006</v>
      </c>
      <c r="AG251" s="35">
        <v>80.900000000000006</v>
      </c>
      <c r="AH251" s="35">
        <f t="shared" si="59"/>
        <v>0</v>
      </c>
      <c r="AI251" s="77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10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10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10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  <c r="EO251" s="9"/>
      <c r="EP251" s="9"/>
      <c r="EQ251" s="9"/>
      <c r="ER251" s="9"/>
      <c r="ES251" s="9"/>
      <c r="ET251" s="9"/>
      <c r="EU251" s="9"/>
      <c r="EV251" s="9"/>
      <c r="EW251" s="10"/>
      <c r="EX251" s="9"/>
      <c r="EY251" s="9"/>
      <c r="EZ251" s="9"/>
      <c r="FA251" s="9"/>
      <c r="FB251" s="9"/>
      <c r="FC251" s="9"/>
      <c r="FD251" s="9"/>
      <c r="FE251" s="9"/>
      <c r="FF251" s="9"/>
      <c r="FG251" s="9"/>
      <c r="FH251" s="9"/>
      <c r="FI251" s="9"/>
      <c r="FJ251" s="9"/>
      <c r="FK251" s="9"/>
      <c r="FL251" s="9"/>
      <c r="FM251" s="9"/>
      <c r="FN251" s="9"/>
      <c r="FO251" s="9"/>
      <c r="FP251" s="9"/>
      <c r="FQ251" s="9"/>
      <c r="FR251" s="9"/>
      <c r="FS251" s="9"/>
      <c r="FT251" s="9"/>
      <c r="FU251" s="9"/>
      <c r="FV251" s="9"/>
      <c r="FW251" s="9"/>
      <c r="FX251" s="9"/>
      <c r="FY251" s="10"/>
      <c r="FZ251" s="9"/>
      <c r="GA251" s="9"/>
    </row>
    <row r="252" spans="1:183" s="2" customFormat="1" ht="17.100000000000001" customHeight="1">
      <c r="A252" s="14" t="s">
        <v>236</v>
      </c>
      <c r="B252" s="63">
        <v>0</v>
      </c>
      <c r="C252" s="63">
        <v>0</v>
      </c>
      <c r="D252" s="4">
        <f t="shared" si="51"/>
        <v>0</v>
      </c>
      <c r="E252" s="11">
        <v>0</v>
      </c>
      <c r="F252" s="5" t="s">
        <v>360</v>
      </c>
      <c r="G252" s="5" t="s">
        <v>360</v>
      </c>
      <c r="H252" s="5" t="s">
        <v>360</v>
      </c>
      <c r="I252" s="5" t="s">
        <v>360</v>
      </c>
      <c r="J252" s="5" t="s">
        <v>360</v>
      </c>
      <c r="K252" s="5" t="s">
        <v>360</v>
      </c>
      <c r="L252" s="5" t="s">
        <v>360</v>
      </c>
      <c r="M252" s="5" t="s">
        <v>360</v>
      </c>
      <c r="N252" s="35">
        <v>58.1</v>
      </c>
      <c r="O252" s="35">
        <v>81.2</v>
      </c>
      <c r="P252" s="4">
        <f t="shared" si="52"/>
        <v>1.2197590361445783</v>
      </c>
      <c r="Q252" s="11">
        <v>20</v>
      </c>
      <c r="R252" s="5" t="s">
        <v>360</v>
      </c>
      <c r="S252" s="5" t="s">
        <v>360</v>
      </c>
      <c r="T252" s="5" t="s">
        <v>360</v>
      </c>
      <c r="U252" s="5" t="s">
        <v>360</v>
      </c>
      <c r="V252" s="5" t="s">
        <v>360</v>
      </c>
      <c r="W252" s="5" t="s">
        <v>360</v>
      </c>
      <c r="X252" s="43">
        <f t="shared" si="57"/>
        <v>1.2197590361445783</v>
      </c>
      <c r="Y252" s="44">
        <v>1464</v>
      </c>
      <c r="Z252" s="35">
        <f t="shared" si="53"/>
        <v>133.09090909090909</v>
      </c>
      <c r="AA252" s="35">
        <f t="shared" si="58"/>
        <v>162.30000000000001</v>
      </c>
      <c r="AB252" s="35">
        <f t="shared" si="54"/>
        <v>29.209090909090918</v>
      </c>
      <c r="AC252" s="35">
        <v>0</v>
      </c>
      <c r="AD252" s="35">
        <f t="shared" si="55"/>
        <v>162.30000000000001</v>
      </c>
      <c r="AE252" s="35"/>
      <c r="AF252" s="35">
        <f t="shared" si="56"/>
        <v>162.30000000000001</v>
      </c>
      <c r="AG252" s="35">
        <v>162.30000000000001</v>
      </c>
      <c r="AH252" s="35">
        <f t="shared" si="59"/>
        <v>0</v>
      </c>
      <c r="AI252" s="77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10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10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10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  <c r="EO252" s="9"/>
      <c r="EP252" s="9"/>
      <c r="EQ252" s="9"/>
      <c r="ER252" s="9"/>
      <c r="ES252" s="9"/>
      <c r="ET252" s="9"/>
      <c r="EU252" s="9"/>
      <c r="EV252" s="9"/>
      <c r="EW252" s="10"/>
      <c r="EX252" s="9"/>
      <c r="EY252" s="9"/>
      <c r="EZ252" s="9"/>
      <c r="FA252" s="9"/>
      <c r="FB252" s="9"/>
      <c r="FC252" s="9"/>
      <c r="FD252" s="9"/>
      <c r="FE252" s="9"/>
      <c r="FF252" s="9"/>
      <c r="FG252" s="9"/>
      <c r="FH252" s="9"/>
      <c r="FI252" s="9"/>
      <c r="FJ252" s="9"/>
      <c r="FK252" s="9"/>
      <c r="FL252" s="9"/>
      <c r="FM252" s="9"/>
      <c r="FN252" s="9"/>
      <c r="FO252" s="9"/>
      <c r="FP252" s="9"/>
      <c r="FQ252" s="9"/>
      <c r="FR252" s="9"/>
      <c r="FS252" s="9"/>
      <c r="FT252" s="9"/>
      <c r="FU252" s="9"/>
      <c r="FV252" s="9"/>
      <c r="FW252" s="9"/>
      <c r="FX252" s="9"/>
      <c r="FY252" s="10"/>
      <c r="FZ252" s="9"/>
      <c r="GA252" s="9"/>
    </row>
    <row r="253" spans="1:183" s="2" customFormat="1" ht="17.100000000000001" customHeight="1">
      <c r="A253" s="14" t="s">
        <v>237</v>
      </c>
      <c r="B253" s="63">
        <v>0</v>
      </c>
      <c r="C253" s="63">
        <v>0</v>
      </c>
      <c r="D253" s="4">
        <f t="shared" si="51"/>
        <v>0</v>
      </c>
      <c r="E253" s="11">
        <v>0</v>
      </c>
      <c r="F253" s="5" t="s">
        <v>360</v>
      </c>
      <c r="G253" s="5" t="s">
        <v>360</v>
      </c>
      <c r="H253" s="5" t="s">
        <v>360</v>
      </c>
      <c r="I253" s="5" t="s">
        <v>360</v>
      </c>
      <c r="J253" s="5" t="s">
        <v>360</v>
      </c>
      <c r="K253" s="5" t="s">
        <v>360</v>
      </c>
      <c r="L253" s="5" t="s">
        <v>360</v>
      </c>
      <c r="M253" s="5" t="s">
        <v>360</v>
      </c>
      <c r="N253" s="35">
        <v>41.3</v>
      </c>
      <c r="O253" s="35">
        <v>118.6</v>
      </c>
      <c r="P253" s="4">
        <f t="shared" si="52"/>
        <v>1.3</v>
      </c>
      <c r="Q253" s="11">
        <v>20</v>
      </c>
      <c r="R253" s="5" t="s">
        <v>360</v>
      </c>
      <c r="S253" s="5" t="s">
        <v>360</v>
      </c>
      <c r="T253" s="5" t="s">
        <v>360</v>
      </c>
      <c r="U253" s="5" t="s">
        <v>360</v>
      </c>
      <c r="V253" s="5" t="s">
        <v>360</v>
      </c>
      <c r="W253" s="5" t="s">
        <v>360</v>
      </c>
      <c r="X253" s="43">
        <f t="shared" si="57"/>
        <v>1.3</v>
      </c>
      <c r="Y253" s="44">
        <v>1312</v>
      </c>
      <c r="Z253" s="35">
        <f t="shared" si="53"/>
        <v>119.27272727272727</v>
      </c>
      <c r="AA253" s="35">
        <f t="shared" si="58"/>
        <v>155.1</v>
      </c>
      <c r="AB253" s="35">
        <f t="shared" si="54"/>
        <v>35.827272727272728</v>
      </c>
      <c r="AC253" s="35">
        <v>0</v>
      </c>
      <c r="AD253" s="35">
        <f t="shared" si="55"/>
        <v>155.1</v>
      </c>
      <c r="AE253" s="35"/>
      <c r="AF253" s="35">
        <f t="shared" si="56"/>
        <v>155.1</v>
      </c>
      <c r="AG253" s="35">
        <v>155.1</v>
      </c>
      <c r="AH253" s="35">
        <f t="shared" si="59"/>
        <v>0</v>
      </c>
      <c r="AI253" s="77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10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10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10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  <c r="EO253" s="9"/>
      <c r="EP253" s="9"/>
      <c r="EQ253" s="9"/>
      <c r="ER253" s="9"/>
      <c r="ES253" s="9"/>
      <c r="ET253" s="9"/>
      <c r="EU253" s="9"/>
      <c r="EV253" s="9"/>
      <c r="EW253" s="10"/>
      <c r="EX253" s="9"/>
      <c r="EY253" s="9"/>
      <c r="EZ253" s="9"/>
      <c r="FA253" s="9"/>
      <c r="FB253" s="9"/>
      <c r="FC253" s="9"/>
      <c r="FD253" s="9"/>
      <c r="FE253" s="9"/>
      <c r="FF253" s="9"/>
      <c r="FG253" s="9"/>
      <c r="FH253" s="9"/>
      <c r="FI253" s="9"/>
      <c r="FJ253" s="9"/>
      <c r="FK253" s="9"/>
      <c r="FL253" s="9"/>
      <c r="FM253" s="9"/>
      <c r="FN253" s="9"/>
      <c r="FO253" s="9"/>
      <c r="FP253" s="9"/>
      <c r="FQ253" s="9"/>
      <c r="FR253" s="9"/>
      <c r="FS253" s="9"/>
      <c r="FT253" s="9"/>
      <c r="FU253" s="9"/>
      <c r="FV253" s="9"/>
      <c r="FW253" s="9"/>
      <c r="FX253" s="9"/>
      <c r="FY253" s="10"/>
      <c r="FZ253" s="9"/>
      <c r="GA253" s="9"/>
    </row>
    <row r="254" spans="1:183" s="2" customFormat="1" ht="17.100000000000001" customHeight="1">
      <c r="A254" s="14" t="s">
        <v>238</v>
      </c>
      <c r="B254" s="63">
        <v>0</v>
      </c>
      <c r="C254" s="63">
        <v>0</v>
      </c>
      <c r="D254" s="4">
        <f t="shared" si="51"/>
        <v>0</v>
      </c>
      <c r="E254" s="11">
        <v>0</v>
      </c>
      <c r="F254" s="5" t="s">
        <v>360</v>
      </c>
      <c r="G254" s="5" t="s">
        <v>360</v>
      </c>
      <c r="H254" s="5" t="s">
        <v>360</v>
      </c>
      <c r="I254" s="5" t="s">
        <v>360</v>
      </c>
      <c r="J254" s="5" t="s">
        <v>360</v>
      </c>
      <c r="K254" s="5" t="s">
        <v>360</v>
      </c>
      <c r="L254" s="5" t="s">
        <v>360</v>
      </c>
      <c r="M254" s="5" t="s">
        <v>360</v>
      </c>
      <c r="N254" s="35">
        <v>98</v>
      </c>
      <c r="O254" s="35">
        <v>22.8</v>
      </c>
      <c r="P254" s="4">
        <f t="shared" si="52"/>
        <v>0.23265306122448981</v>
      </c>
      <c r="Q254" s="11">
        <v>20</v>
      </c>
      <c r="R254" s="5" t="s">
        <v>360</v>
      </c>
      <c r="S254" s="5" t="s">
        <v>360</v>
      </c>
      <c r="T254" s="5" t="s">
        <v>360</v>
      </c>
      <c r="U254" s="5" t="s">
        <v>360</v>
      </c>
      <c r="V254" s="5" t="s">
        <v>360</v>
      </c>
      <c r="W254" s="5" t="s">
        <v>360</v>
      </c>
      <c r="X254" s="43">
        <f t="shared" si="57"/>
        <v>0.23265306122448984</v>
      </c>
      <c r="Y254" s="44">
        <v>1204</v>
      </c>
      <c r="Z254" s="35">
        <f t="shared" si="53"/>
        <v>109.45454545454545</v>
      </c>
      <c r="AA254" s="35">
        <f t="shared" si="58"/>
        <v>25.5</v>
      </c>
      <c r="AB254" s="35">
        <f t="shared" si="54"/>
        <v>-83.954545454545453</v>
      </c>
      <c r="AC254" s="35">
        <v>0</v>
      </c>
      <c r="AD254" s="35">
        <f t="shared" si="55"/>
        <v>25.5</v>
      </c>
      <c r="AE254" s="35"/>
      <c r="AF254" s="35">
        <f t="shared" si="56"/>
        <v>25.5</v>
      </c>
      <c r="AG254" s="35">
        <v>25.5</v>
      </c>
      <c r="AH254" s="35">
        <f t="shared" si="59"/>
        <v>0</v>
      </c>
      <c r="AI254" s="77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10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10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10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  <c r="EO254" s="9"/>
      <c r="EP254" s="9"/>
      <c r="EQ254" s="9"/>
      <c r="ER254" s="9"/>
      <c r="ES254" s="9"/>
      <c r="ET254" s="9"/>
      <c r="EU254" s="9"/>
      <c r="EV254" s="9"/>
      <c r="EW254" s="10"/>
      <c r="EX254" s="9"/>
      <c r="EY254" s="9"/>
      <c r="EZ254" s="9"/>
      <c r="FA254" s="9"/>
      <c r="FB254" s="9"/>
      <c r="FC254" s="9"/>
      <c r="FD254" s="9"/>
      <c r="FE254" s="9"/>
      <c r="FF254" s="9"/>
      <c r="FG254" s="9"/>
      <c r="FH254" s="9"/>
      <c r="FI254" s="9"/>
      <c r="FJ254" s="9"/>
      <c r="FK254" s="9"/>
      <c r="FL254" s="9"/>
      <c r="FM254" s="9"/>
      <c r="FN254" s="9"/>
      <c r="FO254" s="9"/>
      <c r="FP254" s="9"/>
      <c r="FQ254" s="9"/>
      <c r="FR254" s="9"/>
      <c r="FS254" s="9"/>
      <c r="FT254" s="9"/>
      <c r="FU254" s="9"/>
      <c r="FV254" s="9"/>
      <c r="FW254" s="9"/>
      <c r="FX254" s="9"/>
      <c r="FY254" s="10"/>
      <c r="FZ254" s="9"/>
      <c r="GA254" s="9"/>
    </row>
    <row r="255" spans="1:183" s="2" customFormat="1" ht="17.100000000000001" customHeight="1">
      <c r="A255" s="14" t="s">
        <v>239</v>
      </c>
      <c r="B255" s="63">
        <v>0</v>
      </c>
      <c r="C255" s="63">
        <v>0</v>
      </c>
      <c r="D255" s="4">
        <f t="shared" si="51"/>
        <v>0</v>
      </c>
      <c r="E255" s="11">
        <v>0</v>
      </c>
      <c r="F255" s="5" t="s">
        <v>360</v>
      </c>
      <c r="G255" s="5" t="s">
        <v>360</v>
      </c>
      <c r="H255" s="5" t="s">
        <v>360</v>
      </c>
      <c r="I255" s="5" t="s">
        <v>360</v>
      </c>
      <c r="J255" s="5" t="s">
        <v>360</v>
      </c>
      <c r="K255" s="5" t="s">
        <v>360</v>
      </c>
      <c r="L255" s="5" t="s">
        <v>360</v>
      </c>
      <c r="M255" s="5" t="s">
        <v>360</v>
      </c>
      <c r="N255" s="35">
        <v>61.6</v>
      </c>
      <c r="O255" s="35">
        <v>84.7</v>
      </c>
      <c r="P255" s="4">
        <f t="shared" si="52"/>
        <v>1.2175</v>
      </c>
      <c r="Q255" s="11">
        <v>20</v>
      </c>
      <c r="R255" s="5" t="s">
        <v>360</v>
      </c>
      <c r="S255" s="5" t="s">
        <v>360</v>
      </c>
      <c r="T255" s="5" t="s">
        <v>360</v>
      </c>
      <c r="U255" s="5" t="s">
        <v>360</v>
      </c>
      <c r="V255" s="5" t="s">
        <v>360</v>
      </c>
      <c r="W255" s="5" t="s">
        <v>360</v>
      </c>
      <c r="X255" s="43">
        <f t="shared" si="57"/>
        <v>1.2175</v>
      </c>
      <c r="Y255" s="44">
        <v>1407</v>
      </c>
      <c r="Z255" s="35">
        <f t="shared" si="53"/>
        <v>127.90909090909091</v>
      </c>
      <c r="AA255" s="35">
        <f t="shared" si="58"/>
        <v>155.69999999999999</v>
      </c>
      <c r="AB255" s="35">
        <f t="shared" si="54"/>
        <v>27.790909090909082</v>
      </c>
      <c r="AC255" s="35">
        <v>0</v>
      </c>
      <c r="AD255" s="35">
        <f t="shared" si="55"/>
        <v>155.69999999999999</v>
      </c>
      <c r="AE255" s="35"/>
      <c r="AF255" s="35">
        <f t="shared" si="56"/>
        <v>155.69999999999999</v>
      </c>
      <c r="AG255" s="35">
        <v>155.69999999999999</v>
      </c>
      <c r="AH255" s="35">
        <f t="shared" si="59"/>
        <v>0</v>
      </c>
      <c r="AI255" s="77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10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10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10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  <c r="EO255" s="9"/>
      <c r="EP255" s="9"/>
      <c r="EQ255" s="9"/>
      <c r="ER255" s="9"/>
      <c r="ES255" s="9"/>
      <c r="ET255" s="9"/>
      <c r="EU255" s="9"/>
      <c r="EV255" s="9"/>
      <c r="EW255" s="10"/>
      <c r="EX255" s="9"/>
      <c r="EY255" s="9"/>
      <c r="EZ255" s="9"/>
      <c r="FA255" s="9"/>
      <c r="FB255" s="9"/>
      <c r="FC255" s="9"/>
      <c r="FD255" s="9"/>
      <c r="FE255" s="9"/>
      <c r="FF255" s="9"/>
      <c r="FG255" s="9"/>
      <c r="FH255" s="9"/>
      <c r="FI255" s="9"/>
      <c r="FJ255" s="9"/>
      <c r="FK255" s="9"/>
      <c r="FL255" s="9"/>
      <c r="FM255" s="9"/>
      <c r="FN255" s="9"/>
      <c r="FO255" s="9"/>
      <c r="FP255" s="9"/>
      <c r="FQ255" s="9"/>
      <c r="FR255" s="9"/>
      <c r="FS255" s="9"/>
      <c r="FT255" s="9"/>
      <c r="FU255" s="9"/>
      <c r="FV255" s="9"/>
      <c r="FW255" s="9"/>
      <c r="FX255" s="9"/>
      <c r="FY255" s="10"/>
      <c r="FZ255" s="9"/>
      <c r="GA255" s="9"/>
    </row>
    <row r="256" spans="1:183" s="2" customFormat="1" ht="17.100000000000001" customHeight="1">
      <c r="A256" s="14" t="s">
        <v>240</v>
      </c>
      <c r="B256" s="63">
        <v>0</v>
      </c>
      <c r="C256" s="63">
        <v>0</v>
      </c>
      <c r="D256" s="4">
        <f t="shared" si="51"/>
        <v>0</v>
      </c>
      <c r="E256" s="11">
        <v>0</v>
      </c>
      <c r="F256" s="5" t="s">
        <v>360</v>
      </c>
      <c r="G256" s="5" t="s">
        <v>360</v>
      </c>
      <c r="H256" s="5" t="s">
        <v>360</v>
      </c>
      <c r="I256" s="5" t="s">
        <v>360</v>
      </c>
      <c r="J256" s="5" t="s">
        <v>360</v>
      </c>
      <c r="K256" s="5" t="s">
        <v>360</v>
      </c>
      <c r="L256" s="5" t="s">
        <v>360</v>
      </c>
      <c r="M256" s="5" t="s">
        <v>360</v>
      </c>
      <c r="N256" s="35">
        <v>164.1</v>
      </c>
      <c r="O256" s="35">
        <v>120.9</v>
      </c>
      <c r="P256" s="4">
        <f t="shared" si="52"/>
        <v>0.73674588665447904</v>
      </c>
      <c r="Q256" s="11">
        <v>20</v>
      </c>
      <c r="R256" s="5" t="s">
        <v>360</v>
      </c>
      <c r="S256" s="5" t="s">
        <v>360</v>
      </c>
      <c r="T256" s="5" t="s">
        <v>360</v>
      </c>
      <c r="U256" s="5" t="s">
        <v>360</v>
      </c>
      <c r="V256" s="5" t="s">
        <v>360</v>
      </c>
      <c r="W256" s="5" t="s">
        <v>360</v>
      </c>
      <c r="X256" s="43">
        <f t="shared" si="57"/>
        <v>0.73674588665447904</v>
      </c>
      <c r="Y256" s="44">
        <v>1236</v>
      </c>
      <c r="Z256" s="35">
        <f t="shared" si="53"/>
        <v>112.36363636363636</v>
      </c>
      <c r="AA256" s="35">
        <f t="shared" si="58"/>
        <v>82.8</v>
      </c>
      <c r="AB256" s="35">
        <f t="shared" si="54"/>
        <v>-29.563636363636363</v>
      </c>
      <c r="AC256" s="35">
        <v>0</v>
      </c>
      <c r="AD256" s="35">
        <f t="shared" si="55"/>
        <v>82.8</v>
      </c>
      <c r="AE256" s="35"/>
      <c r="AF256" s="35">
        <f t="shared" si="56"/>
        <v>82.8</v>
      </c>
      <c r="AG256" s="35">
        <v>82.8</v>
      </c>
      <c r="AH256" s="35">
        <f t="shared" si="59"/>
        <v>0</v>
      </c>
      <c r="AI256" s="77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10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10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10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  <c r="EO256" s="9"/>
      <c r="EP256" s="9"/>
      <c r="EQ256" s="9"/>
      <c r="ER256" s="9"/>
      <c r="ES256" s="9"/>
      <c r="ET256" s="9"/>
      <c r="EU256" s="9"/>
      <c r="EV256" s="9"/>
      <c r="EW256" s="10"/>
      <c r="EX256" s="9"/>
      <c r="EY256" s="9"/>
      <c r="EZ256" s="9"/>
      <c r="FA256" s="9"/>
      <c r="FB256" s="9"/>
      <c r="FC256" s="9"/>
      <c r="FD256" s="9"/>
      <c r="FE256" s="9"/>
      <c r="FF256" s="9"/>
      <c r="FG256" s="9"/>
      <c r="FH256" s="9"/>
      <c r="FI256" s="9"/>
      <c r="FJ256" s="9"/>
      <c r="FK256" s="9"/>
      <c r="FL256" s="9"/>
      <c r="FM256" s="9"/>
      <c r="FN256" s="9"/>
      <c r="FO256" s="9"/>
      <c r="FP256" s="9"/>
      <c r="FQ256" s="9"/>
      <c r="FR256" s="9"/>
      <c r="FS256" s="9"/>
      <c r="FT256" s="9"/>
      <c r="FU256" s="9"/>
      <c r="FV256" s="9"/>
      <c r="FW256" s="9"/>
      <c r="FX256" s="9"/>
      <c r="FY256" s="10"/>
      <c r="FZ256" s="9"/>
      <c r="GA256" s="9"/>
    </row>
    <row r="257" spans="1:183" s="2" customFormat="1" ht="17.100000000000001" customHeight="1">
      <c r="A257" s="14" t="s">
        <v>241</v>
      </c>
      <c r="B257" s="63">
        <v>4608</v>
      </c>
      <c r="C257" s="63">
        <v>4434.7</v>
      </c>
      <c r="D257" s="4">
        <f t="shared" si="51"/>
        <v>0.96239149305555549</v>
      </c>
      <c r="E257" s="11">
        <v>5</v>
      </c>
      <c r="F257" s="5" t="s">
        <v>360</v>
      </c>
      <c r="G257" s="5" t="s">
        <v>360</v>
      </c>
      <c r="H257" s="5" t="s">
        <v>360</v>
      </c>
      <c r="I257" s="5" t="s">
        <v>360</v>
      </c>
      <c r="J257" s="5" t="s">
        <v>360</v>
      </c>
      <c r="K257" s="5" t="s">
        <v>360</v>
      </c>
      <c r="L257" s="5" t="s">
        <v>360</v>
      </c>
      <c r="M257" s="5" t="s">
        <v>360</v>
      </c>
      <c r="N257" s="35">
        <v>238.2</v>
      </c>
      <c r="O257" s="35">
        <v>190.7</v>
      </c>
      <c r="P257" s="4">
        <f t="shared" si="52"/>
        <v>0.80058774139378674</v>
      </c>
      <c r="Q257" s="11">
        <v>20</v>
      </c>
      <c r="R257" s="5" t="s">
        <v>360</v>
      </c>
      <c r="S257" s="5" t="s">
        <v>360</v>
      </c>
      <c r="T257" s="5" t="s">
        <v>360</v>
      </c>
      <c r="U257" s="5" t="s">
        <v>360</v>
      </c>
      <c r="V257" s="5" t="s">
        <v>360</v>
      </c>
      <c r="W257" s="5" t="s">
        <v>360</v>
      </c>
      <c r="X257" s="43">
        <f t="shared" si="57"/>
        <v>0.83294849172614049</v>
      </c>
      <c r="Y257" s="44">
        <v>1441</v>
      </c>
      <c r="Z257" s="35">
        <f t="shared" si="53"/>
        <v>131</v>
      </c>
      <c r="AA257" s="35">
        <f t="shared" si="58"/>
        <v>109.1</v>
      </c>
      <c r="AB257" s="35">
        <f t="shared" si="54"/>
        <v>-21.900000000000006</v>
      </c>
      <c r="AC257" s="35">
        <v>0</v>
      </c>
      <c r="AD257" s="35">
        <f t="shared" si="55"/>
        <v>109.1</v>
      </c>
      <c r="AE257" s="35"/>
      <c r="AF257" s="35">
        <f t="shared" si="56"/>
        <v>109.1</v>
      </c>
      <c r="AG257" s="35">
        <v>109.1</v>
      </c>
      <c r="AH257" s="35">
        <f t="shared" si="59"/>
        <v>0</v>
      </c>
      <c r="AI257" s="77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10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10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10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  <c r="EO257" s="9"/>
      <c r="EP257" s="9"/>
      <c r="EQ257" s="9"/>
      <c r="ER257" s="9"/>
      <c r="ES257" s="9"/>
      <c r="ET257" s="9"/>
      <c r="EU257" s="9"/>
      <c r="EV257" s="9"/>
      <c r="EW257" s="10"/>
      <c r="EX257" s="9"/>
      <c r="EY257" s="9"/>
      <c r="EZ257" s="9"/>
      <c r="FA257" s="9"/>
      <c r="FB257" s="9"/>
      <c r="FC257" s="9"/>
      <c r="FD257" s="9"/>
      <c r="FE257" s="9"/>
      <c r="FF257" s="9"/>
      <c r="FG257" s="9"/>
      <c r="FH257" s="9"/>
      <c r="FI257" s="9"/>
      <c r="FJ257" s="9"/>
      <c r="FK257" s="9"/>
      <c r="FL257" s="9"/>
      <c r="FM257" s="9"/>
      <c r="FN257" s="9"/>
      <c r="FO257" s="9"/>
      <c r="FP257" s="9"/>
      <c r="FQ257" s="9"/>
      <c r="FR257" s="9"/>
      <c r="FS257" s="9"/>
      <c r="FT257" s="9"/>
      <c r="FU257" s="9"/>
      <c r="FV257" s="9"/>
      <c r="FW257" s="9"/>
      <c r="FX257" s="9"/>
      <c r="FY257" s="10"/>
      <c r="FZ257" s="9"/>
      <c r="GA257" s="9"/>
    </row>
    <row r="258" spans="1:183" s="2" customFormat="1" ht="17.100000000000001" customHeight="1">
      <c r="A258" s="14" t="s">
        <v>242</v>
      </c>
      <c r="B258" s="63">
        <v>0</v>
      </c>
      <c r="C258" s="63">
        <v>0</v>
      </c>
      <c r="D258" s="4">
        <f t="shared" si="51"/>
        <v>0</v>
      </c>
      <c r="E258" s="11">
        <v>0</v>
      </c>
      <c r="F258" s="5" t="s">
        <v>360</v>
      </c>
      <c r="G258" s="5" t="s">
        <v>360</v>
      </c>
      <c r="H258" s="5" t="s">
        <v>360</v>
      </c>
      <c r="I258" s="5" t="s">
        <v>360</v>
      </c>
      <c r="J258" s="5" t="s">
        <v>360</v>
      </c>
      <c r="K258" s="5" t="s">
        <v>360</v>
      </c>
      <c r="L258" s="5" t="s">
        <v>360</v>
      </c>
      <c r="M258" s="5" t="s">
        <v>360</v>
      </c>
      <c r="N258" s="35">
        <v>71.7</v>
      </c>
      <c r="O258" s="35">
        <v>84.5</v>
      </c>
      <c r="P258" s="4">
        <f t="shared" si="52"/>
        <v>1.1785216178521618</v>
      </c>
      <c r="Q258" s="11">
        <v>20</v>
      </c>
      <c r="R258" s="5" t="s">
        <v>360</v>
      </c>
      <c r="S258" s="5" t="s">
        <v>360</v>
      </c>
      <c r="T258" s="5" t="s">
        <v>360</v>
      </c>
      <c r="U258" s="5" t="s">
        <v>360</v>
      </c>
      <c r="V258" s="5" t="s">
        <v>360</v>
      </c>
      <c r="W258" s="5" t="s">
        <v>360</v>
      </c>
      <c r="X258" s="43">
        <f t="shared" si="57"/>
        <v>1.1785216178521618</v>
      </c>
      <c r="Y258" s="44">
        <v>1130</v>
      </c>
      <c r="Z258" s="35">
        <f t="shared" si="53"/>
        <v>102.72727272727273</v>
      </c>
      <c r="AA258" s="35">
        <f t="shared" si="58"/>
        <v>121.1</v>
      </c>
      <c r="AB258" s="35">
        <f t="shared" si="54"/>
        <v>18.372727272727261</v>
      </c>
      <c r="AC258" s="35">
        <v>0</v>
      </c>
      <c r="AD258" s="35">
        <f t="shared" si="55"/>
        <v>121.1</v>
      </c>
      <c r="AE258" s="35"/>
      <c r="AF258" s="35">
        <f t="shared" si="56"/>
        <v>121.1</v>
      </c>
      <c r="AG258" s="35">
        <v>121.1</v>
      </c>
      <c r="AH258" s="35">
        <f t="shared" si="59"/>
        <v>0</v>
      </c>
      <c r="AI258" s="77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10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10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10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  <c r="EO258" s="9"/>
      <c r="EP258" s="9"/>
      <c r="EQ258" s="9"/>
      <c r="ER258" s="9"/>
      <c r="ES258" s="9"/>
      <c r="ET258" s="9"/>
      <c r="EU258" s="9"/>
      <c r="EV258" s="9"/>
      <c r="EW258" s="10"/>
      <c r="EX258" s="9"/>
      <c r="EY258" s="9"/>
      <c r="EZ258" s="9"/>
      <c r="FA258" s="9"/>
      <c r="FB258" s="9"/>
      <c r="FC258" s="9"/>
      <c r="FD258" s="9"/>
      <c r="FE258" s="9"/>
      <c r="FF258" s="9"/>
      <c r="FG258" s="9"/>
      <c r="FH258" s="9"/>
      <c r="FI258" s="9"/>
      <c r="FJ258" s="9"/>
      <c r="FK258" s="9"/>
      <c r="FL258" s="9"/>
      <c r="FM258" s="9"/>
      <c r="FN258" s="9"/>
      <c r="FO258" s="9"/>
      <c r="FP258" s="9"/>
      <c r="FQ258" s="9"/>
      <c r="FR258" s="9"/>
      <c r="FS258" s="9"/>
      <c r="FT258" s="9"/>
      <c r="FU258" s="9"/>
      <c r="FV258" s="9"/>
      <c r="FW258" s="9"/>
      <c r="FX258" s="9"/>
      <c r="FY258" s="10"/>
      <c r="FZ258" s="9"/>
      <c r="GA258" s="9"/>
    </row>
    <row r="259" spans="1:183" s="2" customFormat="1" ht="17.100000000000001" customHeight="1">
      <c r="A259" s="14" t="s">
        <v>243</v>
      </c>
      <c r="B259" s="63">
        <v>1640</v>
      </c>
      <c r="C259" s="63">
        <v>1625</v>
      </c>
      <c r="D259" s="4">
        <f t="shared" si="51"/>
        <v>0.99085365853658536</v>
      </c>
      <c r="E259" s="11">
        <v>5</v>
      </c>
      <c r="F259" s="5" t="s">
        <v>360</v>
      </c>
      <c r="G259" s="5" t="s">
        <v>360</v>
      </c>
      <c r="H259" s="5" t="s">
        <v>360</v>
      </c>
      <c r="I259" s="5" t="s">
        <v>360</v>
      </c>
      <c r="J259" s="5" t="s">
        <v>360</v>
      </c>
      <c r="K259" s="5" t="s">
        <v>360</v>
      </c>
      <c r="L259" s="5" t="s">
        <v>360</v>
      </c>
      <c r="M259" s="5" t="s">
        <v>360</v>
      </c>
      <c r="N259" s="35">
        <v>420.8</v>
      </c>
      <c r="O259" s="35">
        <v>445</v>
      </c>
      <c r="P259" s="4">
        <f t="shared" si="52"/>
        <v>1.0575095057034221</v>
      </c>
      <c r="Q259" s="11">
        <v>20</v>
      </c>
      <c r="R259" s="5" t="s">
        <v>360</v>
      </c>
      <c r="S259" s="5" t="s">
        <v>360</v>
      </c>
      <c r="T259" s="5" t="s">
        <v>360</v>
      </c>
      <c r="U259" s="5" t="s">
        <v>360</v>
      </c>
      <c r="V259" s="5" t="s">
        <v>360</v>
      </c>
      <c r="W259" s="5" t="s">
        <v>360</v>
      </c>
      <c r="X259" s="43">
        <f t="shared" si="57"/>
        <v>1.0441783362700547</v>
      </c>
      <c r="Y259" s="44">
        <v>1587</v>
      </c>
      <c r="Z259" s="35">
        <f t="shared" si="53"/>
        <v>144.27272727272728</v>
      </c>
      <c r="AA259" s="35">
        <f t="shared" si="58"/>
        <v>150.6</v>
      </c>
      <c r="AB259" s="35">
        <f t="shared" si="54"/>
        <v>6.3272727272727138</v>
      </c>
      <c r="AC259" s="35">
        <v>0</v>
      </c>
      <c r="AD259" s="35">
        <f t="shared" si="55"/>
        <v>150.6</v>
      </c>
      <c r="AE259" s="35"/>
      <c r="AF259" s="35">
        <f t="shared" si="56"/>
        <v>150.6</v>
      </c>
      <c r="AG259" s="35">
        <v>150.6</v>
      </c>
      <c r="AH259" s="35">
        <f t="shared" si="59"/>
        <v>0</v>
      </c>
      <c r="AI259" s="77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10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10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10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  <c r="EO259" s="9"/>
      <c r="EP259" s="9"/>
      <c r="EQ259" s="9"/>
      <c r="ER259" s="9"/>
      <c r="ES259" s="9"/>
      <c r="ET259" s="9"/>
      <c r="EU259" s="9"/>
      <c r="EV259" s="9"/>
      <c r="EW259" s="10"/>
      <c r="EX259" s="9"/>
      <c r="EY259" s="9"/>
      <c r="EZ259" s="9"/>
      <c r="FA259" s="9"/>
      <c r="FB259" s="9"/>
      <c r="FC259" s="9"/>
      <c r="FD259" s="9"/>
      <c r="FE259" s="9"/>
      <c r="FF259" s="9"/>
      <c r="FG259" s="9"/>
      <c r="FH259" s="9"/>
      <c r="FI259" s="9"/>
      <c r="FJ259" s="9"/>
      <c r="FK259" s="9"/>
      <c r="FL259" s="9"/>
      <c r="FM259" s="9"/>
      <c r="FN259" s="9"/>
      <c r="FO259" s="9"/>
      <c r="FP259" s="9"/>
      <c r="FQ259" s="9"/>
      <c r="FR259" s="9"/>
      <c r="FS259" s="9"/>
      <c r="FT259" s="9"/>
      <c r="FU259" s="9"/>
      <c r="FV259" s="9"/>
      <c r="FW259" s="9"/>
      <c r="FX259" s="9"/>
      <c r="FY259" s="10"/>
      <c r="FZ259" s="9"/>
      <c r="GA259" s="9"/>
    </row>
    <row r="260" spans="1:183" s="2" customFormat="1" ht="17.100000000000001" customHeight="1">
      <c r="A260" s="14" t="s">
        <v>244</v>
      </c>
      <c r="B260" s="63">
        <v>0</v>
      </c>
      <c r="C260" s="63">
        <v>0</v>
      </c>
      <c r="D260" s="4">
        <f t="shared" si="51"/>
        <v>0</v>
      </c>
      <c r="E260" s="11">
        <v>0</v>
      </c>
      <c r="F260" s="5" t="s">
        <v>360</v>
      </c>
      <c r="G260" s="5" t="s">
        <v>360</v>
      </c>
      <c r="H260" s="5" t="s">
        <v>360</v>
      </c>
      <c r="I260" s="5" t="s">
        <v>360</v>
      </c>
      <c r="J260" s="5" t="s">
        <v>360</v>
      </c>
      <c r="K260" s="5" t="s">
        <v>360</v>
      </c>
      <c r="L260" s="5" t="s">
        <v>360</v>
      </c>
      <c r="M260" s="5" t="s">
        <v>360</v>
      </c>
      <c r="N260" s="35">
        <v>94.8</v>
      </c>
      <c r="O260" s="35">
        <v>99.4</v>
      </c>
      <c r="P260" s="4">
        <f t="shared" si="52"/>
        <v>1.048523206751055</v>
      </c>
      <c r="Q260" s="11">
        <v>20</v>
      </c>
      <c r="R260" s="5" t="s">
        <v>360</v>
      </c>
      <c r="S260" s="5" t="s">
        <v>360</v>
      </c>
      <c r="T260" s="5" t="s">
        <v>360</v>
      </c>
      <c r="U260" s="5" t="s">
        <v>360</v>
      </c>
      <c r="V260" s="5" t="s">
        <v>360</v>
      </c>
      <c r="W260" s="5" t="s">
        <v>360</v>
      </c>
      <c r="X260" s="43">
        <f t="shared" si="57"/>
        <v>1.048523206751055</v>
      </c>
      <c r="Y260" s="44">
        <v>1800</v>
      </c>
      <c r="Z260" s="35">
        <f t="shared" si="53"/>
        <v>163.63636363636363</v>
      </c>
      <c r="AA260" s="35">
        <f t="shared" si="58"/>
        <v>171.6</v>
      </c>
      <c r="AB260" s="35">
        <f t="shared" si="54"/>
        <v>7.9636363636363683</v>
      </c>
      <c r="AC260" s="35">
        <v>0</v>
      </c>
      <c r="AD260" s="35">
        <f t="shared" si="55"/>
        <v>171.6</v>
      </c>
      <c r="AE260" s="35"/>
      <c r="AF260" s="35">
        <f t="shared" si="56"/>
        <v>171.6</v>
      </c>
      <c r="AG260" s="35">
        <v>171.6</v>
      </c>
      <c r="AH260" s="35">
        <f t="shared" si="59"/>
        <v>0</v>
      </c>
      <c r="AI260" s="77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10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10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10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  <c r="EO260" s="9"/>
      <c r="EP260" s="9"/>
      <c r="EQ260" s="9"/>
      <c r="ER260" s="9"/>
      <c r="ES260" s="9"/>
      <c r="ET260" s="9"/>
      <c r="EU260" s="9"/>
      <c r="EV260" s="9"/>
      <c r="EW260" s="10"/>
      <c r="EX260" s="9"/>
      <c r="EY260" s="9"/>
      <c r="EZ260" s="9"/>
      <c r="FA260" s="9"/>
      <c r="FB260" s="9"/>
      <c r="FC260" s="9"/>
      <c r="FD260" s="9"/>
      <c r="FE260" s="9"/>
      <c r="FF260" s="9"/>
      <c r="FG260" s="9"/>
      <c r="FH260" s="9"/>
      <c r="FI260" s="9"/>
      <c r="FJ260" s="9"/>
      <c r="FK260" s="9"/>
      <c r="FL260" s="9"/>
      <c r="FM260" s="9"/>
      <c r="FN260" s="9"/>
      <c r="FO260" s="9"/>
      <c r="FP260" s="9"/>
      <c r="FQ260" s="9"/>
      <c r="FR260" s="9"/>
      <c r="FS260" s="9"/>
      <c r="FT260" s="9"/>
      <c r="FU260" s="9"/>
      <c r="FV260" s="9"/>
      <c r="FW260" s="9"/>
      <c r="FX260" s="9"/>
      <c r="FY260" s="10"/>
      <c r="FZ260" s="9"/>
      <c r="GA260" s="9"/>
    </row>
    <row r="261" spans="1:183" s="2" customFormat="1" ht="17.100000000000001" customHeight="1">
      <c r="A261" s="14" t="s">
        <v>245</v>
      </c>
      <c r="B261" s="63">
        <v>0</v>
      </c>
      <c r="C261" s="63">
        <v>0</v>
      </c>
      <c r="D261" s="4">
        <f t="shared" si="51"/>
        <v>0</v>
      </c>
      <c r="E261" s="11">
        <v>0</v>
      </c>
      <c r="F261" s="5" t="s">
        <v>360</v>
      </c>
      <c r="G261" s="5" t="s">
        <v>360</v>
      </c>
      <c r="H261" s="5" t="s">
        <v>360</v>
      </c>
      <c r="I261" s="5" t="s">
        <v>360</v>
      </c>
      <c r="J261" s="5" t="s">
        <v>360</v>
      </c>
      <c r="K261" s="5" t="s">
        <v>360</v>
      </c>
      <c r="L261" s="5" t="s">
        <v>360</v>
      </c>
      <c r="M261" s="5" t="s">
        <v>360</v>
      </c>
      <c r="N261" s="35">
        <v>21.8</v>
      </c>
      <c r="O261" s="35">
        <v>20</v>
      </c>
      <c r="P261" s="4">
        <f t="shared" si="52"/>
        <v>0.9174311926605504</v>
      </c>
      <c r="Q261" s="11">
        <v>20</v>
      </c>
      <c r="R261" s="5" t="s">
        <v>360</v>
      </c>
      <c r="S261" s="5" t="s">
        <v>360</v>
      </c>
      <c r="T261" s="5" t="s">
        <v>360</v>
      </c>
      <c r="U261" s="5" t="s">
        <v>360</v>
      </c>
      <c r="V261" s="5" t="s">
        <v>360</v>
      </c>
      <c r="W261" s="5" t="s">
        <v>360</v>
      </c>
      <c r="X261" s="43">
        <f t="shared" si="57"/>
        <v>0.91743119266055051</v>
      </c>
      <c r="Y261" s="44">
        <v>1008</v>
      </c>
      <c r="Z261" s="35">
        <f t="shared" si="53"/>
        <v>91.63636363636364</v>
      </c>
      <c r="AA261" s="35">
        <f t="shared" si="58"/>
        <v>84.1</v>
      </c>
      <c r="AB261" s="35">
        <f t="shared" si="54"/>
        <v>-7.5363636363636459</v>
      </c>
      <c r="AC261" s="35">
        <v>0</v>
      </c>
      <c r="AD261" s="35">
        <f t="shared" si="55"/>
        <v>84.1</v>
      </c>
      <c r="AE261" s="35"/>
      <c r="AF261" s="35">
        <f t="shared" si="56"/>
        <v>84.1</v>
      </c>
      <c r="AG261" s="35">
        <v>84.1</v>
      </c>
      <c r="AH261" s="35">
        <f t="shared" si="59"/>
        <v>0</v>
      </c>
      <c r="AI261" s="77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10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10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10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  <c r="EO261" s="9"/>
      <c r="EP261" s="9"/>
      <c r="EQ261" s="9"/>
      <c r="ER261" s="9"/>
      <c r="ES261" s="9"/>
      <c r="ET261" s="9"/>
      <c r="EU261" s="9"/>
      <c r="EV261" s="9"/>
      <c r="EW261" s="10"/>
      <c r="EX261" s="9"/>
      <c r="EY261" s="9"/>
      <c r="EZ261" s="9"/>
      <c r="FA261" s="9"/>
      <c r="FB261" s="9"/>
      <c r="FC261" s="9"/>
      <c r="FD261" s="9"/>
      <c r="FE261" s="9"/>
      <c r="FF261" s="9"/>
      <c r="FG261" s="9"/>
      <c r="FH261" s="9"/>
      <c r="FI261" s="9"/>
      <c r="FJ261" s="9"/>
      <c r="FK261" s="9"/>
      <c r="FL261" s="9"/>
      <c r="FM261" s="9"/>
      <c r="FN261" s="9"/>
      <c r="FO261" s="9"/>
      <c r="FP261" s="9"/>
      <c r="FQ261" s="9"/>
      <c r="FR261" s="9"/>
      <c r="FS261" s="9"/>
      <c r="FT261" s="9"/>
      <c r="FU261" s="9"/>
      <c r="FV261" s="9"/>
      <c r="FW261" s="9"/>
      <c r="FX261" s="9"/>
      <c r="FY261" s="10"/>
      <c r="FZ261" s="9"/>
      <c r="GA261" s="9"/>
    </row>
    <row r="262" spans="1:183" s="2" customFormat="1" ht="17.100000000000001" customHeight="1">
      <c r="A262" s="14" t="s">
        <v>246</v>
      </c>
      <c r="B262" s="63">
        <v>0</v>
      </c>
      <c r="C262" s="63">
        <v>0</v>
      </c>
      <c r="D262" s="4">
        <f t="shared" si="51"/>
        <v>0</v>
      </c>
      <c r="E262" s="11">
        <v>0</v>
      </c>
      <c r="F262" s="5" t="s">
        <v>360</v>
      </c>
      <c r="G262" s="5" t="s">
        <v>360</v>
      </c>
      <c r="H262" s="5" t="s">
        <v>360</v>
      </c>
      <c r="I262" s="5" t="s">
        <v>360</v>
      </c>
      <c r="J262" s="5" t="s">
        <v>360</v>
      </c>
      <c r="K262" s="5" t="s">
        <v>360</v>
      </c>
      <c r="L262" s="5" t="s">
        <v>360</v>
      </c>
      <c r="M262" s="5" t="s">
        <v>360</v>
      </c>
      <c r="N262" s="35">
        <v>78.8</v>
      </c>
      <c r="O262" s="35">
        <v>72.2</v>
      </c>
      <c r="P262" s="4">
        <f t="shared" si="52"/>
        <v>0.91624365482233505</v>
      </c>
      <c r="Q262" s="11">
        <v>20</v>
      </c>
      <c r="R262" s="5" t="s">
        <v>360</v>
      </c>
      <c r="S262" s="5" t="s">
        <v>360</v>
      </c>
      <c r="T262" s="5" t="s">
        <v>360</v>
      </c>
      <c r="U262" s="5" t="s">
        <v>360</v>
      </c>
      <c r="V262" s="5" t="s">
        <v>360</v>
      </c>
      <c r="W262" s="5" t="s">
        <v>360</v>
      </c>
      <c r="X262" s="43">
        <f t="shared" si="57"/>
        <v>0.91624365482233505</v>
      </c>
      <c r="Y262" s="44">
        <v>907</v>
      </c>
      <c r="Z262" s="35">
        <f t="shared" si="53"/>
        <v>82.454545454545453</v>
      </c>
      <c r="AA262" s="35">
        <f t="shared" si="58"/>
        <v>75.5</v>
      </c>
      <c r="AB262" s="35">
        <f t="shared" si="54"/>
        <v>-6.9545454545454533</v>
      </c>
      <c r="AC262" s="35">
        <v>0</v>
      </c>
      <c r="AD262" s="35">
        <f t="shared" si="55"/>
        <v>75.5</v>
      </c>
      <c r="AE262" s="35"/>
      <c r="AF262" s="35">
        <f t="shared" si="56"/>
        <v>75.5</v>
      </c>
      <c r="AG262" s="35">
        <v>75.5</v>
      </c>
      <c r="AH262" s="35">
        <f t="shared" si="59"/>
        <v>0</v>
      </c>
      <c r="AI262" s="77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10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10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10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  <c r="EO262" s="9"/>
      <c r="EP262" s="9"/>
      <c r="EQ262" s="9"/>
      <c r="ER262" s="9"/>
      <c r="ES262" s="9"/>
      <c r="ET262" s="9"/>
      <c r="EU262" s="9"/>
      <c r="EV262" s="9"/>
      <c r="EW262" s="10"/>
      <c r="EX262" s="9"/>
      <c r="EY262" s="9"/>
      <c r="EZ262" s="9"/>
      <c r="FA262" s="9"/>
      <c r="FB262" s="9"/>
      <c r="FC262" s="9"/>
      <c r="FD262" s="9"/>
      <c r="FE262" s="9"/>
      <c r="FF262" s="9"/>
      <c r="FG262" s="9"/>
      <c r="FH262" s="9"/>
      <c r="FI262" s="9"/>
      <c r="FJ262" s="9"/>
      <c r="FK262" s="9"/>
      <c r="FL262" s="9"/>
      <c r="FM262" s="9"/>
      <c r="FN262" s="9"/>
      <c r="FO262" s="9"/>
      <c r="FP262" s="9"/>
      <c r="FQ262" s="9"/>
      <c r="FR262" s="9"/>
      <c r="FS262" s="9"/>
      <c r="FT262" s="9"/>
      <c r="FU262" s="9"/>
      <c r="FV262" s="9"/>
      <c r="FW262" s="9"/>
      <c r="FX262" s="9"/>
      <c r="FY262" s="10"/>
      <c r="FZ262" s="9"/>
      <c r="GA262" s="9"/>
    </row>
    <row r="263" spans="1:183" s="2" customFormat="1" ht="17.100000000000001" customHeight="1">
      <c r="A263" s="14" t="s">
        <v>247</v>
      </c>
      <c r="B263" s="63">
        <v>2742</v>
      </c>
      <c r="C263" s="63">
        <v>3767</v>
      </c>
      <c r="D263" s="4">
        <f t="shared" si="51"/>
        <v>1.2173814733770969</v>
      </c>
      <c r="E263" s="11">
        <v>5</v>
      </c>
      <c r="F263" s="5" t="s">
        <v>360</v>
      </c>
      <c r="G263" s="5" t="s">
        <v>360</v>
      </c>
      <c r="H263" s="5" t="s">
        <v>360</v>
      </c>
      <c r="I263" s="5" t="s">
        <v>360</v>
      </c>
      <c r="J263" s="5" t="s">
        <v>360</v>
      </c>
      <c r="K263" s="5" t="s">
        <v>360</v>
      </c>
      <c r="L263" s="5" t="s">
        <v>360</v>
      </c>
      <c r="M263" s="5" t="s">
        <v>360</v>
      </c>
      <c r="N263" s="35">
        <v>227</v>
      </c>
      <c r="O263" s="35">
        <v>140.5</v>
      </c>
      <c r="P263" s="4">
        <f t="shared" si="52"/>
        <v>0.61894273127753308</v>
      </c>
      <c r="Q263" s="11">
        <v>20</v>
      </c>
      <c r="R263" s="5" t="s">
        <v>360</v>
      </c>
      <c r="S263" s="5" t="s">
        <v>360</v>
      </c>
      <c r="T263" s="5" t="s">
        <v>360</v>
      </c>
      <c r="U263" s="5" t="s">
        <v>360</v>
      </c>
      <c r="V263" s="5" t="s">
        <v>360</v>
      </c>
      <c r="W263" s="5" t="s">
        <v>360</v>
      </c>
      <c r="X263" s="43">
        <f t="shared" si="57"/>
        <v>0.73863047969744589</v>
      </c>
      <c r="Y263" s="44">
        <v>1189</v>
      </c>
      <c r="Z263" s="35">
        <f t="shared" si="53"/>
        <v>108.09090909090909</v>
      </c>
      <c r="AA263" s="35">
        <f t="shared" si="58"/>
        <v>79.8</v>
      </c>
      <c r="AB263" s="35">
        <f t="shared" si="54"/>
        <v>-28.290909090909096</v>
      </c>
      <c r="AC263" s="35">
        <v>0</v>
      </c>
      <c r="AD263" s="35">
        <f t="shared" si="55"/>
        <v>79.8</v>
      </c>
      <c r="AE263" s="35"/>
      <c r="AF263" s="35">
        <f t="shared" si="56"/>
        <v>79.8</v>
      </c>
      <c r="AG263" s="35">
        <v>79.8</v>
      </c>
      <c r="AH263" s="35">
        <f t="shared" si="59"/>
        <v>0</v>
      </c>
      <c r="AI263" s="77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10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10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10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  <c r="EO263" s="9"/>
      <c r="EP263" s="9"/>
      <c r="EQ263" s="9"/>
      <c r="ER263" s="9"/>
      <c r="ES263" s="9"/>
      <c r="ET263" s="9"/>
      <c r="EU263" s="9"/>
      <c r="EV263" s="9"/>
      <c r="EW263" s="10"/>
      <c r="EX263" s="9"/>
      <c r="EY263" s="9"/>
      <c r="EZ263" s="9"/>
      <c r="FA263" s="9"/>
      <c r="FB263" s="9"/>
      <c r="FC263" s="9"/>
      <c r="FD263" s="9"/>
      <c r="FE263" s="9"/>
      <c r="FF263" s="9"/>
      <c r="FG263" s="9"/>
      <c r="FH263" s="9"/>
      <c r="FI263" s="9"/>
      <c r="FJ263" s="9"/>
      <c r="FK263" s="9"/>
      <c r="FL263" s="9"/>
      <c r="FM263" s="9"/>
      <c r="FN263" s="9"/>
      <c r="FO263" s="9"/>
      <c r="FP263" s="9"/>
      <c r="FQ263" s="9"/>
      <c r="FR263" s="9"/>
      <c r="FS263" s="9"/>
      <c r="FT263" s="9"/>
      <c r="FU263" s="9"/>
      <c r="FV263" s="9"/>
      <c r="FW263" s="9"/>
      <c r="FX263" s="9"/>
      <c r="FY263" s="10"/>
      <c r="FZ263" s="9"/>
      <c r="GA263" s="9"/>
    </row>
    <row r="264" spans="1:183" s="2" customFormat="1" ht="17.100000000000001" customHeight="1">
      <c r="A264" s="18" t="s">
        <v>248</v>
      </c>
      <c r="B264" s="58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35"/>
      <c r="AD264" s="35"/>
      <c r="AE264" s="35"/>
      <c r="AF264" s="35"/>
      <c r="AG264" s="35"/>
      <c r="AH264" s="35"/>
      <c r="AI264" s="77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10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10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10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  <c r="EO264" s="9"/>
      <c r="EP264" s="9"/>
      <c r="EQ264" s="9"/>
      <c r="ER264" s="9"/>
      <c r="ES264" s="9"/>
      <c r="ET264" s="9"/>
      <c r="EU264" s="9"/>
      <c r="EV264" s="9"/>
      <c r="EW264" s="10"/>
      <c r="EX264" s="9"/>
      <c r="EY264" s="9"/>
      <c r="EZ264" s="9"/>
      <c r="FA264" s="9"/>
      <c r="FB264" s="9"/>
      <c r="FC264" s="9"/>
      <c r="FD264" s="9"/>
      <c r="FE264" s="9"/>
      <c r="FF264" s="9"/>
      <c r="FG264" s="9"/>
      <c r="FH264" s="9"/>
      <c r="FI264" s="9"/>
      <c r="FJ264" s="9"/>
      <c r="FK264" s="9"/>
      <c r="FL264" s="9"/>
      <c r="FM264" s="9"/>
      <c r="FN264" s="9"/>
      <c r="FO264" s="9"/>
      <c r="FP264" s="9"/>
      <c r="FQ264" s="9"/>
      <c r="FR264" s="9"/>
      <c r="FS264" s="9"/>
      <c r="FT264" s="9"/>
      <c r="FU264" s="9"/>
      <c r="FV264" s="9"/>
      <c r="FW264" s="9"/>
      <c r="FX264" s="9"/>
      <c r="FY264" s="10"/>
      <c r="FZ264" s="9"/>
      <c r="GA264" s="9"/>
    </row>
    <row r="265" spans="1:183" s="2" customFormat="1" ht="16.7" customHeight="1">
      <c r="A265" s="14" t="s">
        <v>249</v>
      </c>
      <c r="B265" s="63">
        <v>0</v>
      </c>
      <c r="C265" s="63">
        <v>0</v>
      </c>
      <c r="D265" s="4">
        <f t="shared" si="51"/>
        <v>0</v>
      </c>
      <c r="E265" s="11">
        <v>0</v>
      </c>
      <c r="F265" s="5" t="s">
        <v>360</v>
      </c>
      <c r="G265" s="5" t="s">
        <v>360</v>
      </c>
      <c r="H265" s="5" t="s">
        <v>360</v>
      </c>
      <c r="I265" s="5" t="s">
        <v>360</v>
      </c>
      <c r="J265" s="5" t="s">
        <v>360</v>
      </c>
      <c r="K265" s="5" t="s">
        <v>360</v>
      </c>
      <c r="L265" s="5" t="s">
        <v>360</v>
      </c>
      <c r="M265" s="5" t="s">
        <v>360</v>
      </c>
      <c r="N265" s="35">
        <v>20.399999999999999</v>
      </c>
      <c r="O265" s="35">
        <v>28.5</v>
      </c>
      <c r="P265" s="4">
        <f t="shared" si="52"/>
        <v>1.2197058823529412</v>
      </c>
      <c r="Q265" s="11">
        <v>20</v>
      </c>
      <c r="R265" s="5" t="s">
        <v>360</v>
      </c>
      <c r="S265" s="5" t="s">
        <v>360</v>
      </c>
      <c r="T265" s="5" t="s">
        <v>360</v>
      </c>
      <c r="U265" s="5" t="s">
        <v>360</v>
      </c>
      <c r="V265" s="5" t="s">
        <v>360</v>
      </c>
      <c r="W265" s="5" t="s">
        <v>360</v>
      </c>
      <c r="X265" s="43">
        <f t="shared" si="57"/>
        <v>1.2197058823529412</v>
      </c>
      <c r="Y265" s="44">
        <v>1514</v>
      </c>
      <c r="Z265" s="35">
        <f t="shared" si="53"/>
        <v>137.63636363636363</v>
      </c>
      <c r="AA265" s="35">
        <f t="shared" si="58"/>
        <v>167.9</v>
      </c>
      <c r="AB265" s="35">
        <f t="shared" si="54"/>
        <v>30.26363636363638</v>
      </c>
      <c r="AC265" s="35">
        <v>0</v>
      </c>
      <c r="AD265" s="35">
        <f t="shared" si="55"/>
        <v>167.9</v>
      </c>
      <c r="AE265" s="35"/>
      <c r="AF265" s="35">
        <f t="shared" si="56"/>
        <v>167.9</v>
      </c>
      <c r="AG265" s="35">
        <v>167.9</v>
      </c>
      <c r="AH265" s="35">
        <f t="shared" si="59"/>
        <v>0</v>
      </c>
      <c r="AI265" s="77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10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10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10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  <c r="EO265" s="9"/>
      <c r="EP265" s="9"/>
      <c r="EQ265" s="9"/>
      <c r="ER265" s="9"/>
      <c r="ES265" s="9"/>
      <c r="ET265" s="9"/>
      <c r="EU265" s="9"/>
      <c r="EV265" s="9"/>
      <c r="EW265" s="10"/>
      <c r="EX265" s="9"/>
      <c r="EY265" s="9"/>
      <c r="EZ265" s="9"/>
      <c r="FA265" s="9"/>
      <c r="FB265" s="9"/>
      <c r="FC265" s="9"/>
      <c r="FD265" s="9"/>
      <c r="FE265" s="9"/>
      <c r="FF265" s="9"/>
      <c r="FG265" s="9"/>
      <c r="FH265" s="9"/>
      <c r="FI265" s="9"/>
      <c r="FJ265" s="9"/>
      <c r="FK265" s="9"/>
      <c r="FL265" s="9"/>
      <c r="FM265" s="9"/>
      <c r="FN265" s="9"/>
      <c r="FO265" s="9"/>
      <c r="FP265" s="9"/>
      <c r="FQ265" s="9"/>
      <c r="FR265" s="9"/>
      <c r="FS265" s="9"/>
      <c r="FT265" s="9"/>
      <c r="FU265" s="9"/>
      <c r="FV265" s="9"/>
      <c r="FW265" s="9"/>
      <c r="FX265" s="9"/>
      <c r="FY265" s="10"/>
      <c r="FZ265" s="9"/>
      <c r="GA265" s="9"/>
    </row>
    <row r="266" spans="1:183" s="2" customFormat="1" ht="17.100000000000001" customHeight="1">
      <c r="A266" s="14" t="s">
        <v>250</v>
      </c>
      <c r="B266" s="63">
        <v>0</v>
      </c>
      <c r="C266" s="63">
        <v>0</v>
      </c>
      <c r="D266" s="4">
        <f t="shared" si="51"/>
        <v>0</v>
      </c>
      <c r="E266" s="11">
        <v>0</v>
      </c>
      <c r="F266" s="5" t="s">
        <v>360</v>
      </c>
      <c r="G266" s="5" t="s">
        <v>360</v>
      </c>
      <c r="H266" s="5" t="s">
        <v>360</v>
      </c>
      <c r="I266" s="5" t="s">
        <v>360</v>
      </c>
      <c r="J266" s="5" t="s">
        <v>360</v>
      </c>
      <c r="K266" s="5" t="s">
        <v>360</v>
      </c>
      <c r="L266" s="5" t="s">
        <v>360</v>
      </c>
      <c r="M266" s="5" t="s">
        <v>360</v>
      </c>
      <c r="N266" s="35">
        <v>14.9</v>
      </c>
      <c r="O266" s="35">
        <v>21.1</v>
      </c>
      <c r="P266" s="4">
        <f t="shared" si="52"/>
        <v>1.2216107382550336</v>
      </c>
      <c r="Q266" s="11">
        <v>20</v>
      </c>
      <c r="R266" s="5" t="s">
        <v>360</v>
      </c>
      <c r="S266" s="5" t="s">
        <v>360</v>
      </c>
      <c r="T266" s="5" t="s">
        <v>360</v>
      </c>
      <c r="U266" s="5" t="s">
        <v>360</v>
      </c>
      <c r="V266" s="5" t="s">
        <v>360</v>
      </c>
      <c r="W266" s="5" t="s">
        <v>360</v>
      </c>
      <c r="X266" s="43">
        <f t="shared" si="57"/>
        <v>1.2216107382550336</v>
      </c>
      <c r="Y266" s="44">
        <v>752</v>
      </c>
      <c r="Z266" s="35">
        <f t="shared" si="53"/>
        <v>68.36363636363636</v>
      </c>
      <c r="AA266" s="35">
        <f t="shared" si="58"/>
        <v>83.5</v>
      </c>
      <c r="AB266" s="35">
        <f t="shared" si="54"/>
        <v>15.13636363636364</v>
      </c>
      <c r="AC266" s="35">
        <v>0</v>
      </c>
      <c r="AD266" s="35">
        <f t="shared" si="55"/>
        <v>83.5</v>
      </c>
      <c r="AE266" s="35"/>
      <c r="AF266" s="35">
        <f t="shared" si="56"/>
        <v>83.5</v>
      </c>
      <c r="AG266" s="35">
        <v>83.5</v>
      </c>
      <c r="AH266" s="35">
        <f t="shared" si="59"/>
        <v>0</v>
      </c>
      <c r="AI266" s="77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10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10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10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  <c r="EO266" s="9"/>
      <c r="EP266" s="9"/>
      <c r="EQ266" s="9"/>
      <c r="ER266" s="9"/>
      <c r="ES266" s="9"/>
      <c r="ET266" s="9"/>
      <c r="EU266" s="9"/>
      <c r="EV266" s="9"/>
      <c r="EW266" s="10"/>
      <c r="EX266" s="9"/>
      <c r="EY266" s="9"/>
      <c r="EZ266" s="9"/>
      <c r="FA266" s="9"/>
      <c r="FB266" s="9"/>
      <c r="FC266" s="9"/>
      <c r="FD266" s="9"/>
      <c r="FE266" s="9"/>
      <c r="FF266" s="9"/>
      <c r="FG266" s="9"/>
      <c r="FH266" s="9"/>
      <c r="FI266" s="9"/>
      <c r="FJ266" s="9"/>
      <c r="FK266" s="9"/>
      <c r="FL266" s="9"/>
      <c r="FM266" s="9"/>
      <c r="FN266" s="9"/>
      <c r="FO266" s="9"/>
      <c r="FP266" s="9"/>
      <c r="FQ266" s="9"/>
      <c r="FR266" s="9"/>
      <c r="FS266" s="9"/>
      <c r="FT266" s="9"/>
      <c r="FU266" s="9"/>
      <c r="FV266" s="9"/>
      <c r="FW266" s="9"/>
      <c r="FX266" s="9"/>
      <c r="FY266" s="10"/>
      <c r="FZ266" s="9"/>
      <c r="GA266" s="9"/>
    </row>
    <row r="267" spans="1:183" s="2" customFormat="1" ht="17.100000000000001" customHeight="1">
      <c r="A267" s="14" t="s">
        <v>251</v>
      </c>
      <c r="B267" s="63">
        <v>0</v>
      </c>
      <c r="C267" s="63">
        <v>0</v>
      </c>
      <c r="D267" s="4">
        <f t="shared" si="51"/>
        <v>0</v>
      </c>
      <c r="E267" s="11">
        <v>0</v>
      </c>
      <c r="F267" s="5" t="s">
        <v>360</v>
      </c>
      <c r="G267" s="5" t="s">
        <v>360</v>
      </c>
      <c r="H267" s="5" t="s">
        <v>360</v>
      </c>
      <c r="I267" s="5" t="s">
        <v>360</v>
      </c>
      <c r="J267" s="5" t="s">
        <v>360</v>
      </c>
      <c r="K267" s="5" t="s">
        <v>360</v>
      </c>
      <c r="L267" s="5" t="s">
        <v>360</v>
      </c>
      <c r="M267" s="5" t="s">
        <v>360</v>
      </c>
      <c r="N267" s="35">
        <v>35.799999999999997</v>
      </c>
      <c r="O267" s="35">
        <v>43.9</v>
      </c>
      <c r="P267" s="4">
        <f t="shared" si="52"/>
        <v>1.2026256983240222</v>
      </c>
      <c r="Q267" s="11">
        <v>20</v>
      </c>
      <c r="R267" s="5" t="s">
        <v>360</v>
      </c>
      <c r="S267" s="5" t="s">
        <v>360</v>
      </c>
      <c r="T267" s="5" t="s">
        <v>360</v>
      </c>
      <c r="U267" s="5" t="s">
        <v>360</v>
      </c>
      <c r="V267" s="5" t="s">
        <v>360</v>
      </c>
      <c r="W267" s="5" t="s">
        <v>360</v>
      </c>
      <c r="X267" s="43">
        <f t="shared" si="57"/>
        <v>1.2026256983240222</v>
      </c>
      <c r="Y267" s="44">
        <v>1377</v>
      </c>
      <c r="Z267" s="35">
        <f t="shared" si="53"/>
        <v>125.18181818181819</v>
      </c>
      <c r="AA267" s="35">
        <f t="shared" si="58"/>
        <v>150.5</v>
      </c>
      <c r="AB267" s="35">
        <f t="shared" si="54"/>
        <v>25.318181818181813</v>
      </c>
      <c r="AC267" s="35">
        <v>0</v>
      </c>
      <c r="AD267" s="35">
        <f t="shared" si="55"/>
        <v>150.5</v>
      </c>
      <c r="AE267" s="35"/>
      <c r="AF267" s="35">
        <f t="shared" si="56"/>
        <v>150.5</v>
      </c>
      <c r="AG267" s="35">
        <v>150.5</v>
      </c>
      <c r="AH267" s="35">
        <f t="shared" si="59"/>
        <v>0</v>
      </c>
      <c r="AI267" s="77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10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10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10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  <c r="EO267" s="9"/>
      <c r="EP267" s="9"/>
      <c r="EQ267" s="9"/>
      <c r="ER267" s="9"/>
      <c r="ES267" s="9"/>
      <c r="ET267" s="9"/>
      <c r="EU267" s="9"/>
      <c r="EV267" s="9"/>
      <c r="EW267" s="10"/>
      <c r="EX267" s="9"/>
      <c r="EY267" s="9"/>
      <c r="EZ267" s="9"/>
      <c r="FA267" s="9"/>
      <c r="FB267" s="9"/>
      <c r="FC267" s="9"/>
      <c r="FD267" s="9"/>
      <c r="FE267" s="9"/>
      <c r="FF267" s="9"/>
      <c r="FG267" s="9"/>
      <c r="FH267" s="9"/>
      <c r="FI267" s="9"/>
      <c r="FJ267" s="9"/>
      <c r="FK267" s="9"/>
      <c r="FL267" s="9"/>
      <c r="FM267" s="9"/>
      <c r="FN267" s="9"/>
      <c r="FO267" s="9"/>
      <c r="FP267" s="9"/>
      <c r="FQ267" s="9"/>
      <c r="FR267" s="9"/>
      <c r="FS267" s="9"/>
      <c r="FT267" s="9"/>
      <c r="FU267" s="9"/>
      <c r="FV267" s="9"/>
      <c r="FW267" s="9"/>
      <c r="FX267" s="9"/>
      <c r="FY267" s="10"/>
      <c r="FZ267" s="9"/>
      <c r="GA267" s="9"/>
    </row>
    <row r="268" spans="1:183" s="2" customFormat="1" ht="17.100000000000001" customHeight="1">
      <c r="A268" s="14" t="s">
        <v>252</v>
      </c>
      <c r="B268" s="63">
        <v>0</v>
      </c>
      <c r="C268" s="63">
        <v>0</v>
      </c>
      <c r="D268" s="4">
        <f t="shared" si="51"/>
        <v>0</v>
      </c>
      <c r="E268" s="11">
        <v>0</v>
      </c>
      <c r="F268" s="5" t="s">
        <v>360</v>
      </c>
      <c r="G268" s="5" t="s">
        <v>360</v>
      </c>
      <c r="H268" s="5" t="s">
        <v>360</v>
      </c>
      <c r="I268" s="5" t="s">
        <v>360</v>
      </c>
      <c r="J268" s="5" t="s">
        <v>360</v>
      </c>
      <c r="K268" s="5" t="s">
        <v>360</v>
      </c>
      <c r="L268" s="5" t="s">
        <v>360</v>
      </c>
      <c r="M268" s="5" t="s">
        <v>360</v>
      </c>
      <c r="N268" s="35">
        <v>179.9</v>
      </c>
      <c r="O268" s="35">
        <v>223.4</v>
      </c>
      <c r="P268" s="4">
        <f t="shared" si="52"/>
        <v>1.2041801000555865</v>
      </c>
      <c r="Q268" s="11">
        <v>20</v>
      </c>
      <c r="R268" s="5" t="s">
        <v>360</v>
      </c>
      <c r="S268" s="5" t="s">
        <v>360</v>
      </c>
      <c r="T268" s="5" t="s">
        <v>360</v>
      </c>
      <c r="U268" s="5" t="s">
        <v>360</v>
      </c>
      <c r="V268" s="5" t="s">
        <v>360</v>
      </c>
      <c r="W268" s="5" t="s">
        <v>360</v>
      </c>
      <c r="X268" s="43">
        <f t="shared" si="57"/>
        <v>1.2041801000555865</v>
      </c>
      <c r="Y268" s="44">
        <v>985</v>
      </c>
      <c r="Z268" s="35">
        <f t="shared" si="53"/>
        <v>89.545454545454547</v>
      </c>
      <c r="AA268" s="35">
        <f t="shared" si="58"/>
        <v>107.8</v>
      </c>
      <c r="AB268" s="35">
        <f t="shared" si="54"/>
        <v>18.25454545454545</v>
      </c>
      <c r="AC268" s="35">
        <v>0</v>
      </c>
      <c r="AD268" s="35">
        <f t="shared" si="55"/>
        <v>107.8</v>
      </c>
      <c r="AE268" s="35"/>
      <c r="AF268" s="35">
        <f t="shared" si="56"/>
        <v>107.8</v>
      </c>
      <c r="AG268" s="35">
        <v>107.8</v>
      </c>
      <c r="AH268" s="35">
        <f t="shared" si="59"/>
        <v>0</v>
      </c>
      <c r="AI268" s="77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10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10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10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10"/>
      <c r="EX268" s="9"/>
      <c r="EY268" s="9"/>
      <c r="EZ268" s="9"/>
      <c r="FA268" s="9"/>
      <c r="FB268" s="9"/>
      <c r="FC268" s="9"/>
      <c r="FD268" s="9"/>
      <c r="FE268" s="9"/>
      <c r="FF268" s="9"/>
      <c r="FG268" s="9"/>
      <c r="FH268" s="9"/>
      <c r="FI268" s="9"/>
      <c r="FJ268" s="9"/>
      <c r="FK268" s="9"/>
      <c r="FL268" s="9"/>
      <c r="FM268" s="9"/>
      <c r="FN268" s="9"/>
      <c r="FO268" s="9"/>
      <c r="FP268" s="9"/>
      <c r="FQ268" s="9"/>
      <c r="FR268" s="9"/>
      <c r="FS268" s="9"/>
      <c r="FT268" s="9"/>
      <c r="FU268" s="9"/>
      <c r="FV268" s="9"/>
      <c r="FW268" s="9"/>
      <c r="FX268" s="9"/>
      <c r="FY268" s="10"/>
      <c r="FZ268" s="9"/>
      <c r="GA268" s="9"/>
    </row>
    <row r="269" spans="1:183" s="2" customFormat="1" ht="17.100000000000001" customHeight="1">
      <c r="A269" s="14" t="s">
        <v>253</v>
      </c>
      <c r="B269" s="63">
        <v>966</v>
      </c>
      <c r="C269" s="63">
        <v>725.3</v>
      </c>
      <c r="D269" s="4">
        <f t="shared" si="51"/>
        <v>0.75082815734989639</v>
      </c>
      <c r="E269" s="11">
        <v>5</v>
      </c>
      <c r="F269" s="5" t="s">
        <v>360</v>
      </c>
      <c r="G269" s="5" t="s">
        <v>360</v>
      </c>
      <c r="H269" s="5" t="s">
        <v>360</v>
      </c>
      <c r="I269" s="5" t="s">
        <v>360</v>
      </c>
      <c r="J269" s="5" t="s">
        <v>360</v>
      </c>
      <c r="K269" s="5" t="s">
        <v>360</v>
      </c>
      <c r="L269" s="5" t="s">
        <v>360</v>
      </c>
      <c r="M269" s="5" t="s">
        <v>360</v>
      </c>
      <c r="N269" s="35">
        <v>177.9</v>
      </c>
      <c r="O269" s="35">
        <v>244.2</v>
      </c>
      <c r="P269" s="4">
        <f t="shared" si="52"/>
        <v>1.2172681281618887</v>
      </c>
      <c r="Q269" s="11">
        <v>20</v>
      </c>
      <c r="R269" s="5" t="s">
        <v>360</v>
      </c>
      <c r="S269" s="5" t="s">
        <v>360</v>
      </c>
      <c r="T269" s="5" t="s">
        <v>360</v>
      </c>
      <c r="U269" s="5" t="s">
        <v>360</v>
      </c>
      <c r="V269" s="5" t="s">
        <v>360</v>
      </c>
      <c r="W269" s="5" t="s">
        <v>360</v>
      </c>
      <c r="X269" s="43">
        <f t="shared" si="57"/>
        <v>1.1239801339994901</v>
      </c>
      <c r="Y269" s="44">
        <v>2172</v>
      </c>
      <c r="Z269" s="35">
        <f t="shared" si="53"/>
        <v>197.45454545454547</v>
      </c>
      <c r="AA269" s="35">
        <f t="shared" si="58"/>
        <v>221.9</v>
      </c>
      <c r="AB269" s="35">
        <f t="shared" si="54"/>
        <v>24.445454545454538</v>
      </c>
      <c r="AC269" s="35">
        <v>0</v>
      </c>
      <c r="AD269" s="35">
        <f t="shared" si="55"/>
        <v>221.9</v>
      </c>
      <c r="AE269" s="35"/>
      <c r="AF269" s="35">
        <f t="shared" si="56"/>
        <v>221.9</v>
      </c>
      <c r="AG269" s="35">
        <v>221.9</v>
      </c>
      <c r="AH269" s="35">
        <f t="shared" si="59"/>
        <v>0</v>
      </c>
      <c r="AI269" s="77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10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10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10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10"/>
      <c r="EX269" s="9"/>
      <c r="EY269" s="9"/>
      <c r="EZ269" s="9"/>
      <c r="FA269" s="9"/>
      <c r="FB269" s="9"/>
      <c r="FC269" s="9"/>
      <c r="FD269" s="9"/>
      <c r="FE269" s="9"/>
      <c r="FF269" s="9"/>
      <c r="FG269" s="9"/>
      <c r="FH269" s="9"/>
      <c r="FI269" s="9"/>
      <c r="FJ269" s="9"/>
      <c r="FK269" s="9"/>
      <c r="FL269" s="9"/>
      <c r="FM269" s="9"/>
      <c r="FN269" s="9"/>
      <c r="FO269" s="9"/>
      <c r="FP269" s="9"/>
      <c r="FQ269" s="9"/>
      <c r="FR269" s="9"/>
      <c r="FS269" s="9"/>
      <c r="FT269" s="9"/>
      <c r="FU269" s="9"/>
      <c r="FV269" s="9"/>
      <c r="FW269" s="9"/>
      <c r="FX269" s="9"/>
      <c r="FY269" s="10"/>
      <c r="FZ269" s="9"/>
      <c r="GA269" s="9"/>
    </row>
    <row r="270" spans="1:183" s="2" customFormat="1" ht="17.100000000000001" customHeight="1">
      <c r="A270" s="14" t="s">
        <v>254</v>
      </c>
      <c r="B270" s="63">
        <v>9562</v>
      </c>
      <c r="C270" s="63">
        <v>9036.6</v>
      </c>
      <c r="D270" s="4">
        <f t="shared" si="51"/>
        <v>0.94505333612215026</v>
      </c>
      <c r="E270" s="11">
        <v>5</v>
      </c>
      <c r="F270" s="5" t="s">
        <v>360</v>
      </c>
      <c r="G270" s="5" t="s">
        <v>360</v>
      </c>
      <c r="H270" s="5" t="s">
        <v>360</v>
      </c>
      <c r="I270" s="5" t="s">
        <v>360</v>
      </c>
      <c r="J270" s="5" t="s">
        <v>360</v>
      </c>
      <c r="K270" s="5" t="s">
        <v>360</v>
      </c>
      <c r="L270" s="5" t="s">
        <v>360</v>
      </c>
      <c r="M270" s="5" t="s">
        <v>360</v>
      </c>
      <c r="N270" s="35">
        <v>591.29999999999995</v>
      </c>
      <c r="O270" s="35">
        <v>484.3</v>
      </c>
      <c r="P270" s="4">
        <f t="shared" si="52"/>
        <v>0.81904278707931688</v>
      </c>
      <c r="Q270" s="11">
        <v>20</v>
      </c>
      <c r="R270" s="5" t="s">
        <v>360</v>
      </c>
      <c r="S270" s="5" t="s">
        <v>360</v>
      </c>
      <c r="T270" s="5" t="s">
        <v>360</v>
      </c>
      <c r="U270" s="5" t="s">
        <v>360</v>
      </c>
      <c r="V270" s="5" t="s">
        <v>360</v>
      </c>
      <c r="W270" s="5" t="s">
        <v>360</v>
      </c>
      <c r="X270" s="43">
        <f t="shared" si="57"/>
        <v>0.84424489688788351</v>
      </c>
      <c r="Y270" s="44">
        <v>2238</v>
      </c>
      <c r="Z270" s="35">
        <f t="shared" si="53"/>
        <v>203.45454545454547</v>
      </c>
      <c r="AA270" s="35">
        <f t="shared" si="58"/>
        <v>171.8</v>
      </c>
      <c r="AB270" s="35">
        <f t="shared" si="54"/>
        <v>-31.654545454545456</v>
      </c>
      <c r="AC270" s="35">
        <v>0</v>
      </c>
      <c r="AD270" s="35">
        <f t="shared" si="55"/>
        <v>171.8</v>
      </c>
      <c r="AE270" s="35"/>
      <c r="AF270" s="35">
        <f t="shared" si="56"/>
        <v>171.8</v>
      </c>
      <c r="AG270" s="35">
        <v>171.8</v>
      </c>
      <c r="AH270" s="35">
        <f t="shared" si="59"/>
        <v>0</v>
      </c>
      <c r="AI270" s="77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10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10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10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10"/>
      <c r="EX270" s="9"/>
      <c r="EY270" s="9"/>
      <c r="EZ270" s="9"/>
      <c r="FA270" s="9"/>
      <c r="FB270" s="9"/>
      <c r="FC270" s="9"/>
      <c r="FD270" s="9"/>
      <c r="FE270" s="9"/>
      <c r="FF270" s="9"/>
      <c r="FG270" s="9"/>
      <c r="FH270" s="9"/>
      <c r="FI270" s="9"/>
      <c r="FJ270" s="9"/>
      <c r="FK270" s="9"/>
      <c r="FL270" s="9"/>
      <c r="FM270" s="9"/>
      <c r="FN270" s="9"/>
      <c r="FO270" s="9"/>
      <c r="FP270" s="9"/>
      <c r="FQ270" s="9"/>
      <c r="FR270" s="9"/>
      <c r="FS270" s="9"/>
      <c r="FT270" s="9"/>
      <c r="FU270" s="9"/>
      <c r="FV270" s="9"/>
      <c r="FW270" s="9"/>
      <c r="FX270" s="9"/>
      <c r="FY270" s="10"/>
      <c r="FZ270" s="9"/>
      <c r="GA270" s="9"/>
    </row>
    <row r="271" spans="1:183" s="2" customFormat="1" ht="17.100000000000001" customHeight="1">
      <c r="A271" s="14" t="s">
        <v>255</v>
      </c>
      <c r="B271" s="63">
        <v>4227</v>
      </c>
      <c r="C271" s="63">
        <v>5053.6000000000004</v>
      </c>
      <c r="D271" s="4">
        <f t="shared" si="51"/>
        <v>1.195552401230187</v>
      </c>
      <c r="E271" s="11">
        <v>5</v>
      </c>
      <c r="F271" s="5" t="s">
        <v>360</v>
      </c>
      <c r="G271" s="5" t="s">
        <v>360</v>
      </c>
      <c r="H271" s="5" t="s">
        <v>360</v>
      </c>
      <c r="I271" s="5" t="s">
        <v>360</v>
      </c>
      <c r="J271" s="5" t="s">
        <v>360</v>
      </c>
      <c r="K271" s="5" t="s">
        <v>360</v>
      </c>
      <c r="L271" s="5" t="s">
        <v>360</v>
      </c>
      <c r="M271" s="5" t="s">
        <v>360</v>
      </c>
      <c r="N271" s="35">
        <v>300.39999999999998</v>
      </c>
      <c r="O271" s="35">
        <v>355.8</v>
      </c>
      <c r="P271" s="4">
        <f t="shared" si="52"/>
        <v>1.1844207723035953</v>
      </c>
      <c r="Q271" s="11">
        <v>20</v>
      </c>
      <c r="R271" s="5" t="s">
        <v>360</v>
      </c>
      <c r="S271" s="5" t="s">
        <v>360</v>
      </c>
      <c r="T271" s="5" t="s">
        <v>360</v>
      </c>
      <c r="U271" s="5" t="s">
        <v>360</v>
      </c>
      <c r="V271" s="5" t="s">
        <v>360</v>
      </c>
      <c r="W271" s="5" t="s">
        <v>360</v>
      </c>
      <c r="X271" s="43">
        <f t="shared" si="57"/>
        <v>1.1866470980889137</v>
      </c>
      <c r="Y271" s="44">
        <v>276</v>
      </c>
      <c r="Z271" s="35">
        <f t="shared" si="53"/>
        <v>25.09090909090909</v>
      </c>
      <c r="AA271" s="35">
        <f t="shared" si="58"/>
        <v>29.8</v>
      </c>
      <c r="AB271" s="35">
        <f t="shared" si="54"/>
        <v>4.7090909090909108</v>
      </c>
      <c r="AC271" s="35">
        <v>0</v>
      </c>
      <c r="AD271" s="35">
        <f t="shared" si="55"/>
        <v>29.8</v>
      </c>
      <c r="AE271" s="35"/>
      <c r="AF271" s="35">
        <f t="shared" si="56"/>
        <v>29.8</v>
      </c>
      <c r="AG271" s="35">
        <v>29.8</v>
      </c>
      <c r="AH271" s="35">
        <f t="shared" si="59"/>
        <v>0</v>
      </c>
      <c r="AI271" s="77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10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10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10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  <c r="EO271" s="9"/>
      <c r="EP271" s="9"/>
      <c r="EQ271" s="9"/>
      <c r="ER271" s="9"/>
      <c r="ES271" s="9"/>
      <c r="ET271" s="9"/>
      <c r="EU271" s="9"/>
      <c r="EV271" s="9"/>
      <c r="EW271" s="10"/>
      <c r="EX271" s="9"/>
      <c r="EY271" s="9"/>
      <c r="EZ271" s="9"/>
      <c r="FA271" s="9"/>
      <c r="FB271" s="9"/>
      <c r="FC271" s="9"/>
      <c r="FD271" s="9"/>
      <c r="FE271" s="9"/>
      <c r="FF271" s="9"/>
      <c r="FG271" s="9"/>
      <c r="FH271" s="9"/>
      <c r="FI271" s="9"/>
      <c r="FJ271" s="9"/>
      <c r="FK271" s="9"/>
      <c r="FL271" s="9"/>
      <c r="FM271" s="9"/>
      <c r="FN271" s="9"/>
      <c r="FO271" s="9"/>
      <c r="FP271" s="9"/>
      <c r="FQ271" s="9"/>
      <c r="FR271" s="9"/>
      <c r="FS271" s="9"/>
      <c r="FT271" s="9"/>
      <c r="FU271" s="9"/>
      <c r="FV271" s="9"/>
      <c r="FW271" s="9"/>
      <c r="FX271" s="9"/>
      <c r="FY271" s="10"/>
      <c r="FZ271" s="9"/>
      <c r="GA271" s="9"/>
    </row>
    <row r="272" spans="1:183" s="2" customFormat="1" ht="17.100000000000001" customHeight="1">
      <c r="A272" s="18" t="s">
        <v>256</v>
      </c>
      <c r="B272" s="58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35"/>
      <c r="AD272" s="35"/>
      <c r="AE272" s="35"/>
      <c r="AF272" s="35"/>
      <c r="AG272" s="35"/>
      <c r="AH272" s="35"/>
      <c r="AI272" s="77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10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10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10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  <c r="EO272" s="9"/>
      <c r="EP272" s="9"/>
      <c r="EQ272" s="9"/>
      <c r="ER272" s="9"/>
      <c r="ES272" s="9"/>
      <c r="ET272" s="9"/>
      <c r="EU272" s="9"/>
      <c r="EV272" s="9"/>
      <c r="EW272" s="10"/>
      <c r="EX272" s="9"/>
      <c r="EY272" s="9"/>
      <c r="EZ272" s="9"/>
      <c r="FA272" s="9"/>
      <c r="FB272" s="9"/>
      <c r="FC272" s="9"/>
      <c r="FD272" s="9"/>
      <c r="FE272" s="9"/>
      <c r="FF272" s="9"/>
      <c r="FG272" s="9"/>
      <c r="FH272" s="9"/>
      <c r="FI272" s="9"/>
      <c r="FJ272" s="9"/>
      <c r="FK272" s="9"/>
      <c r="FL272" s="9"/>
      <c r="FM272" s="9"/>
      <c r="FN272" s="9"/>
      <c r="FO272" s="9"/>
      <c r="FP272" s="9"/>
      <c r="FQ272" s="9"/>
      <c r="FR272" s="9"/>
      <c r="FS272" s="9"/>
      <c r="FT272" s="9"/>
      <c r="FU272" s="9"/>
      <c r="FV272" s="9"/>
      <c r="FW272" s="9"/>
      <c r="FX272" s="9"/>
      <c r="FY272" s="10"/>
      <c r="FZ272" s="9"/>
      <c r="GA272" s="9"/>
    </row>
    <row r="273" spans="1:183" s="2" customFormat="1" ht="17.100000000000001" customHeight="1">
      <c r="A273" s="14" t="s">
        <v>257</v>
      </c>
      <c r="B273" s="63">
        <v>140</v>
      </c>
      <c r="C273" s="63">
        <v>236.7</v>
      </c>
      <c r="D273" s="4">
        <f t="shared" si="51"/>
        <v>1.2490714285714286</v>
      </c>
      <c r="E273" s="11">
        <v>5</v>
      </c>
      <c r="F273" s="5" t="s">
        <v>360</v>
      </c>
      <c r="G273" s="5" t="s">
        <v>360</v>
      </c>
      <c r="H273" s="5" t="s">
        <v>360</v>
      </c>
      <c r="I273" s="5" t="s">
        <v>360</v>
      </c>
      <c r="J273" s="5" t="s">
        <v>360</v>
      </c>
      <c r="K273" s="5" t="s">
        <v>360</v>
      </c>
      <c r="L273" s="5" t="s">
        <v>360</v>
      </c>
      <c r="M273" s="5" t="s">
        <v>360</v>
      </c>
      <c r="N273" s="35">
        <v>138.19999999999999</v>
      </c>
      <c r="O273" s="35">
        <v>127.6</v>
      </c>
      <c r="P273" s="4">
        <f t="shared" si="52"/>
        <v>0.92329956584659911</v>
      </c>
      <c r="Q273" s="11">
        <v>20</v>
      </c>
      <c r="R273" s="5" t="s">
        <v>360</v>
      </c>
      <c r="S273" s="5" t="s">
        <v>360</v>
      </c>
      <c r="T273" s="5" t="s">
        <v>360</v>
      </c>
      <c r="U273" s="5" t="s">
        <v>360</v>
      </c>
      <c r="V273" s="5" t="s">
        <v>360</v>
      </c>
      <c r="W273" s="5" t="s">
        <v>360</v>
      </c>
      <c r="X273" s="43">
        <f t="shared" si="57"/>
        <v>0.98845393839156515</v>
      </c>
      <c r="Y273" s="44">
        <v>94</v>
      </c>
      <c r="Z273" s="35">
        <f t="shared" si="53"/>
        <v>8.545454545454545</v>
      </c>
      <c r="AA273" s="35">
        <f t="shared" si="58"/>
        <v>8.4</v>
      </c>
      <c r="AB273" s="35">
        <f t="shared" si="54"/>
        <v>-0.14545454545454461</v>
      </c>
      <c r="AC273" s="35">
        <v>0</v>
      </c>
      <c r="AD273" s="35">
        <f t="shared" si="55"/>
        <v>8.4</v>
      </c>
      <c r="AE273" s="35"/>
      <c r="AF273" s="35">
        <f t="shared" si="56"/>
        <v>8.4</v>
      </c>
      <c r="AG273" s="35">
        <v>8.4</v>
      </c>
      <c r="AH273" s="35">
        <f t="shared" si="59"/>
        <v>0</v>
      </c>
      <c r="AI273" s="77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10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10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10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  <c r="EO273" s="9"/>
      <c r="EP273" s="9"/>
      <c r="EQ273" s="9"/>
      <c r="ER273" s="9"/>
      <c r="ES273" s="9"/>
      <c r="ET273" s="9"/>
      <c r="EU273" s="9"/>
      <c r="EV273" s="9"/>
      <c r="EW273" s="10"/>
      <c r="EX273" s="9"/>
      <c r="EY273" s="9"/>
      <c r="EZ273" s="9"/>
      <c r="FA273" s="9"/>
      <c r="FB273" s="9"/>
      <c r="FC273" s="9"/>
      <c r="FD273" s="9"/>
      <c r="FE273" s="9"/>
      <c r="FF273" s="9"/>
      <c r="FG273" s="9"/>
      <c r="FH273" s="9"/>
      <c r="FI273" s="9"/>
      <c r="FJ273" s="9"/>
      <c r="FK273" s="9"/>
      <c r="FL273" s="9"/>
      <c r="FM273" s="9"/>
      <c r="FN273" s="9"/>
      <c r="FO273" s="9"/>
      <c r="FP273" s="9"/>
      <c r="FQ273" s="9"/>
      <c r="FR273" s="9"/>
      <c r="FS273" s="9"/>
      <c r="FT273" s="9"/>
      <c r="FU273" s="9"/>
      <c r="FV273" s="9"/>
      <c r="FW273" s="9"/>
      <c r="FX273" s="9"/>
      <c r="FY273" s="10"/>
      <c r="FZ273" s="9"/>
      <c r="GA273" s="9"/>
    </row>
    <row r="274" spans="1:183" s="2" customFormat="1" ht="17.100000000000001" customHeight="1">
      <c r="A274" s="14" t="s">
        <v>258</v>
      </c>
      <c r="B274" s="63">
        <v>0</v>
      </c>
      <c r="C274" s="63">
        <v>0</v>
      </c>
      <c r="D274" s="4">
        <f t="shared" si="51"/>
        <v>0</v>
      </c>
      <c r="E274" s="11">
        <v>0</v>
      </c>
      <c r="F274" s="5" t="s">
        <v>360</v>
      </c>
      <c r="G274" s="5" t="s">
        <v>360</v>
      </c>
      <c r="H274" s="5" t="s">
        <v>360</v>
      </c>
      <c r="I274" s="5" t="s">
        <v>360</v>
      </c>
      <c r="J274" s="5" t="s">
        <v>360</v>
      </c>
      <c r="K274" s="5" t="s">
        <v>360</v>
      </c>
      <c r="L274" s="5" t="s">
        <v>360</v>
      </c>
      <c r="M274" s="5" t="s">
        <v>360</v>
      </c>
      <c r="N274" s="35">
        <v>109</v>
      </c>
      <c r="O274" s="35">
        <v>84.4</v>
      </c>
      <c r="P274" s="4">
        <f t="shared" si="52"/>
        <v>0.77431192660550463</v>
      </c>
      <c r="Q274" s="11">
        <v>20</v>
      </c>
      <c r="R274" s="5" t="s">
        <v>360</v>
      </c>
      <c r="S274" s="5" t="s">
        <v>360</v>
      </c>
      <c r="T274" s="5" t="s">
        <v>360</v>
      </c>
      <c r="U274" s="5" t="s">
        <v>360</v>
      </c>
      <c r="V274" s="5" t="s">
        <v>360</v>
      </c>
      <c r="W274" s="5" t="s">
        <v>360</v>
      </c>
      <c r="X274" s="43">
        <f t="shared" si="57"/>
        <v>0.77431192660550463</v>
      </c>
      <c r="Y274" s="44">
        <v>531</v>
      </c>
      <c r="Z274" s="35">
        <f t="shared" si="53"/>
        <v>48.272727272727273</v>
      </c>
      <c r="AA274" s="35">
        <f t="shared" si="58"/>
        <v>37.4</v>
      </c>
      <c r="AB274" s="35">
        <f t="shared" si="54"/>
        <v>-10.872727272727275</v>
      </c>
      <c r="AC274" s="35">
        <v>0</v>
      </c>
      <c r="AD274" s="35">
        <f t="shared" si="55"/>
        <v>37.4</v>
      </c>
      <c r="AE274" s="35"/>
      <c r="AF274" s="35">
        <f t="shared" si="56"/>
        <v>37.4</v>
      </c>
      <c r="AG274" s="35">
        <v>37.4</v>
      </c>
      <c r="AH274" s="35">
        <f t="shared" si="59"/>
        <v>0</v>
      </c>
      <c r="AI274" s="77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10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10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10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  <c r="EO274" s="9"/>
      <c r="EP274" s="9"/>
      <c r="EQ274" s="9"/>
      <c r="ER274" s="9"/>
      <c r="ES274" s="9"/>
      <c r="ET274" s="9"/>
      <c r="EU274" s="9"/>
      <c r="EV274" s="9"/>
      <c r="EW274" s="10"/>
      <c r="EX274" s="9"/>
      <c r="EY274" s="9"/>
      <c r="EZ274" s="9"/>
      <c r="FA274" s="9"/>
      <c r="FB274" s="9"/>
      <c r="FC274" s="9"/>
      <c r="FD274" s="9"/>
      <c r="FE274" s="9"/>
      <c r="FF274" s="9"/>
      <c r="FG274" s="9"/>
      <c r="FH274" s="9"/>
      <c r="FI274" s="9"/>
      <c r="FJ274" s="9"/>
      <c r="FK274" s="9"/>
      <c r="FL274" s="9"/>
      <c r="FM274" s="9"/>
      <c r="FN274" s="9"/>
      <c r="FO274" s="9"/>
      <c r="FP274" s="9"/>
      <c r="FQ274" s="9"/>
      <c r="FR274" s="9"/>
      <c r="FS274" s="9"/>
      <c r="FT274" s="9"/>
      <c r="FU274" s="9"/>
      <c r="FV274" s="9"/>
      <c r="FW274" s="9"/>
      <c r="FX274" s="9"/>
      <c r="FY274" s="10"/>
      <c r="FZ274" s="9"/>
      <c r="GA274" s="9"/>
    </row>
    <row r="275" spans="1:183" s="2" customFormat="1" ht="17.100000000000001" customHeight="1">
      <c r="A275" s="14" t="s">
        <v>259</v>
      </c>
      <c r="B275" s="63">
        <v>0</v>
      </c>
      <c r="C275" s="63">
        <v>0</v>
      </c>
      <c r="D275" s="4">
        <f t="shared" si="51"/>
        <v>0</v>
      </c>
      <c r="E275" s="11">
        <v>0</v>
      </c>
      <c r="F275" s="5" t="s">
        <v>360</v>
      </c>
      <c r="G275" s="5" t="s">
        <v>360</v>
      </c>
      <c r="H275" s="5" t="s">
        <v>360</v>
      </c>
      <c r="I275" s="5" t="s">
        <v>360</v>
      </c>
      <c r="J275" s="5" t="s">
        <v>360</v>
      </c>
      <c r="K275" s="5" t="s">
        <v>360</v>
      </c>
      <c r="L275" s="5" t="s">
        <v>360</v>
      </c>
      <c r="M275" s="5" t="s">
        <v>360</v>
      </c>
      <c r="N275" s="35">
        <v>125.6</v>
      </c>
      <c r="O275" s="35">
        <v>200.7</v>
      </c>
      <c r="P275" s="4">
        <f t="shared" si="52"/>
        <v>1.2397929936305732</v>
      </c>
      <c r="Q275" s="11">
        <v>20</v>
      </c>
      <c r="R275" s="5" t="s">
        <v>360</v>
      </c>
      <c r="S275" s="5" t="s">
        <v>360</v>
      </c>
      <c r="T275" s="5" t="s">
        <v>360</v>
      </c>
      <c r="U275" s="5" t="s">
        <v>360</v>
      </c>
      <c r="V275" s="5" t="s">
        <v>360</v>
      </c>
      <c r="W275" s="5" t="s">
        <v>360</v>
      </c>
      <c r="X275" s="43">
        <f t="shared" si="57"/>
        <v>1.2397929936305732</v>
      </c>
      <c r="Y275" s="44">
        <v>515</v>
      </c>
      <c r="Z275" s="35">
        <f t="shared" si="53"/>
        <v>46.81818181818182</v>
      </c>
      <c r="AA275" s="35">
        <f t="shared" si="58"/>
        <v>58</v>
      </c>
      <c r="AB275" s="35">
        <f t="shared" si="54"/>
        <v>11.18181818181818</v>
      </c>
      <c r="AC275" s="35">
        <v>0</v>
      </c>
      <c r="AD275" s="35">
        <f t="shared" si="55"/>
        <v>58</v>
      </c>
      <c r="AE275" s="35"/>
      <c r="AF275" s="35">
        <f t="shared" si="56"/>
        <v>58</v>
      </c>
      <c r="AG275" s="35">
        <v>58</v>
      </c>
      <c r="AH275" s="35">
        <f t="shared" si="59"/>
        <v>0</v>
      </c>
      <c r="AI275" s="77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10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10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10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  <c r="EO275" s="9"/>
      <c r="EP275" s="9"/>
      <c r="EQ275" s="9"/>
      <c r="ER275" s="9"/>
      <c r="ES275" s="9"/>
      <c r="ET275" s="9"/>
      <c r="EU275" s="9"/>
      <c r="EV275" s="9"/>
      <c r="EW275" s="10"/>
      <c r="EX275" s="9"/>
      <c r="EY275" s="9"/>
      <c r="EZ275" s="9"/>
      <c r="FA275" s="9"/>
      <c r="FB275" s="9"/>
      <c r="FC275" s="9"/>
      <c r="FD275" s="9"/>
      <c r="FE275" s="9"/>
      <c r="FF275" s="9"/>
      <c r="FG275" s="9"/>
      <c r="FH275" s="9"/>
      <c r="FI275" s="9"/>
      <c r="FJ275" s="9"/>
      <c r="FK275" s="9"/>
      <c r="FL275" s="9"/>
      <c r="FM275" s="9"/>
      <c r="FN275" s="9"/>
      <c r="FO275" s="9"/>
      <c r="FP275" s="9"/>
      <c r="FQ275" s="9"/>
      <c r="FR275" s="9"/>
      <c r="FS275" s="9"/>
      <c r="FT275" s="9"/>
      <c r="FU275" s="9"/>
      <c r="FV275" s="9"/>
      <c r="FW275" s="9"/>
      <c r="FX275" s="9"/>
      <c r="FY275" s="10"/>
      <c r="FZ275" s="9"/>
      <c r="GA275" s="9"/>
    </row>
    <row r="276" spans="1:183" s="2" customFormat="1" ht="17.100000000000001" customHeight="1">
      <c r="A276" s="14" t="s">
        <v>260</v>
      </c>
      <c r="B276" s="63">
        <v>0</v>
      </c>
      <c r="C276" s="63">
        <v>0</v>
      </c>
      <c r="D276" s="4">
        <f t="shared" si="51"/>
        <v>0</v>
      </c>
      <c r="E276" s="11">
        <v>0</v>
      </c>
      <c r="F276" s="5" t="s">
        <v>360</v>
      </c>
      <c r="G276" s="5" t="s">
        <v>360</v>
      </c>
      <c r="H276" s="5" t="s">
        <v>360</v>
      </c>
      <c r="I276" s="5" t="s">
        <v>360</v>
      </c>
      <c r="J276" s="5" t="s">
        <v>360</v>
      </c>
      <c r="K276" s="5" t="s">
        <v>360</v>
      </c>
      <c r="L276" s="5" t="s">
        <v>360</v>
      </c>
      <c r="M276" s="5" t="s">
        <v>360</v>
      </c>
      <c r="N276" s="35">
        <v>64.400000000000006</v>
      </c>
      <c r="O276" s="35">
        <v>29.2</v>
      </c>
      <c r="P276" s="4">
        <f t="shared" si="52"/>
        <v>0.45341614906832295</v>
      </c>
      <c r="Q276" s="11">
        <v>20</v>
      </c>
      <c r="R276" s="5" t="s">
        <v>360</v>
      </c>
      <c r="S276" s="5" t="s">
        <v>360</v>
      </c>
      <c r="T276" s="5" t="s">
        <v>360</v>
      </c>
      <c r="U276" s="5" t="s">
        <v>360</v>
      </c>
      <c r="V276" s="5" t="s">
        <v>360</v>
      </c>
      <c r="W276" s="5" t="s">
        <v>360</v>
      </c>
      <c r="X276" s="43">
        <f t="shared" si="57"/>
        <v>0.45341614906832295</v>
      </c>
      <c r="Y276" s="44">
        <v>1221</v>
      </c>
      <c r="Z276" s="35">
        <f t="shared" si="53"/>
        <v>111</v>
      </c>
      <c r="AA276" s="35">
        <f t="shared" si="58"/>
        <v>50.3</v>
      </c>
      <c r="AB276" s="35">
        <f t="shared" si="54"/>
        <v>-60.7</v>
      </c>
      <c r="AC276" s="35">
        <v>0</v>
      </c>
      <c r="AD276" s="35">
        <f t="shared" si="55"/>
        <v>50.3</v>
      </c>
      <c r="AE276" s="35"/>
      <c r="AF276" s="35">
        <f t="shared" si="56"/>
        <v>50.3</v>
      </c>
      <c r="AG276" s="35">
        <v>50.3</v>
      </c>
      <c r="AH276" s="35">
        <f t="shared" si="59"/>
        <v>0</v>
      </c>
      <c r="AI276" s="77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10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10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10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  <c r="EO276" s="9"/>
      <c r="EP276" s="9"/>
      <c r="EQ276" s="9"/>
      <c r="ER276" s="9"/>
      <c r="ES276" s="9"/>
      <c r="ET276" s="9"/>
      <c r="EU276" s="9"/>
      <c r="EV276" s="9"/>
      <c r="EW276" s="10"/>
      <c r="EX276" s="9"/>
      <c r="EY276" s="9"/>
      <c r="EZ276" s="9"/>
      <c r="FA276" s="9"/>
      <c r="FB276" s="9"/>
      <c r="FC276" s="9"/>
      <c r="FD276" s="9"/>
      <c r="FE276" s="9"/>
      <c r="FF276" s="9"/>
      <c r="FG276" s="9"/>
      <c r="FH276" s="9"/>
      <c r="FI276" s="9"/>
      <c r="FJ276" s="9"/>
      <c r="FK276" s="9"/>
      <c r="FL276" s="9"/>
      <c r="FM276" s="9"/>
      <c r="FN276" s="9"/>
      <c r="FO276" s="9"/>
      <c r="FP276" s="9"/>
      <c r="FQ276" s="9"/>
      <c r="FR276" s="9"/>
      <c r="FS276" s="9"/>
      <c r="FT276" s="9"/>
      <c r="FU276" s="9"/>
      <c r="FV276" s="9"/>
      <c r="FW276" s="9"/>
      <c r="FX276" s="9"/>
      <c r="FY276" s="10"/>
      <c r="FZ276" s="9"/>
      <c r="GA276" s="9"/>
    </row>
    <row r="277" spans="1:183" s="2" customFormat="1" ht="17.100000000000001" customHeight="1">
      <c r="A277" s="14" t="s">
        <v>261</v>
      </c>
      <c r="B277" s="63">
        <v>147</v>
      </c>
      <c r="C277" s="63">
        <v>145</v>
      </c>
      <c r="D277" s="4">
        <f t="shared" si="51"/>
        <v>0.98639455782312924</v>
      </c>
      <c r="E277" s="11">
        <v>5</v>
      </c>
      <c r="F277" s="5" t="s">
        <v>360</v>
      </c>
      <c r="G277" s="5" t="s">
        <v>360</v>
      </c>
      <c r="H277" s="5" t="s">
        <v>360</v>
      </c>
      <c r="I277" s="5" t="s">
        <v>360</v>
      </c>
      <c r="J277" s="5" t="s">
        <v>360</v>
      </c>
      <c r="K277" s="5" t="s">
        <v>360</v>
      </c>
      <c r="L277" s="5" t="s">
        <v>360</v>
      </c>
      <c r="M277" s="5" t="s">
        <v>360</v>
      </c>
      <c r="N277" s="35">
        <v>151.5</v>
      </c>
      <c r="O277" s="35">
        <v>94.3</v>
      </c>
      <c r="P277" s="4">
        <f t="shared" si="52"/>
        <v>0.6224422442244224</v>
      </c>
      <c r="Q277" s="11">
        <v>20</v>
      </c>
      <c r="R277" s="5" t="s">
        <v>360</v>
      </c>
      <c r="S277" s="5" t="s">
        <v>360</v>
      </c>
      <c r="T277" s="5" t="s">
        <v>360</v>
      </c>
      <c r="U277" s="5" t="s">
        <v>360</v>
      </c>
      <c r="V277" s="5" t="s">
        <v>360</v>
      </c>
      <c r="W277" s="5" t="s">
        <v>360</v>
      </c>
      <c r="X277" s="43">
        <f t="shared" si="57"/>
        <v>0.69523270694416373</v>
      </c>
      <c r="Y277" s="44">
        <v>684</v>
      </c>
      <c r="Z277" s="35">
        <f t="shared" si="53"/>
        <v>62.18181818181818</v>
      </c>
      <c r="AA277" s="35">
        <f t="shared" si="58"/>
        <v>43.2</v>
      </c>
      <c r="AB277" s="35">
        <f t="shared" si="54"/>
        <v>-18.981818181818177</v>
      </c>
      <c r="AC277" s="35">
        <v>0</v>
      </c>
      <c r="AD277" s="35">
        <f t="shared" si="55"/>
        <v>43.2</v>
      </c>
      <c r="AE277" s="35"/>
      <c r="AF277" s="35">
        <f t="shared" si="56"/>
        <v>43.2</v>
      </c>
      <c r="AG277" s="35">
        <v>43.2</v>
      </c>
      <c r="AH277" s="35">
        <f t="shared" si="59"/>
        <v>0</v>
      </c>
      <c r="AI277" s="77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10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10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10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  <c r="EO277" s="9"/>
      <c r="EP277" s="9"/>
      <c r="EQ277" s="9"/>
      <c r="ER277" s="9"/>
      <c r="ES277" s="9"/>
      <c r="ET277" s="9"/>
      <c r="EU277" s="9"/>
      <c r="EV277" s="9"/>
      <c r="EW277" s="10"/>
      <c r="EX277" s="9"/>
      <c r="EY277" s="9"/>
      <c r="EZ277" s="9"/>
      <c r="FA277" s="9"/>
      <c r="FB277" s="9"/>
      <c r="FC277" s="9"/>
      <c r="FD277" s="9"/>
      <c r="FE277" s="9"/>
      <c r="FF277" s="9"/>
      <c r="FG277" s="9"/>
      <c r="FH277" s="9"/>
      <c r="FI277" s="9"/>
      <c r="FJ277" s="9"/>
      <c r="FK277" s="9"/>
      <c r="FL277" s="9"/>
      <c r="FM277" s="9"/>
      <c r="FN277" s="9"/>
      <c r="FO277" s="9"/>
      <c r="FP277" s="9"/>
      <c r="FQ277" s="9"/>
      <c r="FR277" s="9"/>
      <c r="FS277" s="9"/>
      <c r="FT277" s="9"/>
      <c r="FU277" s="9"/>
      <c r="FV277" s="9"/>
      <c r="FW277" s="9"/>
      <c r="FX277" s="9"/>
      <c r="FY277" s="10"/>
      <c r="FZ277" s="9"/>
      <c r="GA277" s="9"/>
    </row>
    <row r="278" spans="1:183" s="2" customFormat="1" ht="17.100000000000001" customHeight="1">
      <c r="A278" s="14" t="s">
        <v>262</v>
      </c>
      <c r="B278" s="63">
        <v>3500</v>
      </c>
      <c r="C278" s="63">
        <v>3500</v>
      </c>
      <c r="D278" s="4">
        <f t="shared" si="51"/>
        <v>1</v>
      </c>
      <c r="E278" s="11">
        <v>5</v>
      </c>
      <c r="F278" s="5" t="s">
        <v>360</v>
      </c>
      <c r="G278" s="5" t="s">
        <v>360</v>
      </c>
      <c r="H278" s="5" t="s">
        <v>360</v>
      </c>
      <c r="I278" s="5" t="s">
        <v>360</v>
      </c>
      <c r="J278" s="5" t="s">
        <v>360</v>
      </c>
      <c r="K278" s="5" t="s">
        <v>360</v>
      </c>
      <c r="L278" s="5" t="s">
        <v>360</v>
      </c>
      <c r="M278" s="5" t="s">
        <v>360</v>
      </c>
      <c r="N278" s="35">
        <v>166.9</v>
      </c>
      <c r="O278" s="35">
        <v>29.1</v>
      </c>
      <c r="P278" s="4">
        <f t="shared" si="52"/>
        <v>0.1743559017375674</v>
      </c>
      <c r="Q278" s="11">
        <v>20</v>
      </c>
      <c r="R278" s="5" t="s">
        <v>360</v>
      </c>
      <c r="S278" s="5" t="s">
        <v>360</v>
      </c>
      <c r="T278" s="5" t="s">
        <v>360</v>
      </c>
      <c r="U278" s="5" t="s">
        <v>360</v>
      </c>
      <c r="V278" s="5" t="s">
        <v>360</v>
      </c>
      <c r="W278" s="5" t="s">
        <v>360</v>
      </c>
      <c r="X278" s="43">
        <f t="shared" si="57"/>
        <v>0.33948472139005387</v>
      </c>
      <c r="Y278" s="44">
        <v>766</v>
      </c>
      <c r="Z278" s="35">
        <f t="shared" si="53"/>
        <v>69.63636363636364</v>
      </c>
      <c r="AA278" s="35">
        <f t="shared" si="58"/>
        <v>23.6</v>
      </c>
      <c r="AB278" s="35">
        <f t="shared" si="54"/>
        <v>-46.036363636363639</v>
      </c>
      <c r="AC278" s="35">
        <v>0</v>
      </c>
      <c r="AD278" s="35">
        <f t="shared" si="55"/>
        <v>23.6</v>
      </c>
      <c r="AE278" s="35"/>
      <c r="AF278" s="35">
        <f t="shared" si="56"/>
        <v>23.6</v>
      </c>
      <c r="AG278" s="35">
        <v>23.6</v>
      </c>
      <c r="AH278" s="35">
        <f t="shared" si="59"/>
        <v>0</v>
      </c>
      <c r="AI278" s="77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10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10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10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  <c r="EO278" s="9"/>
      <c r="EP278" s="9"/>
      <c r="EQ278" s="9"/>
      <c r="ER278" s="9"/>
      <c r="ES278" s="9"/>
      <c r="ET278" s="9"/>
      <c r="EU278" s="9"/>
      <c r="EV278" s="9"/>
      <c r="EW278" s="10"/>
      <c r="EX278" s="9"/>
      <c r="EY278" s="9"/>
      <c r="EZ278" s="9"/>
      <c r="FA278" s="9"/>
      <c r="FB278" s="9"/>
      <c r="FC278" s="9"/>
      <c r="FD278" s="9"/>
      <c r="FE278" s="9"/>
      <c r="FF278" s="9"/>
      <c r="FG278" s="9"/>
      <c r="FH278" s="9"/>
      <c r="FI278" s="9"/>
      <c r="FJ278" s="9"/>
      <c r="FK278" s="9"/>
      <c r="FL278" s="9"/>
      <c r="FM278" s="9"/>
      <c r="FN278" s="9"/>
      <c r="FO278" s="9"/>
      <c r="FP278" s="9"/>
      <c r="FQ278" s="9"/>
      <c r="FR278" s="9"/>
      <c r="FS278" s="9"/>
      <c r="FT278" s="9"/>
      <c r="FU278" s="9"/>
      <c r="FV278" s="9"/>
      <c r="FW278" s="9"/>
      <c r="FX278" s="9"/>
      <c r="FY278" s="10"/>
      <c r="FZ278" s="9"/>
      <c r="GA278" s="9"/>
    </row>
    <row r="279" spans="1:183" s="2" customFormat="1" ht="17.100000000000001" customHeight="1">
      <c r="A279" s="14" t="s">
        <v>263</v>
      </c>
      <c r="B279" s="63">
        <v>0</v>
      </c>
      <c r="C279" s="63">
        <v>0</v>
      </c>
      <c r="D279" s="4">
        <f t="shared" si="51"/>
        <v>0</v>
      </c>
      <c r="E279" s="11">
        <v>0</v>
      </c>
      <c r="F279" s="5" t="s">
        <v>360</v>
      </c>
      <c r="G279" s="5" t="s">
        <v>360</v>
      </c>
      <c r="H279" s="5" t="s">
        <v>360</v>
      </c>
      <c r="I279" s="5" t="s">
        <v>360</v>
      </c>
      <c r="J279" s="5" t="s">
        <v>360</v>
      </c>
      <c r="K279" s="5" t="s">
        <v>360</v>
      </c>
      <c r="L279" s="5" t="s">
        <v>360</v>
      </c>
      <c r="M279" s="5" t="s">
        <v>360</v>
      </c>
      <c r="N279" s="35">
        <v>86</v>
      </c>
      <c r="O279" s="35">
        <v>48.6</v>
      </c>
      <c r="P279" s="4">
        <f t="shared" si="52"/>
        <v>0.56511627906976747</v>
      </c>
      <c r="Q279" s="11">
        <v>20</v>
      </c>
      <c r="R279" s="5" t="s">
        <v>360</v>
      </c>
      <c r="S279" s="5" t="s">
        <v>360</v>
      </c>
      <c r="T279" s="5" t="s">
        <v>360</v>
      </c>
      <c r="U279" s="5" t="s">
        <v>360</v>
      </c>
      <c r="V279" s="5" t="s">
        <v>360</v>
      </c>
      <c r="W279" s="5" t="s">
        <v>360</v>
      </c>
      <c r="X279" s="43">
        <f t="shared" si="57"/>
        <v>0.56511627906976747</v>
      </c>
      <c r="Y279" s="44">
        <v>926</v>
      </c>
      <c r="Z279" s="35">
        <f t="shared" si="53"/>
        <v>84.181818181818187</v>
      </c>
      <c r="AA279" s="35">
        <f t="shared" si="58"/>
        <v>47.6</v>
      </c>
      <c r="AB279" s="35">
        <f t="shared" si="54"/>
        <v>-36.581818181818186</v>
      </c>
      <c r="AC279" s="35">
        <v>0</v>
      </c>
      <c r="AD279" s="35">
        <f t="shared" si="55"/>
        <v>47.6</v>
      </c>
      <c r="AE279" s="35"/>
      <c r="AF279" s="35">
        <f t="shared" si="56"/>
        <v>47.6</v>
      </c>
      <c r="AG279" s="35">
        <v>47.6</v>
      </c>
      <c r="AH279" s="35">
        <f t="shared" si="59"/>
        <v>0</v>
      </c>
      <c r="AI279" s="77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10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10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10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  <c r="EO279" s="9"/>
      <c r="EP279" s="9"/>
      <c r="EQ279" s="9"/>
      <c r="ER279" s="9"/>
      <c r="ES279" s="9"/>
      <c r="ET279" s="9"/>
      <c r="EU279" s="9"/>
      <c r="EV279" s="9"/>
      <c r="EW279" s="10"/>
      <c r="EX279" s="9"/>
      <c r="EY279" s="9"/>
      <c r="EZ279" s="9"/>
      <c r="FA279" s="9"/>
      <c r="FB279" s="9"/>
      <c r="FC279" s="9"/>
      <c r="FD279" s="9"/>
      <c r="FE279" s="9"/>
      <c r="FF279" s="9"/>
      <c r="FG279" s="9"/>
      <c r="FH279" s="9"/>
      <c r="FI279" s="9"/>
      <c r="FJ279" s="9"/>
      <c r="FK279" s="9"/>
      <c r="FL279" s="9"/>
      <c r="FM279" s="9"/>
      <c r="FN279" s="9"/>
      <c r="FO279" s="9"/>
      <c r="FP279" s="9"/>
      <c r="FQ279" s="9"/>
      <c r="FR279" s="9"/>
      <c r="FS279" s="9"/>
      <c r="FT279" s="9"/>
      <c r="FU279" s="9"/>
      <c r="FV279" s="9"/>
      <c r="FW279" s="9"/>
      <c r="FX279" s="9"/>
      <c r="FY279" s="10"/>
      <c r="FZ279" s="9"/>
      <c r="GA279" s="9"/>
    </row>
    <row r="280" spans="1:183" s="2" customFormat="1" ht="17.100000000000001" customHeight="1">
      <c r="A280" s="14" t="s">
        <v>264</v>
      </c>
      <c r="B280" s="63">
        <v>0</v>
      </c>
      <c r="C280" s="63">
        <v>0</v>
      </c>
      <c r="D280" s="4">
        <f t="shared" si="51"/>
        <v>0</v>
      </c>
      <c r="E280" s="11">
        <v>0</v>
      </c>
      <c r="F280" s="5" t="s">
        <v>360</v>
      </c>
      <c r="G280" s="5" t="s">
        <v>360</v>
      </c>
      <c r="H280" s="5" t="s">
        <v>360</v>
      </c>
      <c r="I280" s="5" t="s">
        <v>360</v>
      </c>
      <c r="J280" s="5" t="s">
        <v>360</v>
      </c>
      <c r="K280" s="5" t="s">
        <v>360</v>
      </c>
      <c r="L280" s="5" t="s">
        <v>360</v>
      </c>
      <c r="M280" s="5" t="s">
        <v>360</v>
      </c>
      <c r="N280" s="35">
        <v>62.4</v>
      </c>
      <c r="O280" s="35">
        <v>29.4</v>
      </c>
      <c r="P280" s="4">
        <f t="shared" si="52"/>
        <v>0.47115384615384615</v>
      </c>
      <c r="Q280" s="11">
        <v>20</v>
      </c>
      <c r="R280" s="5" t="s">
        <v>360</v>
      </c>
      <c r="S280" s="5" t="s">
        <v>360</v>
      </c>
      <c r="T280" s="5" t="s">
        <v>360</v>
      </c>
      <c r="U280" s="5" t="s">
        <v>360</v>
      </c>
      <c r="V280" s="5" t="s">
        <v>360</v>
      </c>
      <c r="W280" s="5" t="s">
        <v>360</v>
      </c>
      <c r="X280" s="43">
        <f t="shared" si="57"/>
        <v>0.47115384615384615</v>
      </c>
      <c r="Y280" s="44">
        <v>968</v>
      </c>
      <c r="Z280" s="35">
        <f t="shared" si="53"/>
        <v>88</v>
      </c>
      <c r="AA280" s="35">
        <f t="shared" si="58"/>
        <v>41.5</v>
      </c>
      <c r="AB280" s="35">
        <f t="shared" si="54"/>
        <v>-46.5</v>
      </c>
      <c r="AC280" s="35">
        <v>0</v>
      </c>
      <c r="AD280" s="35">
        <f t="shared" si="55"/>
        <v>41.5</v>
      </c>
      <c r="AE280" s="35"/>
      <c r="AF280" s="35">
        <f t="shared" si="56"/>
        <v>41.5</v>
      </c>
      <c r="AG280" s="35">
        <v>41.5</v>
      </c>
      <c r="AH280" s="35">
        <f t="shared" si="59"/>
        <v>0</v>
      </c>
      <c r="AI280" s="77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10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10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10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  <c r="EO280" s="9"/>
      <c r="EP280" s="9"/>
      <c r="EQ280" s="9"/>
      <c r="ER280" s="9"/>
      <c r="ES280" s="9"/>
      <c r="ET280" s="9"/>
      <c r="EU280" s="9"/>
      <c r="EV280" s="9"/>
      <c r="EW280" s="10"/>
      <c r="EX280" s="9"/>
      <c r="EY280" s="9"/>
      <c r="EZ280" s="9"/>
      <c r="FA280" s="9"/>
      <c r="FB280" s="9"/>
      <c r="FC280" s="9"/>
      <c r="FD280" s="9"/>
      <c r="FE280" s="9"/>
      <c r="FF280" s="9"/>
      <c r="FG280" s="9"/>
      <c r="FH280" s="9"/>
      <c r="FI280" s="9"/>
      <c r="FJ280" s="9"/>
      <c r="FK280" s="9"/>
      <c r="FL280" s="9"/>
      <c r="FM280" s="9"/>
      <c r="FN280" s="9"/>
      <c r="FO280" s="9"/>
      <c r="FP280" s="9"/>
      <c r="FQ280" s="9"/>
      <c r="FR280" s="9"/>
      <c r="FS280" s="9"/>
      <c r="FT280" s="9"/>
      <c r="FU280" s="9"/>
      <c r="FV280" s="9"/>
      <c r="FW280" s="9"/>
      <c r="FX280" s="9"/>
      <c r="FY280" s="10"/>
      <c r="FZ280" s="9"/>
      <c r="GA280" s="9"/>
    </row>
    <row r="281" spans="1:183" s="2" customFormat="1" ht="17.100000000000001" customHeight="1">
      <c r="A281" s="14" t="s">
        <v>265</v>
      </c>
      <c r="B281" s="63">
        <v>0</v>
      </c>
      <c r="C281" s="63">
        <v>0</v>
      </c>
      <c r="D281" s="4">
        <f t="shared" si="51"/>
        <v>0</v>
      </c>
      <c r="E281" s="11">
        <v>0</v>
      </c>
      <c r="F281" s="5" t="s">
        <v>360</v>
      </c>
      <c r="G281" s="5" t="s">
        <v>360</v>
      </c>
      <c r="H281" s="5" t="s">
        <v>360</v>
      </c>
      <c r="I281" s="5" t="s">
        <v>360</v>
      </c>
      <c r="J281" s="5" t="s">
        <v>360</v>
      </c>
      <c r="K281" s="5" t="s">
        <v>360</v>
      </c>
      <c r="L281" s="5" t="s">
        <v>360</v>
      </c>
      <c r="M281" s="5" t="s">
        <v>360</v>
      </c>
      <c r="N281" s="35">
        <v>49.7</v>
      </c>
      <c r="O281" s="35">
        <v>28.4</v>
      </c>
      <c r="P281" s="4">
        <f t="shared" si="52"/>
        <v>0.5714285714285714</v>
      </c>
      <c r="Q281" s="11">
        <v>20</v>
      </c>
      <c r="R281" s="5" t="s">
        <v>360</v>
      </c>
      <c r="S281" s="5" t="s">
        <v>360</v>
      </c>
      <c r="T281" s="5" t="s">
        <v>360</v>
      </c>
      <c r="U281" s="5" t="s">
        <v>360</v>
      </c>
      <c r="V281" s="5" t="s">
        <v>360</v>
      </c>
      <c r="W281" s="5" t="s">
        <v>360</v>
      </c>
      <c r="X281" s="43">
        <f t="shared" si="57"/>
        <v>0.5714285714285714</v>
      </c>
      <c r="Y281" s="44">
        <v>675</v>
      </c>
      <c r="Z281" s="35">
        <f t="shared" si="53"/>
        <v>61.363636363636367</v>
      </c>
      <c r="AA281" s="35">
        <f t="shared" si="58"/>
        <v>35.1</v>
      </c>
      <c r="AB281" s="35">
        <f t="shared" si="54"/>
        <v>-26.263636363636365</v>
      </c>
      <c r="AC281" s="35">
        <v>0</v>
      </c>
      <c r="AD281" s="35">
        <f t="shared" si="55"/>
        <v>35.1</v>
      </c>
      <c r="AE281" s="35"/>
      <c r="AF281" s="35">
        <f t="shared" si="56"/>
        <v>35.1</v>
      </c>
      <c r="AG281" s="35">
        <v>35.1</v>
      </c>
      <c r="AH281" s="35">
        <f t="shared" si="59"/>
        <v>0</v>
      </c>
      <c r="AI281" s="77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10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10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10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  <c r="EO281" s="9"/>
      <c r="EP281" s="9"/>
      <c r="EQ281" s="9"/>
      <c r="ER281" s="9"/>
      <c r="ES281" s="9"/>
      <c r="ET281" s="9"/>
      <c r="EU281" s="9"/>
      <c r="EV281" s="9"/>
      <c r="EW281" s="10"/>
      <c r="EX281" s="9"/>
      <c r="EY281" s="9"/>
      <c r="EZ281" s="9"/>
      <c r="FA281" s="9"/>
      <c r="FB281" s="9"/>
      <c r="FC281" s="9"/>
      <c r="FD281" s="9"/>
      <c r="FE281" s="9"/>
      <c r="FF281" s="9"/>
      <c r="FG281" s="9"/>
      <c r="FH281" s="9"/>
      <c r="FI281" s="9"/>
      <c r="FJ281" s="9"/>
      <c r="FK281" s="9"/>
      <c r="FL281" s="9"/>
      <c r="FM281" s="9"/>
      <c r="FN281" s="9"/>
      <c r="FO281" s="9"/>
      <c r="FP281" s="9"/>
      <c r="FQ281" s="9"/>
      <c r="FR281" s="9"/>
      <c r="FS281" s="9"/>
      <c r="FT281" s="9"/>
      <c r="FU281" s="9"/>
      <c r="FV281" s="9"/>
      <c r="FW281" s="9"/>
      <c r="FX281" s="9"/>
      <c r="FY281" s="10"/>
      <c r="FZ281" s="9"/>
      <c r="GA281" s="9"/>
    </row>
    <row r="282" spans="1:183" s="2" customFormat="1" ht="17.100000000000001" customHeight="1">
      <c r="A282" s="14" t="s">
        <v>266</v>
      </c>
      <c r="B282" s="63">
        <v>0</v>
      </c>
      <c r="C282" s="63">
        <v>0</v>
      </c>
      <c r="D282" s="4">
        <f t="shared" si="51"/>
        <v>0</v>
      </c>
      <c r="E282" s="11">
        <v>0</v>
      </c>
      <c r="F282" s="5" t="s">
        <v>360</v>
      </c>
      <c r="G282" s="5" t="s">
        <v>360</v>
      </c>
      <c r="H282" s="5" t="s">
        <v>360</v>
      </c>
      <c r="I282" s="5" t="s">
        <v>360</v>
      </c>
      <c r="J282" s="5" t="s">
        <v>360</v>
      </c>
      <c r="K282" s="5" t="s">
        <v>360</v>
      </c>
      <c r="L282" s="5" t="s">
        <v>360</v>
      </c>
      <c r="M282" s="5" t="s">
        <v>360</v>
      </c>
      <c r="N282" s="35">
        <v>119.9</v>
      </c>
      <c r="O282" s="35">
        <v>89.9</v>
      </c>
      <c r="P282" s="4">
        <f t="shared" si="52"/>
        <v>0.74979149291075897</v>
      </c>
      <c r="Q282" s="11">
        <v>20</v>
      </c>
      <c r="R282" s="5" t="s">
        <v>360</v>
      </c>
      <c r="S282" s="5" t="s">
        <v>360</v>
      </c>
      <c r="T282" s="5" t="s">
        <v>360</v>
      </c>
      <c r="U282" s="5" t="s">
        <v>360</v>
      </c>
      <c r="V282" s="5" t="s">
        <v>360</v>
      </c>
      <c r="W282" s="5" t="s">
        <v>360</v>
      </c>
      <c r="X282" s="43">
        <f t="shared" si="57"/>
        <v>0.74979149291075897</v>
      </c>
      <c r="Y282" s="44">
        <v>776</v>
      </c>
      <c r="Z282" s="35">
        <f t="shared" si="53"/>
        <v>70.545454545454547</v>
      </c>
      <c r="AA282" s="35">
        <f t="shared" si="58"/>
        <v>52.9</v>
      </c>
      <c r="AB282" s="35">
        <f t="shared" si="54"/>
        <v>-17.645454545454548</v>
      </c>
      <c r="AC282" s="35">
        <v>0</v>
      </c>
      <c r="AD282" s="35">
        <f t="shared" si="55"/>
        <v>52.9</v>
      </c>
      <c r="AE282" s="35"/>
      <c r="AF282" s="35">
        <f t="shared" si="56"/>
        <v>52.9</v>
      </c>
      <c r="AG282" s="35">
        <v>52.9</v>
      </c>
      <c r="AH282" s="35">
        <f t="shared" si="59"/>
        <v>0</v>
      </c>
      <c r="AI282" s="77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10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10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10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  <c r="EO282" s="9"/>
      <c r="EP282" s="9"/>
      <c r="EQ282" s="9"/>
      <c r="ER282" s="9"/>
      <c r="ES282" s="9"/>
      <c r="ET282" s="9"/>
      <c r="EU282" s="9"/>
      <c r="EV282" s="9"/>
      <c r="EW282" s="10"/>
      <c r="EX282" s="9"/>
      <c r="EY282" s="9"/>
      <c r="EZ282" s="9"/>
      <c r="FA282" s="9"/>
      <c r="FB282" s="9"/>
      <c r="FC282" s="9"/>
      <c r="FD282" s="9"/>
      <c r="FE282" s="9"/>
      <c r="FF282" s="9"/>
      <c r="FG282" s="9"/>
      <c r="FH282" s="9"/>
      <c r="FI282" s="9"/>
      <c r="FJ282" s="9"/>
      <c r="FK282" s="9"/>
      <c r="FL282" s="9"/>
      <c r="FM282" s="9"/>
      <c r="FN282" s="9"/>
      <c r="FO282" s="9"/>
      <c r="FP282" s="9"/>
      <c r="FQ282" s="9"/>
      <c r="FR282" s="9"/>
      <c r="FS282" s="9"/>
      <c r="FT282" s="9"/>
      <c r="FU282" s="9"/>
      <c r="FV282" s="9"/>
      <c r="FW282" s="9"/>
      <c r="FX282" s="9"/>
      <c r="FY282" s="10"/>
      <c r="FZ282" s="9"/>
      <c r="GA282" s="9"/>
    </row>
    <row r="283" spans="1:183" s="2" customFormat="1" ht="17.100000000000001" customHeight="1">
      <c r="A283" s="14" t="s">
        <v>267</v>
      </c>
      <c r="B283" s="63">
        <v>0</v>
      </c>
      <c r="C283" s="63">
        <v>0</v>
      </c>
      <c r="D283" s="4">
        <f t="shared" si="51"/>
        <v>0</v>
      </c>
      <c r="E283" s="11">
        <v>0</v>
      </c>
      <c r="F283" s="5" t="s">
        <v>360</v>
      </c>
      <c r="G283" s="5" t="s">
        <v>360</v>
      </c>
      <c r="H283" s="5" t="s">
        <v>360</v>
      </c>
      <c r="I283" s="5" t="s">
        <v>360</v>
      </c>
      <c r="J283" s="5" t="s">
        <v>360</v>
      </c>
      <c r="K283" s="5" t="s">
        <v>360</v>
      </c>
      <c r="L283" s="5" t="s">
        <v>360</v>
      </c>
      <c r="M283" s="5" t="s">
        <v>360</v>
      </c>
      <c r="N283" s="35">
        <v>29.9</v>
      </c>
      <c r="O283" s="35">
        <v>8.1999999999999993</v>
      </c>
      <c r="P283" s="4">
        <f t="shared" si="52"/>
        <v>0.27424749163879597</v>
      </c>
      <c r="Q283" s="11">
        <v>20</v>
      </c>
      <c r="R283" s="5" t="s">
        <v>360</v>
      </c>
      <c r="S283" s="5" t="s">
        <v>360</v>
      </c>
      <c r="T283" s="5" t="s">
        <v>360</v>
      </c>
      <c r="U283" s="5" t="s">
        <v>360</v>
      </c>
      <c r="V283" s="5" t="s">
        <v>360</v>
      </c>
      <c r="W283" s="5" t="s">
        <v>360</v>
      </c>
      <c r="X283" s="43">
        <f t="shared" si="57"/>
        <v>0.27424749163879597</v>
      </c>
      <c r="Y283" s="44">
        <v>763</v>
      </c>
      <c r="Z283" s="35">
        <f t="shared" si="53"/>
        <v>69.36363636363636</v>
      </c>
      <c r="AA283" s="35">
        <f t="shared" si="58"/>
        <v>19</v>
      </c>
      <c r="AB283" s="35">
        <f t="shared" si="54"/>
        <v>-50.36363636363636</v>
      </c>
      <c r="AC283" s="35">
        <v>0</v>
      </c>
      <c r="AD283" s="35">
        <f t="shared" si="55"/>
        <v>19</v>
      </c>
      <c r="AE283" s="35"/>
      <c r="AF283" s="35">
        <f t="shared" si="56"/>
        <v>19</v>
      </c>
      <c r="AG283" s="35">
        <v>19</v>
      </c>
      <c r="AH283" s="35">
        <f t="shared" si="59"/>
        <v>0</v>
      </c>
      <c r="AI283" s="77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10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10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10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  <c r="EO283" s="9"/>
      <c r="EP283" s="9"/>
      <c r="EQ283" s="9"/>
      <c r="ER283" s="9"/>
      <c r="ES283" s="9"/>
      <c r="ET283" s="9"/>
      <c r="EU283" s="9"/>
      <c r="EV283" s="9"/>
      <c r="EW283" s="10"/>
      <c r="EX283" s="9"/>
      <c r="EY283" s="9"/>
      <c r="EZ283" s="9"/>
      <c r="FA283" s="9"/>
      <c r="FB283" s="9"/>
      <c r="FC283" s="9"/>
      <c r="FD283" s="9"/>
      <c r="FE283" s="9"/>
      <c r="FF283" s="9"/>
      <c r="FG283" s="9"/>
      <c r="FH283" s="9"/>
      <c r="FI283" s="9"/>
      <c r="FJ283" s="9"/>
      <c r="FK283" s="9"/>
      <c r="FL283" s="9"/>
      <c r="FM283" s="9"/>
      <c r="FN283" s="9"/>
      <c r="FO283" s="9"/>
      <c r="FP283" s="9"/>
      <c r="FQ283" s="9"/>
      <c r="FR283" s="9"/>
      <c r="FS283" s="9"/>
      <c r="FT283" s="9"/>
      <c r="FU283" s="9"/>
      <c r="FV283" s="9"/>
      <c r="FW283" s="9"/>
      <c r="FX283" s="9"/>
      <c r="FY283" s="10"/>
      <c r="FZ283" s="9"/>
      <c r="GA283" s="9"/>
    </row>
    <row r="284" spans="1:183" s="2" customFormat="1" ht="17.100000000000001" customHeight="1">
      <c r="A284" s="14" t="s">
        <v>268</v>
      </c>
      <c r="B284" s="63">
        <v>0</v>
      </c>
      <c r="C284" s="63">
        <v>0</v>
      </c>
      <c r="D284" s="4">
        <f t="shared" si="51"/>
        <v>0</v>
      </c>
      <c r="E284" s="11">
        <v>0</v>
      </c>
      <c r="F284" s="5" t="s">
        <v>360</v>
      </c>
      <c r="G284" s="5" t="s">
        <v>360</v>
      </c>
      <c r="H284" s="5" t="s">
        <v>360</v>
      </c>
      <c r="I284" s="5" t="s">
        <v>360</v>
      </c>
      <c r="J284" s="5" t="s">
        <v>360</v>
      </c>
      <c r="K284" s="5" t="s">
        <v>360</v>
      </c>
      <c r="L284" s="5" t="s">
        <v>360</v>
      </c>
      <c r="M284" s="5" t="s">
        <v>360</v>
      </c>
      <c r="N284" s="35">
        <v>95.3</v>
      </c>
      <c r="O284" s="35">
        <v>86.8</v>
      </c>
      <c r="P284" s="4">
        <f t="shared" si="52"/>
        <v>0.91080797481636933</v>
      </c>
      <c r="Q284" s="11">
        <v>20</v>
      </c>
      <c r="R284" s="5" t="s">
        <v>360</v>
      </c>
      <c r="S284" s="5" t="s">
        <v>360</v>
      </c>
      <c r="T284" s="5" t="s">
        <v>360</v>
      </c>
      <c r="U284" s="5" t="s">
        <v>360</v>
      </c>
      <c r="V284" s="5" t="s">
        <v>360</v>
      </c>
      <c r="W284" s="5" t="s">
        <v>360</v>
      </c>
      <c r="X284" s="43">
        <f t="shared" si="57"/>
        <v>0.91080797481636933</v>
      </c>
      <c r="Y284" s="44">
        <v>904</v>
      </c>
      <c r="Z284" s="35">
        <f t="shared" si="53"/>
        <v>82.181818181818187</v>
      </c>
      <c r="AA284" s="35">
        <f t="shared" si="58"/>
        <v>74.900000000000006</v>
      </c>
      <c r="AB284" s="35">
        <f t="shared" si="54"/>
        <v>-7.2818181818181813</v>
      </c>
      <c r="AC284" s="35">
        <v>0</v>
      </c>
      <c r="AD284" s="35">
        <f t="shared" si="55"/>
        <v>74.900000000000006</v>
      </c>
      <c r="AE284" s="35"/>
      <c r="AF284" s="35">
        <f t="shared" si="56"/>
        <v>74.900000000000006</v>
      </c>
      <c r="AG284" s="35">
        <v>74.900000000000006</v>
      </c>
      <c r="AH284" s="35">
        <f t="shared" si="59"/>
        <v>0</v>
      </c>
      <c r="AI284" s="77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10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10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10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  <c r="EO284" s="9"/>
      <c r="EP284" s="9"/>
      <c r="EQ284" s="9"/>
      <c r="ER284" s="9"/>
      <c r="ES284" s="9"/>
      <c r="ET284" s="9"/>
      <c r="EU284" s="9"/>
      <c r="EV284" s="9"/>
      <c r="EW284" s="10"/>
      <c r="EX284" s="9"/>
      <c r="EY284" s="9"/>
      <c r="EZ284" s="9"/>
      <c r="FA284" s="9"/>
      <c r="FB284" s="9"/>
      <c r="FC284" s="9"/>
      <c r="FD284" s="9"/>
      <c r="FE284" s="9"/>
      <c r="FF284" s="9"/>
      <c r="FG284" s="9"/>
      <c r="FH284" s="9"/>
      <c r="FI284" s="9"/>
      <c r="FJ284" s="9"/>
      <c r="FK284" s="9"/>
      <c r="FL284" s="9"/>
      <c r="FM284" s="9"/>
      <c r="FN284" s="9"/>
      <c r="FO284" s="9"/>
      <c r="FP284" s="9"/>
      <c r="FQ284" s="9"/>
      <c r="FR284" s="9"/>
      <c r="FS284" s="9"/>
      <c r="FT284" s="9"/>
      <c r="FU284" s="9"/>
      <c r="FV284" s="9"/>
      <c r="FW284" s="9"/>
      <c r="FX284" s="9"/>
      <c r="FY284" s="10"/>
      <c r="FZ284" s="9"/>
      <c r="GA284" s="9"/>
    </row>
    <row r="285" spans="1:183" s="2" customFormat="1" ht="17.100000000000001" customHeight="1">
      <c r="A285" s="14" t="s">
        <v>269</v>
      </c>
      <c r="B285" s="63">
        <v>4655</v>
      </c>
      <c r="C285" s="63">
        <v>4692.1000000000004</v>
      </c>
      <c r="D285" s="4">
        <f t="shared" si="51"/>
        <v>1.0079699248120302</v>
      </c>
      <c r="E285" s="11">
        <v>5</v>
      </c>
      <c r="F285" s="5" t="s">
        <v>360</v>
      </c>
      <c r="G285" s="5" t="s">
        <v>360</v>
      </c>
      <c r="H285" s="5" t="s">
        <v>360</v>
      </c>
      <c r="I285" s="5" t="s">
        <v>360</v>
      </c>
      <c r="J285" s="5" t="s">
        <v>360</v>
      </c>
      <c r="K285" s="5" t="s">
        <v>360</v>
      </c>
      <c r="L285" s="5" t="s">
        <v>360</v>
      </c>
      <c r="M285" s="5" t="s">
        <v>360</v>
      </c>
      <c r="N285" s="35">
        <v>2758.4</v>
      </c>
      <c r="O285" s="35">
        <v>2154.4</v>
      </c>
      <c r="P285" s="4">
        <f t="shared" si="52"/>
        <v>0.78103248259860791</v>
      </c>
      <c r="Q285" s="11">
        <v>20</v>
      </c>
      <c r="R285" s="5" t="s">
        <v>360</v>
      </c>
      <c r="S285" s="5" t="s">
        <v>360</v>
      </c>
      <c r="T285" s="5" t="s">
        <v>360</v>
      </c>
      <c r="U285" s="5" t="s">
        <v>360</v>
      </c>
      <c r="V285" s="5" t="s">
        <v>360</v>
      </c>
      <c r="W285" s="5" t="s">
        <v>360</v>
      </c>
      <c r="X285" s="43">
        <f t="shared" si="57"/>
        <v>0.8264199710412925</v>
      </c>
      <c r="Y285" s="44">
        <v>133</v>
      </c>
      <c r="Z285" s="35">
        <f t="shared" si="53"/>
        <v>12.090909090909092</v>
      </c>
      <c r="AA285" s="35">
        <f t="shared" si="58"/>
        <v>10</v>
      </c>
      <c r="AB285" s="35">
        <f t="shared" si="54"/>
        <v>-2.0909090909090917</v>
      </c>
      <c r="AC285" s="35">
        <v>0</v>
      </c>
      <c r="AD285" s="35">
        <f t="shared" si="55"/>
        <v>10</v>
      </c>
      <c r="AE285" s="35"/>
      <c r="AF285" s="35">
        <f t="shared" si="56"/>
        <v>10</v>
      </c>
      <c r="AG285" s="35">
        <v>10</v>
      </c>
      <c r="AH285" s="35">
        <f t="shared" si="59"/>
        <v>0</v>
      </c>
      <c r="AI285" s="77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10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10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10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  <c r="EO285" s="9"/>
      <c r="EP285" s="9"/>
      <c r="EQ285" s="9"/>
      <c r="ER285" s="9"/>
      <c r="ES285" s="9"/>
      <c r="ET285" s="9"/>
      <c r="EU285" s="9"/>
      <c r="EV285" s="9"/>
      <c r="EW285" s="10"/>
      <c r="EX285" s="9"/>
      <c r="EY285" s="9"/>
      <c r="EZ285" s="9"/>
      <c r="FA285" s="9"/>
      <c r="FB285" s="9"/>
      <c r="FC285" s="9"/>
      <c r="FD285" s="9"/>
      <c r="FE285" s="9"/>
      <c r="FF285" s="9"/>
      <c r="FG285" s="9"/>
      <c r="FH285" s="9"/>
      <c r="FI285" s="9"/>
      <c r="FJ285" s="9"/>
      <c r="FK285" s="9"/>
      <c r="FL285" s="9"/>
      <c r="FM285" s="9"/>
      <c r="FN285" s="9"/>
      <c r="FO285" s="9"/>
      <c r="FP285" s="9"/>
      <c r="FQ285" s="9"/>
      <c r="FR285" s="9"/>
      <c r="FS285" s="9"/>
      <c r="FT285" s="9"/>
      <c r="FU285" s="9"/>
      <c r="FV285" s="9"/>
      <c r="FW285" s="9"/>
      <c r="FX285" s="9"/>
      <c r="FY285" s="10"/>
      <c r="FZ285" s="9"/>
      <c r="GA285" s="9"/>
    </row>
    <row r="286" spans="1:183" s="2" customFormat="1" ht="17.100000000000001" customHeight="1">
      <c r="A286" s="14" t="s">
        <v>270</v>
      </c>
      <c r="B286" s="63">
        <v>3114</v>
      </c>
      <c r="C286" s="63">
        <v>2565</v>
      </c>
      <c r="D286" s="4">
        <f t="shared" si="51"/>
        <v>0.82369942196531787</v>
      </c>
      <c r="E286" s="11">
        <v>5</v>
      </c>
      <c r="F286" s="5" t="s">
        <v>360</v>
      </c>
      <c r="G286" s="5" t="s">
        <v>360</v>
      </c>
      <c r="H286" s="5" t="s">
        <v>360</v>
      </c>
      <c r="I286" s="5" t="s">
        <v>360</v>
      </c>
      <c r="J286" s="5" t="s">
        <v>360</v>
      </c>
      <c r="K286" s="5" t="s">
        <v>360</v>
      </c>
      <c r="L286" s="5" t="s">
        <v>360</v>
      </c>
      <c r="M286" s="5" t="s">
        <v>360</v>
      </c>
      <c r="N286" s="35">
        <v>237.5</v>
      </c>
      <c r="O286" s="35">
        <v>469.9</v>
      </c>
      <c r="P286" s="4">
        <f t="shared" si="52"/>
        <v>1.2778526315789474</v>
      </c>
      <c r="Q286" s="11">
        <v>20</v>
      </c>
      <c r="R286" s="5" t="s">
        <v>360</v>
      </c>
      <c r="S286" s="5" t="s">
        <v>360</v>
      </c>
      <c r="T286" s="5" t="s">
        <v>360</v>
      </c>
      <c r="U286" s="5" t="s">
        <v>360</v>
      </c>
      <c r="V286" s="5" t="s">
        <v>360</v>
      </c>
      <c r="W286" s="5" t="s">
        <v>360</v>
      </c>
      <c r="X286" s="43">
        <f t="shared" si="57"/>
        <v>1.1870219896562215</v>
      </c>
      <c r="Y286" s="44">
        <v>979</v>
      </c>
      <c r="Z286" s="35">
        <f t="shared" si="53"/>
        <v>89</v>
      </c>
      <c r="AA286" s="35">
        <f t="shared" si="58"/>
        <v>105.6</v>
      </c>
      <c r="AB286" s="35">
        <f t="shared" si="54"/>
        <v>16.599999999999994</v>
      </c>
      <c r="AC286" s="35">
        <v>0</v>
      </c>
      <c r="AD286" s="35">
        <f t="shared" si="55"/>
        <v>105.6</v>
      </c>
      <c r="AE286" s="35"/>
      <c r="AF286" s="35">
        <f t="shared" si="56"/>
        <v>105.6</v>
      </c>
      <c r="AG286" s="35">
        <v>105.6</v>
      </c>
      <c r="AH286" s="35">
        <f t="shared" si="59"/>
        <v>0</v>
      </c>
      <c r="AI286" s="77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10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10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10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  <c r="EO286" s="9"/>
      <c r="EP286" s="9"/>
      <c r="EQ286" s="9"/>
      <c r="ER286" s="9"/>
      <c r="ES286" s="9"/>
      <c r="ET286" s="9"/>
      <c r="EU286" s="9"/>
      <c r="EV286" s="9"/>
      <c r="EW286" s="10"/>
      <c r="EX286" s="9"/>
      <c r="EY286" s="9"/>
      <c r="EZ286" s="9"/>
      <c r="FA286" s="9"/>
      <c r="FB286" s="9"/>
      <c r="FC286" s="9"/>
      <c r="FD286" s="9"/>
      <c r="FE286" s="9"/>
      <c r="FF286" s="9"/>
      <c r="FG286" s="9"/>
      <c r="FH286" s="9"/>
      <c r="FI286" s="9"/>
      <c r="FJ286" s="9"/>
      <c r="FK286" s="9"/>
      <c r="FL286" s="9"/>
      <c r="FM286" s="9"/>
      <c r="FN286" s="9"/>
      <c r="FO286" s="9"/>
      <c r="FP286" s="9"/>
      <c r="FQ286" s="9"/>
      <c r="FR286" s="9"/>
      <c r="FS286" s="9"/>
      <c r="FT286" s="9"/>
      <c r="FU286" s="9"/>
      <c r="FV286" s="9"/>
      <c r="FW286" s="9"/>
      <c r="FX286" s="9"/>
      <c r="FY286" s="10"/>
      <c r="FZ286" s="9"/>
      <c r="GA286" s="9"/>
    </row>
    <row r="287" spans="1:183" s="2" customFormat="1" ht="17.100000000000001" customHeight="1">
      <c r="A287" s="14" t="s">
        <v>271</v>
      </c>
      <c r="B287" s="63">
        <v>30045</v>
      </c>
      <c r="C287" s="63">
        <v>41584.9</v>
      </c>
      <c r="D287" s="4">
        <f t="shared" si="51"/>
        <v>1.2184087202529539</v>
      </c>
      <c r="E287" s="11">
        <v>5</v>
      </c>
      <c r="F287" s="5" t="s">
        <v>360</v>
      </c>
      <c r="G287" s="5" t="s">
        <v>360</v>
      </c>
      <c r="H287" s="5" t="s">
        <v>360</v>
      </c>
      <c r="I287" s="5" t="s">
        <v>360</v>
      </c>
      <c r="J287" s="5" t="s">
        <v>360</v>
      </c>
      <c r="K287" s="5" t="s">
        <v>360</v>
      </c>
      <c r="L287" s="5" t="s">
        <v>360</v>
      </c>
      <c r="M287" s="5" t="s">
        <v>360</v>
      </c>
      <c r="N287" s="35">
        <v>728.5</v>
      </c>
      <c r="O287" s="35">
        <v>225.8</v>
      </c>
      <c r="P287" s="4">
        <f t="shared" si="52"/>
        <v>0.30995195607412496</v>
      </c>
      <c r="Q287" s="11">
        <v>20</v>
      </c>
      <c r="R287" s="5" t="s">
        <v>360</v>
      </c>
      <c r="S287" s="5" t="s">
        <v>360</v>
      </c>
      <c r="T287" s="5" t="s">
        <v>360</v>
      </c>
      <c r="U287" s="5" t="s">
        <v>360</v>
      </c>
      <c r="V287" s="5" t="s">
        <v>360</v>
      </c>
      <c r="W287" s="5" t="s">
        <v>360</v>
      </c>
      <c r="X287" s="43">
        <f t="shared" si="57"/>
        <v>0.49164330890989077</v>
      </c>
      <c r="Y287" s="44">
        <v>1014</v>
      </c>
      <c r="Z287" s="35">
        <f t="shared" si="53"/>
        <v>92.181818181818187</v>
      </c>
      <c r="AA287" s="35">
        <f t="shared" si="58"/>
        <v>45.3</v>
      </c>
      <c r="AB287" s="35">
        <f t="shared" si="54"/>
        <v>-46.88181818181819</v>
      </c>
      <c r="AC287" s="35">
        <v>0</v>
      </c>
      <c r="AD287" s="35">
        <f t="shared" si="55"/>
        <v>45.3</v>
      </c>
      <c r="AE287" s="35"/>
      <c r="AF287" s="35">
        <f t="shared" si="56"/>
        <v>45.3</v>
      </c>
      <c r="AG287" s="35">
        <v>45.3</v>
      </c>
      <c r="AH287" s="35">
        <f t="shared" si="59"/>
        <v>0</v>
      </c>
      <c r="AI287" s="77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10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10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10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  <c r="EO287" s="9"/>
      <c r="EP287" s="9"/>
      <c r="EQ287" s="9"/>
      <c r="ER287" s="9"/>
      <c r="ES287" s="9"/>
      <c r="ET287" s="9"/>
      <c r="EU287" s="9"/>
      <c r="EV287" s="9"/>
      <c r="EW287" s="10"/>
      <c r="EX287" s="9"/>
      <c r="EY287" s="9"/>
      <c r="EZ287" s="9"/>
      <c r="FA287" s="9"/>
      <c r="FB287" s="9"/>
      <c r="FC287" s="9"/>
      <c r="FD287" s="9"/>
      <c r="FE287" s="9"/>
      <c r="FF287" s="9"/>
      <c r="FG287" s="9"/>
      <c r="FH287" s="9"/>
      <c r="FI287" s="9"/>
      <c r="FJ287" s="9"/>
      <c r="FK287" s="9"/>
      <c r="FL287" s="9"/>
      <c r="FM287" s="9"/>
      <c r="FN287" s="9"/>
      <c r="FO287" s="9"/>
      <c r="FP287" s="9"/>
      <c r="FQ287" s="9"/>
      <c r="FR287" s="9"/>
      <c r="FS287" s="9"/>
      <c r="FT287" s="9"/>
      <c r="FU287" s="9"/>
      <c r="FV287" s="9"/>
      <c r="FW287" s="9"/>
      <c r="FX287" s="9"/>
      <c r="FY287" s="10"/>
      <c r="FZ287" s="9"/>
      <c r="GA287" s="9"/>
    </row>
    <row r="288" spans="1:183" s="2" customFormat="1" ht="17.100000000000001" customHeight="1">
      <c r="A288" s="14" t="s">
        <v>272</v>
      </c>
      <c r="B288" s="63">
        <v>40358</v>
      </c>
      <c r="C288" s="63">
        <v>40620.199999999997</v>
      </c>
      <c r="D288" s="4">
        <f t="shared" si="51"/>
        <v>1.0064968531641805</v>
      </c>
      <c r="E288" s="11">
        <v>5</v>
      </c>
      <c r="F288" s="5" t="s">
        <v>360</v>
      </c>
      <c r="G288" s="5" t="s">
        <v>360</v>
      </c>
      <c r="H288" s="5" t="s">
        <v>360</v>
      </c>
      <c r="I288" s="5" t="s">
        <v>360</v>
      </c>
      <c r="J288" s="5" t="s">
        <v>360</v>
      </c>
      <c r="K288" s="5" t="s">
        <v>360</v>
      </c>
      <c r="L288" s="5" t="s">
        <v>360</v>
      </c>
      <c r="M288" s="5" t="s">
        <v>360</v>
      </c>
      <c r="N288" s="35">
        <v>3254.7</v>
      </c>
      <c r="O288" s="35">
        <v>4659.7</v>
      </c>
      <c r="P288" s="4">
        <f t="shared" si="52"/>
        <v>1.2231683411681569</v>
      </c>
      <c r="Q288" s="11">
        <v>20</v>
      </c>
      <c r="R288" s="5" t="s">
        <v>360</v>
      </c>
      <c r="S288" s="5" t="s">
        <v>360</v>
      </c>
      <c r="T288" s="5" t="s">
        <v>360</v>
      </c>
      <c r="U288" s="5" t="s">
        <v>360</v>
      </c>
      <c r="V288" s="5" t="s">
        <v>360</v>
      </c>
      <c r="W288" s="5" t="s">
        <v>360</v>
      </c>
      <c r="X288" s="43">
        <f t="shared" si="57"/>
        <v>1.1798340435673615</v>
      </c>
      <c r="Y288" s="44">
        <v>0</v>
      </c>
      <c r="Z288" s="35">
        <f t="shared" si="53"/>
        <v>0</v>
      </c>
      <c r="AA288" s="35">
        <f t="shared" si="58"/>
        <v>0</v>
      </c>
      <c r="AB288" s="35">
        <f t="shared" si="54"/>
        <v>0</v>
      </c>
      <c r="AC288" s="35">
        <v>0</v>
      </c>
      <c r="AD288" s="35">
        <f t="shared" si="55"/>
        <v>0</v>
      </c>
      <c r="AE288" s="35"/>
      <c r="AF288" s="35">
        <f t="shared" si="56"/>
        <v>0</v>
      </c>
      <c r="AG288" s="35">
        <v>0</v>
      </c>
      <c r="AH288" s="35">
        <f t="shared" si="59"/>
        <v>0</v>
      </c>
      <c r="AI288" s="77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10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10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10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  <c r="EO288" s="9"/>
      <c r="EP288" s="9"/>
      <c r="EQ288" s="9"/>
      <c r="ER288" s="9"/>
      <c r="ES288" s="9"/>
      <c r="ET288" s="9"/>
      <c r="EU288" s="9"/>
      <c r="EV288" s="9"/>
      <c r="EW288" s="10"/>
      <c r="EX288" s="9"/>
      <c r="EY288" s="9"/>
      <c r="EZ288" s="9"/>
      <c r="FA288" s="9"/>
      <c r="FB288" s="9"/>
      <c r="FC288" s="9"/>
      <c r="FD288" s="9"/>
      <c r="FE288" s="9"/>
      <c r="FF288" s="9"/>
      <c r="FG288" s="9"/>
      <c r="FH288" s="9"/>
      <c r="FI288" s="9"/>
      <c r="FJ288" s="9"/>
      <c r="FK288" s="9"/>
      <c r="FL288" s="9"/>
      <c r="FM288" s="9"/>
      <c r="FN288" s="9"/>
      <c r="FO288" s="9"/>
      <c r="FP288" s="9"/>
      <c r="FQ288" s="9"/>
      <c r="FR288" s="9"/>
      <c r="FS288" s="9"/>
      <c r="FT288" s="9"/>
      <c r="FU288" s="9"/>
      <c r="FV288" s="9"/>
      <c r="FW288" s="9"/>
      <c r="FX288" s="9"/>
      <c r="FY288" s="10"/>
      <c r="FZ288" s="9"/>
      <c r="GA288" s="9"/>
    </row>
    <row r="289" spans="1:183" s="2" customFormat="1" ht="17.100000000000001" customHeight="1">
      <c r="A289" s="14" t="s">
        <v>165</v>
      </c>
      <c r="B289" s="63">
        <v>0</v>
      </c>
      <c r="C289" s="63">
        <v>0</v>
      </c>
      <c r="D289" s="4">
        <f t="shared" si="51"/>
        <v>0</v>
      </c>
      <c r="E289" s="11">
        <v>0</v>
      </c>
      <c r="F289" s="5" t="s">
        <v>360</v>
      </c>
      <c r="G289" s="5" t="s">
        <v>360</v>
      </c>
      <c r="H289" s="5" t="s">
        <v>360</v>
      </c>
      <c r="I289" s="5" t="s">
        <v>360</v>
      </c>
      <c r="J289" s="5" t="s">
        <v>360</v>
      </c>
      <c r="K289" s="5" t="s">
        <v>360</v>
      </c>
      <c r="L289" s="5" t="s">
        <v>360</v>
      </c>
      <c r="M289" s="5" t="s">
        <v>360</v>
      </c>
      <c r="N289" s="35">
        <v>175.8</v>
      </c>
      <c r="O289" s="35">
        <v>165</v>
      </c>
      <c r="P289" s="4">
        <f t="shared" si="52"/>
        <v>0.93856655290102387</v>
      </c>
      <c r="Q289" s="11">
        <v>20</v>
      </c>
      <c r="R289" s="5" t="s">
        <v>360</v>
      </c>
      <c r="S289" s="5" t="s">
        <v>360</v>
      </c>
      <c r="T289" s="5" t="s">
        <v>360</v>
      </c>
      <c r="U289" s="5" t="s">
        <v>360</v>
      </c>
      <c r="V289" s="5" t="s">
        <v>360</v>
      </c>
      <c r="W289" s="5" t="s">
        <v>360</v>
      </c>
      <c r="X289" s="43">
        <f t="shared" si="57"/>
        <v>0.93856655290102398</v>
      </c>
      <c r="Y289" s="44">
        <v>802</v>
      </c>
      <c r="Z289" s="35">
        <f t="shared" si="53"/>
        <v>72.909090909090907</v>
      </c>
      <c r="AA289" s="35">
        <f t="shared" si="58"/>
        <v>68.400000000000006</v>
      </c>
      <c r="AB289" s="35">
        <f t="shared" si="54"/>
        <v>-4.5090909090909008</v>
      </c>
      <c r="AC289" s="35">
        <v>0</v>
      </c>
      <c r="AD289" s="35">
        <f t="shared" si="55"/>
        <v>68.400000000000006</v>
      </c>
      <c r="AE289" s="35"/>
      <c r="AF289" s="35">
        <f t="shared" si="56"/>
        <v>68.400000000000006</v>
      </c>
      <c r="AG289" s="35">
        <v>68.400000000000006</v>
      </c>
      <c r="AH289" s="35">
        <f t="shared" si="59"/>
        <v>0</v>
      </c>
      <c r="AI289" s="77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10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10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10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  <c r="EO289" s="9"/>
      <c r="EP289" s="9"/>
      <c r="EQ289" s="9"/>
      <c r="ER289" s="9"/>
      <c r="ES289" s="9"/>
      <c r="ET289" s="9"/>
      <c r="EU289" s="9"/>
      <c r="EV289" s="9"/>
      <c r="EW289" s="10"/>
      <c r="EX289" s="9"/>
      <c r="EY289" s="9"/>
      <c r="EZ289" s="9"/>
      <c r="FA289" s="9"/>
      <c r="FB289" s="9"/>
      <c r="FC289" s="9"/>
      <c r="FD289" s="9"/>
      <c r="FE289" s="9"/>
      <c r="FF289" s="9"/>
      <c r="FG289" s="9"/>
      <c r="FH289" s="9"/>
      <c r="FI289" s="9"/>
      <c r="FJ289" s="9"/>
      <c r="FK289" s="9"/>
      <c r="FL289" s="9"/>
      <c r="FM289" s="9"/>
      <c r="FN289" s="9"/>
      <c r="FO289" s="9"/>
      <c r="FP289" s="9"/>
      <c r="FQ289" s="9"/>
      <c r="FR289" s="9"/>
      <c r="FS289" s="9"/>
      <c r="FT289" s="9"/>
      <c r="FU289" s="9"/>
      <c r="FV289" s="9"/>
      <c r="FW289" s="9"/>
      <c r="FX289" s="9"/>
      <c r="FY289" s="10"/>
      <c r="FZ289" s="9"/>
      <c r="GA289" s="9"/>
    </row>
    <row r="290" spans="1:183" s="2" customFormat="1" ht="17.100000000000001" customHeight="1">
      <c r="A290" s="18" t="s">
        <v>273</v>
      </c>
      <c r="B290" s="58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35"/>
      <c r="AD290" s="35"/>
      <c r="AE290" s="35"/>
      <c r="AF290" s="35"/>
      <c r="AG290" s="35"/>
      <c r="AH290" s="35"/>
      <c r="AI290" s="77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10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10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10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  <c r="EO290" s="9"/>
      <c r="EP290" s="9"/>
      <c r="EQ290" s="9"/>
      <c r="ER290" s="9"/>
      <c r="ES290" s="9"/>
      <c r="ET290" s="9"/>
      <c r="EU290" s="9"/>
      <c r="EV290" s="9"/>
      <c r="EW290" s="10"/>
      <c r="EX290" s="9"/>
      <c r="EY290" s="9"/>
      <c r="EZ290" s="9"/>
      <c r="FA290" s="9"/>
      <c r="FB290" s="9"/>
      <c r="FC290" s="9"/>
      <c r="FD290" s="9"/>
      <c r="FE290" s="9"/>
      <c r="FF290" s="9"/>
      <c r="FG290" s="9"/>
      <c r="FH290" s="9"/>
      <c r="FI290" s="9"/>
      <c r="FJ290" s="9"/>
      <c r="FK290" s="9"/>
      <c r="FL290" s="9"/>
      <c r="FM290" s="9"/>
      <c r="FN290" s="9"/>
      <c r="FO290" s="9"/>
      <c r="FP290" s="9"/>
      <c r="FQ290" s="9"/>
      <c r="FR290" s="9"/>
      <c r="FS290" s="9"/>
      <c r="FT290" s="9"/>
      <c r="FU290" s="9"/>
      <c r="FV290" s="9"/>
      <c r="FW290" s="9"/>
      <c r="FX290" s="9"/>
      <c r="FY290" s="10"/>
      <c r="FZ290" s="9"/>
      <c r="GA290" s="9"/>
    </row>
    <row r="291" spans="1:183" s="2" customFormat="1" ht="17.100000000000001" customHeight="1">
      <c r="A291" s="45" t="s">
        <v>69</v>
      </c>
      <c r="B291" s="63">
        <v>26000</v>
      </c>
      <c r="C291" s="63">
        <v>53220</v>
      </c>
      <c r="D291" s="4">
        <f t="shared" si="51"/>
        <v>1.2846923076923076</v>
      </c>
      <c r="E291" s="11">
        <v>5</v>
      </c>
      <c r="F291" s="5" t="s">
        <v>360</v>
      </c>
      <c r="G291" s="5" t="s">
        <v>360</v>
      </c>
      <c r="H291" s="5" t="s">
        <v>360</v>
      </c>
      <c r="I291" s="5" t="s">
        <v>360</v>
      </c>
      <c r="J291" s="5" t="s">
        <v>360</v>
      </c>
      <c r="K291" s="5" t="s">
        <v>360</v>
      </c>
      <c r="L291" s="5" t="s">
        <v>360</v>
      </c>
      <c r="M291" s="5" t="s">
        <v>360</v>
      </c>
      <c r="N291" s="35">
        <v>479.1</v>
      </c>
      <c r="O291" s="35">
        <v>341.5</v>
      </c>
      <c r="P291" s="4">
        <f t="shared" si="52"/>
        <v>0.71279482362763513</v>
      </c>
      <c r="Q291" s="11">
        <v>20</v>
      </c>
      <c r="R291" s="5" t="s">
        <v>360</v>
      </c>
      <c r="S291" s="5" t="s">
        <v>360</v>
      </c>
      <c r="T291" s="5" t="s">
        <v>360</v>
      </c>
      <c r="U291" s="5" t="s">
        <v>360</v>
      </c>
      <c r="V291" s="5" t="s">
        <v>360</v>
      </c>
      <c r="W291" s="5" t="s">
        <v>360</v>
      </c>
      <c r="X291" s="43">
        <f t="shared" si="57"/>
        <v>0.8271743204405696</v>
      </c>
      <c r="Y291" s="44">
        <v>660</v>
      </c>
      <c r="Z291" s="35">
        <f t="shared" si="53"/>
        <v>60</v>
      </c>
      <c r="AA291" s="35">
        <f t="shared" si="58"/>
        <v>49.6</v>
      </c>
      <c r="AB291" s="35">
        <f t="shared" si="54"/>
        <v>-10.399999999999999</v>
      </c>
      <c r="AC291" s="35">
        <v>0</v>
      </c>
      <c r="AD291" s="35">
        <f t="shared" si="55"/>
        <v>49.6</v>
      </c>
      <c r="AE291" s="35"/>
      <c r="AF291" s="35">
        <f t="shared" si="56"/>
        <v>49.6</v>
      </c>
      <c r="AG291" s="35">
        <v>49.6</v>
      </c>
      <c r="AH291" s="35">
        <f t="shared" si="59"/>
        <v>0</v>
      </c>
      <c r="AI291" s="77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10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10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10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  <c r="EO291" s="9"/>
      <c r="EP291" s="9"/>
      <c r="EQ291" s="9"/>
      <c r="ER291" s="9"/>
      <c r="ES291" s="9"/>
      <c r="ET291" s="9"/>
      <c r="EU291" s="9"/>
      <c r="EV291" s="9"/>
      <c r="EW291" s="10"/>
      <c r="EX291" s="9"/>
      <c r="EY291" s="9"/>
      <c r="EZ291" s="9"/>
      <c r="FA291" s="9"/>
      <c r="FB291" s="9"/>
      <c r="FC291" s="9"/>
      <c r="FD291" s="9"/>
      <c r="FE291" s="9"/>
      <c r="FF291" s="9"/>
      <c r="FG291" s="9"/>
      <c r="FH291" s="9"/>
      <c r="FI291" s="9"/>
      <c r="FJ291" s="9"/>
      <c r="FK291" s="9"/>
      <c r="FL291" s="9"/>
      <c r="FM291" s="9"/>
      <c r="FN291" s="9"/>
      <c r="FO291" s="9"/>
      <c r="FP291" s="9"/>
      <c r="FQ291" s="9"/>
      <c r="FR291" s="9"/>
      <c r="FS291" s="9"/>
      <c r="FT291" s="9"/>
      <c r="FU291" s="9"/>
      <c r="FV291" s="9"/>
      <c r="FW291" s="9"/>
      <c r="FX291" s="9"/>
      <c r="FY291" s="10"/>
      <c r="FZ291" s="9"/>
      <c r="GA291" s="9"/>
    </row>
    <row r="292" spans="1:183" s="2" customFormat="1" ht="17.100000000000001" customHeight="1">
      <c r="A292" s="45" t="s">
        <v>274</v>
      </c>
      <c r="B292" s="63">
        <v>312</v>
      </c>
      <c r="C292" s="63">
        <v>722.1</v>
      </c>
      <c r="D292" s="4">
        <f t="shared" si="51"/>
        <v>1.3</v>
      </c>
      <c r="E292" s="11">
        <v>5</v>
      </c>
      <c r="F292" s="5" t="s">
        <v>360</v>
      </c>
      <c r="G292" s="5" t="s">
        <v>360</v>
      </c>
      <c r="H292" s="5" t="s">
        <v>360</v>
      </c>
      <c r="I292" s="5" t="s">
        <v>360</v>
      </c>
      <c r="J292" s="5" t="s">
        <v>360</v>
      </c>
      <c r="K292" s="5" t="s">
        <v>360</v>
      </c>
      <c r="L292" s="5" t="s">
        <v>360</v>
      </c>
      <c r="M292" s="5" t="s">
        <v>360</v>
      </c>
      <c r="N292" s="35">
        <v>110</v>
      </c>
      <c r="O292" s="35">
        <v>165.2</v>
      </c>
      <c r="P292" s="4">
        <f t="shared" si="52"/>
        <v>1.230181818181818</v>
      </c>
      <c r="Q292" s="11">
        <v>20</v>
      </c>
      <c r="R292" s="5" t="s">
        <v>360</v>
      </c>
      <c r="S292" s="5" t="s">
        <v>360</v>
      </c>
      <c r="T292" s="5" t="s">
        <v>360</v>
      </c>
      <c r="U292" s="5" t="s">
        <v>360</v>
      </c>
      <c r="V292" s="5" t="s">
        <v>360</v>
      </c>
      <c r="W292" s="5" t="s">
        <v>360</v>
      </c>
      <c r="X292" s="43">
        <f t="shared" si="57"/>
        <v>1.2441454545454544</v>
      </c>
      <c r="Y292" s="44">
        <v>620</v>
      </c>
      <c r="Z292" s="35">
        <f t="shared" si="53"/>
        <v>56.363636363636367</v>
      </c>
      <c r="AA292" s="35">
        <f t="shared" si="58"/>
        <v>70.099999999999994</v>
      </c>
      <c r="AB292" s="35">
        <f t="shared" si="54"/>
        <v>13.736363636363627</v>
      </c>
      <c r="AC292" s="35">
        <v>0</v>
      </c>
      <c r="AD292" s="35">
        <f t="shared" si="55"/>
        <v>70.099999999999994</v>
      </c>
      <c r="AE292" s="35"/>
      <c r="AF292" s="35">
        <f t="shared" si="56"/>
        <v>70.099999999999994</v>
      </c>
      <c r="AG292" s="35">
        <v>70.099999999999994</v>
      </c>
      <c r="AH292" s="35">
        <f t="shared" si="59"/>
        <v>0</v>
      </c>
      <c r="AI292" s="77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10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10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10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  <c r="EO292" s="9"/>
      <c r="EP292" s="9"/>
      <c r="EQ292" s="9"/>
      <c r="ER292" s="9"/>
      <c r="ES292" s="9"/>
      <c r="ET292" s="9"/>
      <c r="EU292" s="9"/>
      <c r="EV292" s="9"/>
      <c r="EW292" s="10"/>
      <c r="EX292" s="9"/>
      <c r="EY292" s="9"/>
      <c r="EZ292" s="9"/>
      <c r="FA292" s="9"/>
      <c r="FB292" s="9"/>
      <c r="FC292" s="9"/>
      <c r="FD292" s="9"/>
      <c r="FE292" s="9"/>
      <c r="FF292" s="9"/>
      <c r="FG292" s="9"/>
      <c r="FH292" s="9"/>
      <c r="FI292" s="9"/>
      <c r="FJ292" s="9"/>
      <c r="FK292" s="9"/>
      <c r="FL292" s="9"/>
      <c r="FM292" s="9"/>
      <c r="FN292" s="9"/>
      <c r="FO292" s="9"/>
      <c r="FP292" s="9"/>
      <c r="FQ292" s="9"/>
      <c r="FR292" s="9"/>
      <c r="FS292" s="9"/>
      <c r="FT292" s="9"/>
      <c r="FU292" s="9"/>
      <c r="FV292" s="9"/>
      <c r="FW292" s="9"/>
      <c r="FX292" s="9"/>
      <c r="FY292" s="10"/>
      <c r="FZ292" s="9"/>
      <c r="GA292" s="9"/>
    </row>
    <row r="293" spans="1:183" s="2" customFormat="1" ht="17.100000000000001" customHeight="1">
      <c r="A293" s="45" t="s">
        <v>275</v>
      </c>
      <c r="B293" s="63">
        <v>0</v>
      </c>
      <c r="C293" s="63">
        <v>0</v>
      </c>
      <c r="D293" s="4">
        <f t="shared" si="51"/>
        <v>0</v>
      </c>
      <c r="E293" s="11">
        <v>0</v>
      </c>
      <c r="F293" s="5" t="s">
        <v>360</v>
      </c>
      <c r="G293" s="5" t="s">
        <v>360</v>
      </c>
      <c r="H293" s="5" t="s">
        <v>360</v>
      </c>
      <c r="I293" s="5" t="s">
        <v>360</v>
      </c>
      <c r="J293" s="5" t="s">
        <v>360</v>
      </c>
      <c r="K293" s="5" t="s">
        <v>360</v>
      </c>
      <c r="L293" s="5" t="s">
        <v>360</v>
      </c>
      <c r="M293" s="5" t="s">
        <v>360</v>
      </c>
      <c r="N293" s="35">
        <v>128.5</v>
      </c>
      <c r="O293" s="35">
        <v>848.7</v>
      </c>
      <c r="P293" s="4">
        <f t="shared" si="52"/>
        <v>1.3</v>
      </c>
      <c r="Q293" s="11">
        <v>20</v>
      </c>
      <c r="R293" s="5" t="s">
        <v>360</v>
      </c>
      <c r="S293" s="5" t="s">
        <v>360</v>
      </c>
      <c r="T293" s="5" t="s">
        <v>360</v>
      </c>
      <c r="U293" s="5" t="s">
        <v>360</v>
      </c>
      <c r="V293" s="5" t="s">
        <v>360</v>
      </c>
      <c r="W293" s="5" t="s">
        <v>360</v>
      </c>
      <c r="X293" s="43">
        <f t="shared" si="57"/>
        <v>1.3</v>
      </c>
      <c r="Y293" s="44">
        <v>122</v>
      </c>
      <c r="Z293" s="35">
        <f t="shared" si="53"/>
        <v>11.090909090909092</v>
      </c>
      <c r="AA293" s="35">
        <f t="shared" si="58"/>
        <v>14.4</v>
      </c>
      <c r="AB293" s="35">
        <f t="shared" si="54"/>
        <v>3.3090909090909086</v>
      </c>
      <c r="AC293" s="35">
        <v>0</v>
      </c>
      <c r="AD293" s="35">
        <f t="shared" si="55"/>
        <v>14.4</v>
      </c>
      <c r="AE293" s="35">
        <f>MIN(AD293,5.5)</f>
        <v>5.5</v>
      </c>
      <c r="AF293" s="35">
        <f t="shared" si="56"/>
        <v>8.9</v>
      </c>
      <c r="AG293" s="35">
        <v>8.9</v>
      </c>
      <c r="AH293" s="35">
        <f t="shared" si="59"/>
        <v>0</v>
      </c>
      <c r="AI293" s="77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10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10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10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  <c r="EO293" s="9"/>
      <c r="EP293" s="9"/>
      <c r="EQ293" s="9"/>
      <c r="ER293" s="9"/>
      <c r="ES293" s="9"/>
      <c r="ET293" s="9"/>
      <c r="EU293" s="9"/>
      <c r="EV293" s="9"/>
      <c r="EW293" s="10"/>
      <c r="EX293" s="9"/>
      <c r="EY293" s="9"/>
      <c r="EZ293" s="9"/>
      <c r="FA293" s="9"/>
      <c r="FB293" s="9"/>
      <c r="FC293" s="9"/>
      <c r="FD293" s="9"/>
      <c r="FE293" s="9"/>
      <c r="FF293" s="9"/>
      <c r="FG293" s="9"/>
      <c r="FH293" s="9"/>
      <c r="FI293" s="9"/>
      <c r="FJ293" s="9"/>
      <c r="FK293" s="9"/>
      <c r="FL293" s="9"/>
      <c r="FM293" s="9"/>
      <c r="FN293" s="9"/>
      <c r="FO293" s="9"/>
      <c r="FP293" s="9"/>
      <c r="FQ293" s="9"/>
      <c r="FR293" s="9"/>
      <c r="FS293" s="9"/>
      <c r="FT293" s="9"/>
      <c r="FU293" s="9"/>
      <c r="FV293" s="9"/>
      <c r="FW293" s="9"/>
      <c r="FX293" s="9"/>
      <c r="FY293" s="10"/>
      <c r="FZ293" s="9"/>
      <c r="GA293" s="9"/>
    </row>
    <row r="294" spans="1:183" s="2" customFormat="1" ht="17.100000000000001" customHeight="1">
      <c r="A294" s="45" t="s">
        <v>51</v>
      </c>
      <c r="B294" s="63">
        <v>606064</v>
      </c>
      <c r="C294" s="63">
        <v>721028.6</v>
      </c>
      <c r="D294" s="4">
        <f t="shared" si="51"/>
        <v>1.1896905277330447</v>
      </c>
      <c r="E294" s="11">
        <v>5</v>
      </c>
      <c r="F294" s="5" t="s">
        <v>360</v>
      </c>
      <c r="G294" s="5" t="s">
        <v>360</v>
      </c>
      <c r="H294" s="5" t="s">
        <v>360</v>
      </c>
      <c r="I294" s="5" t="s">
        <v>360</v>
      </c>
      <c r="J294" s="5" t="s">
        <v>360</v>
      </c>
      <c r="K294" s="5" t="s">
        <v>360</v>
      </c>
      <c r="L294" s="5" t="s">
        <v>360</v>
      </c>
      <c r="M294" s="5" t="s">
        <v>360</v>
      </c>
      <c r="N294" s="35">
        <v>1588.6</v>
      </c>
      <c r="O294" s="35">
        <v>2552.6</v>
      </c>
      <c r="P294" s="4">
        <f t="shared" si="52"/>
        <v>1.2406823618280247</v>
      </c>
      <c r="Q294" s="11">
        <v>20</v>
      </c>
      <c r="R294" s="5" t="s">
        <v>360</v>
      </c>
      <c r="S294" s="5" t="s">
        <v>360</v>
      </c>
      <c r="T294" s="5" t="s">
        <v>360</v>
      </c>
      <c r="U294" s="5" t="s">
        <v>360</v>
      </c>
      <c r="V294" s="5" t="s">
        <v>360</v>
      </c>
      <c r="W294" s="5" t="s">
        <v>360</v>
      </c>
      <c r="X294" s="43">
        <f t="shared" si="57"/>
        <v>1.2304839950090287</v>
      </c>
      <c r="Y294" s="44">
        <v>63</v>
      </c>
      <c r="Z294" s="35">
        <f t="shared" si="53"/>
        <v>5.7272727272727275</v>
      </c>
      <c r="AA294" s="35">
        <f t="shared" si="58"/>
        <v>7</v>
      </c>
      <c r="AB294" s="35">
        <f t="shared" si="54"/>
        <v>1.2727272727272725</v>
      </c>
      <c r="AC294" s="35">
        <v>0</v>
      </c>
      <c r="AD294" s="35">
        <f t="shared" si="55"/>
        <v>7</v>
      </c>
      <c r="AE294" s="35"/>
      <c r="AF294" s="35">
        <f t="shared" si="56"/>
        <v>7</v>
      </c>
      <c r="AG294" s="35">
        <v>7</v>
      </c>
      <c r="AH294" s="35">
        <f t="shared" si="59"/>
        <v>0</v>
      </c>
      <c r="AI294" s="77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10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10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10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  <c r="EO294" s="9"/>
      <c r="EP294" s="9"/>
      <c r="EQ294" s="9"/>
      <c r="ER294" s="9"/>
      <c r="ES294" s="9"/>
      <c r="ET294" s="9"/>
      <c r="EU294" s="9"/>
      <c r="EV294" s="9"/>
      <c r="EW294" s="10"/>
      <c r="EX294" s="9"/>
      <c r="EY294" s="9"/>
      <c r="EZ294" s="9"/>
      <c r="FA294" s="9"/>
      <c r="FB294" s="9"/>
      <c r="FC294" s="9"/>
      <c r="FD294" s="9"/>
      <c r="FE294" s="9"/>
      <c r="FF294" s="9"/>
      <c r="FG294" s="9"/>
      <c r="FH294" s="9"/>
      <c r="FI294" s="9"/>
      <c r="FJ294" s="9"/>
      <c r="FK294" s="9"/>
      <c r="FL294" s="9"/>
      <c r="FM294" s="9"/>
      <c r="FN294" s="9"/>
      <c r="FO294" s="9"/>
      <c r="FP294" s="9"/>
      <c r="FQ294" s="9"/>
      <c r="FR294" s="9"/>
      <c r="FS294" s="9"/>
      <c r="FT294" s="9"/>
      <c r="FU294" s="9"/>
      <c r="FV294" s="9"/>
      <c r="FW294" s="9"/>
      <c r="FX294" s="9"/>
      <c r="FY294" s="10"/>
      <c r="FZ294" s="9"/>
      <c r="GA294" s="9"/>
    </row>
    <row r="295" spans="1:183" s="2" customFormat="1" ht="17.100000000000001" customHeight="1">
      <c r="A295" s="45" t="s">
        <v>276</v>
      </c>
      <c r="B295" s="63">
        <v>1909</v>
      </c>
      <c r="C295" s="63">
        <v>3678.5</v>
      </c>
      <c r="D295" s="4">
        <f t="shared" si="51"/>
        <v>1.2726925091671031</v>
      </c>
      <c r="E295" s="11">
        <v>5</v>
      </c>
      <c r="F295" s="5" t="s">
        <v>360</v>
      </c>
      <c r="G295" s="5" t="s">
        <v>360</v>
      </c>
      <c r="H295" s="5" t="s">
        <v>360</v>
      </c>
      <c r="I295" s="5" t="s">
        <v>360</v>
      </c>
      <c r="J295" s="5" t="s">
        <v>360</v>
      </c>
      <c r="K295" s="5" t="s">
        <v>360</v>
      </c>
      <c r="L295" s="5" t="s">
        <v>360</v>
      </c>
      <c r="M295" s="5" t="s">
        <v>360</v>
      </c>
      <c r="N295" s="35">
        <v>146.4</v>
      </c>
      <c r="O295" s="35">
        <v>38.200000000000003</v>
      </c>
      <c r="P295" s="4">
        <f t="shared" si="52"/>
        <v>0.26092896174863389</v>
      </c>
      <c r="Q295" s="11">
        <v>20</v>
      </c>
      <c r="R295" s="5" t="s">
        <v>360</v>
      </c>
      <c r="S295" s="5" t="s">
        <v>360</v>
      </c>
      <c r="T295" s="5" t="s">
        <v>360</v>
      </c>
      <c r="U295" s="5" t="s">
        <v>360</v>
      </c>
      <c r="V295" s="5" t="s">
        <v>360</v>
      </c>
      <c r="W295" s="5" t="s">
        <v>360</v>
      </c>
      <c r="X295" s="43">
        <f t="shared" si="57"/>
        <v>0.46328167123232772</v>
      </c>
      <c r="Y295" s="44">
        <v>1123</v>
      </c>
      <c r="Z295" s="35">
        <f t="shared" si="53"/>
        <v>102.09090909090909</v>
      </c>
      <c r="AA295" s="35">
        <f t="shared" si="58"/>
        <v>47.3</v>
      </c>
      <c r="AB295" s="35">
        <f t="shared" si="54"/>
        <v>-54.790909090909096</v>
      </c>
      <c r="AC295" s="35">
        <v>0</v>
      </c>
      <c r="AD295" s="35">
        <f t="shared" si="55"/>
        <v>47.3</v>
      </c>
      <c r="AE295" s="35"/>
      <c r="AF295" s="35">
        <f t="shared" si="56"/>
        <v>47.3</v>
      </c>
      <c r="AG295" s="35">
        <v>47.3</v>
      </c>
      <c r="AH295" s="35">
        <f t="shared" si="59"/>
        <v>0</v>
      </c>
      <c r="AI295" s="77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10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10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10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  <c r="EO295" s="9"/>
      <c r="EP295" s="9"/>
      <c r="EQ295" s="9"/>
      <c r="ER295" s="9"/>
      <c r="ES295" s="9"/>
      <c r="ET295" s="9"/>
      <c r="EU295" s="9"/>
      <c r="EV295" s="9"/>
      <c r="EW295" s="10"/>
      <c r="EX295" s="9"/>
      <c r="EY295" s="9"/>
      <c r="EZ295" s="9"/>
      <c r="FA295" s="9"/>
      <c r="FB295" s="9"/>
      <c r="FC295" s="9"/>
      <c r="FD295" s="9"/>
      <c r="FE295" s="9"/>
      <c r="FF295" s="9"/>
      <c r="FG295" s="9"/>
      <c r="FH295" s="9"/>
      <c r="FI295" s="9"/>
      <c r="FJ295" s="9"/>
      <c r="FK295" s="9"/>
      <c r="FL295" s="9"/>
      <c r="FM295" s="9"/>
      <c r="FN295" s="9"/>
      <c r="FO295" s="9"/>
      <c r="FP295" s="9"/>
      <c r="FQ295" s="9"/>
      <c r="FR295" s="9"/>
      <c r="FS295" s="9"/>
      <c r="FT295" s="9"/>
      <c r="FU295" s="9"/>
      <c r="FV295" s="9"/>
      <c r="FW295" s="9"/>
      <c r="FX295" s="9"/>
      <c r="FY295" s="10"/>
      <c r="FZ295" s="9"/>
      <c r="GA295" s="9"/>
    </row>
    <row r="296" spans="1:183" s="2" customFormat="1" ht="17.100000000000001" customHeight="1">
      <c r="A296" s="45" t="s">
        <v>277</v>
      </c>
      <c r="B296" s="63">
        <v>1350</v>
      </c>
      <c r="C296" s="63">
        <v>647</v>
      </c>
      <c r="D296" s="4">
        <f t="shared" si="51"/>
        <v>0.47925925925925927</v>
      </c>
      <c r="E296" s="11">
        <v>5</v>
      </c>
      <c r="F296" s="5" t="s">
        <v>360</v>
      </c>
      <c r="G296" s="5" t="s">
        <v>360</v>
      </c>
      <c r="H296" s="5" t="s">
        <v>360</v>
      </c>
      <c r="I296" s="5" t="s">
        <v>360</v>
      </c>
      <c r="J296" s="5" t="s">
        <v>360</v>
      </c>
      <c r="K296" s="5" t="s">
        <v>360</v>
      </c>
      <c r="L296" s="5" t="s">
        <v>360</v>
      </c>
      <c r="M296" s="5" t="s">
        <v>360</v>
      </c>
      <c r="N296" s="35">
        <v>316.60000000000002</v>
      </c>
      <c r="O296" s="35">
        <v>136.30000000000001</v>
      </c>
      <c r="P296" s="4">
        <f t="shared" si="52"/>
        <v>0.43051168667087808</v>
      </c>
      <c r="Q296" s="11">
        <v>20</v>
      </c>
      <c r="R296" s="5" t="s">
        <v>360</v>
      </c>
      <c r="S296" s="5" t="s">
        <v>360</v>
      </c>
      <c r="T296" s="5" t="s">
        <v>360</v>
      </c>
      <c r="U296" s="5" t="s">
        <v>360</v>
      </c>
      <c r="V296" s="5" t="s">
        <v>360</v>
      </c>
      <c r="W296" s="5" t="s">
        <v>360</v>
      </c>
      <c r="X296" s="43">
        <f t="shared" si="57"/>
        <v>0.44026120118855433</v>
      </c>
      <c r="Y296" s="44">
        <v>1090</v>
      </c>
      <c r="Z296" s="35">
        <f t="shared" si="53"/>
        <v>99.090909090909093</v>
      </c>
      <c r="AA296" s="35">
        <f t="shared" si="58"/>
        <v>43.6</v>
      </c>
      <c r="AB296" s="35">
        <f t="shared" si="54"/>
        <v>-55.490909090909092</v>
      </c>
      <c r="AC296" s="35">
        <v>0</v>
      </c>
      <c r="AD296" s="35">
        <f t="shared" si="55"/>
        <v>43.6</v>
      </c>
      <c r="AE296" s="35"/>
      <c r="AF296" s="35">
        <f t="shared" si="56"/>
        <v>43.6</v>
      </c>
      <c r="AG296" s="35">
        <v>43.6</v>
      </c>
      <c r="AH296" s="35">
        <f t="shared" si="59"/>
        <v>0</v>
      </c>
      <c r="AI296" s="77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10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10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10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  <c r="EO296" s="9"/>
      <c r="EP296" s="9"/>
      <c r="EQ296" s="9"/>
      <c r="ER296" s="9"/>
      <c r="ES296" s="9"/>
      <c r="ET296" s="9"/>
      <c r="EU296" s="9"/>
      <c r="EV296" s="9"/>
      <c r="EW296" s="10"/>
      <c r="EX296" s="9"/>
      <c r="EY296" s="9"/>
      <c r="EZ296" s="9"/>
      <c r="FA296" s="9"/>
      <c r="FB296" s="9"/>
      <c r="FC296" s="9"/>
      <c r="FD296" s="9"/>
      <c r="FE296" s="9"/>
      <c r="FF296" s="9"/>
      <c r="FG296" s="9"/>
      <c r="FH296" s="9"/>
      <c r="FI296" s="9"/>
      <c r="FJ296" s="9"/>
      <c r="FK296" s="9"/>
      <c r="FL296" s="9"/>
      <c r="FM296" s="9"/>
      <c r="FN296" s="9"/>
      <c r="FO296" s="9"/>
      <c r="FP296" s="9"/>
      <c r="FQ296" s="9"/>
      <c r="FR296" s="9"/>
      <c r="FS296" s="9"/>
      <c r="FT296" s="9"/>
      <c r="FU296" s="9"/>
      <c r="FV296" s="9"/>
      <c r="FW296" s="9"/>
      <c r="FX296" s="9"/>
      <c r="FY296" s="10"/>
      <c r="FZ296" s="9"/>
      <c r="GA296" s="9"/>
    </row>
    <row r="297" spans="1:183" s="2" customFormat="1" ht="17.100000000000001" customHeight="1">
      <c r="A297" s="45" t="s">
        <v>278</v>
      </c>
      <c r="B297" s="63">
        <v>1237</v>
      </c>
      <c r="C297" s="63">
        <v>3083.2</v>
      </c>
      <c r="D297" s="4">
        <f t="shared" si="51"/>
        <v>1.3</v>
      </c>
      <c r="E297" s="11">
        <v>5</v>
      </c>
      <c r="F297" s="5" t="s">
        <v>360</v>
      </c>
      <c r="G297" s="5" t="s">
        <v>360</v>
      </c>
      <c r="H297" s="5" t="s">
        <v>360</v>
      </c>
      <c r="I297" s="5" t="s">
        <v>360</v>
      </c>
      <c r="J297" s="5" t="s">
        <v>360</v>
      </c>
      <c r="K297" s="5" t="s">
        <v>360</v>
      </c>
      <c r="L297" s="5" t="s">
        <v>360</v>
      </c>
      <c r="M297" s="5" t="s">
        <v>360</v>
      </c>
      <c r="N297" s="35">
        <v>1303.8</v>
      </c>
      <c r="O297" s="35">
        <v>995.7</v>
      </c>
      <c r="P297" s="4">
        <f t="shared" si="52"/>
        <v>0.76369075011504839</v>
      </c>
      <c r="Q297" s="11">
        <v>20</v>
      </c>
      <c r="R297" s="5" t="s">
        <v>360</v>
      </c>
      <c r="S297" s="5" t="s">
        <v>360</v>
      </c>
      <c r="T297" s="5" t="s">
        <v>360</v>
      </c>
      <c r="U297" s="5" t="s">
        <v>360</v>
      </c>
      <c r="V297" s="5" t="s">
        <v>360</v>
      </c>
      <c r="W297" s="5" t="s">
        <v>360</v>
      </c>
      <c r="X297" s="43">
        <f t="shared" si="57"/>
        <v>0.87095260009203868</v>
      </c>
      <c r="Y297" s="44">
        <v>906</v>
      </c>
      <c r="Z297" s="35">
        <f t="shared" si="53"/>
        <v>82.36363636363636</v>
      </c>
      <c r="AA297" s="35">
        <f t="shared" si="58"/>
        <v>71.7</v>
      </c>
      <c r="AB297" s="35">
        <f t="shared" si="54"/>
        <v>-10.663636363636357</v>
      </c>
      <c r="AC297" s="35">
        <v>0</v>
      </c>
      <c r="AD297" s="35">
        <f t="shared" si="55"/>
        <v>71.7</v>
      </c>
      <c r="AE297" s="35"/>
      <c r="AF297" s="35">
        <f t="shared" si="56"/>
        <v>71.7</v>
      </c>
      <c r="AG297" s="35">
        <v>71.7</v>
      </c>
      <c r="AH297" s="35">
        <f t="shared" si="59"/>
        <v>0</v>
      </c>
      <c r="AI297" s="77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10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10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10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  <c r="EO297" s="9"/>
      <c r="EP297" s="9"/>
      <c r="EQ297" s="9"/>
      <c r="ER297" s="9"/>
      <c r="ES297" s="9"/>
      <c r="ET297" s="9"/>
      <c r="EU297" s="9"/>
      <c r="EV297" s="9"/>
      <c r="EW297" s="10"/>
      <c r="EX297" s="9"/>
      <c r="EY297" s="9"/>
      <c r="EZ297" s="9"/>
      <c r="FA297" s="9"/>
      <c r="FB297" s="9"/>
      <c r="FC297" s="9"/>
      <c r="FD297" s="9"/>
      <c r="FE297" s="9"/>
      <c r="FF297" s="9"/>
      <c r="FG297" s="9"/>
      <c r="FH297" s="9"/>
      <c r="FI297" s="9"/>
      <c r="FJ297" s="9"/>
      <c r="FK297" s="9"/>
      <c r="FL297" s="9"/>
      <c r="FM297" s="9"/>
      <c r="FN297" s="9"/>
      <c r="FO297" s="9"/>
      <c r="FP297" s="9"/>
      <c r="FQ297" s="9"/>
      <c r="FR297" s="9"/>
      <c r="FS297" s="9"/>
      <c r="FT297" s="9"/>
      <c r="FU297" s="9"/>
      <c r="FV297" s="9"/>
      <c r="FW297" s="9"/>
      <c r="FX297" s="9"/>
      <c r="FY297" s="10"/>
      <c r="FZ297" s="9"/>
      <c r="GA297" s="9"/>
    </row>
    <row r="298" spans="1:183" s="2" customFormat="1" ht="17.100000000000001" customHeight="1">
      <c r="A298" s="45" t="s">
        <v>279</v>
      </c>
      <c r="B298" s="63">
        <v>6000</v>
      </c>
      <c r="C298" s="63">
        <v>5845.6</v>
      </c>
      <c r="D298" s="4">
        <f t="shared" si="51"/>
        <v>0.97426666666666673</v>
      </c>
      <c r="E298" s="11">
        <v>5</v>
      </c>
      <c r="F298" s="5" t="s">
        <v>360</v>
      </c>
      <c r="G298" s="5" t="s">
        <v>360</v>
      </c>
      <c r="H298" s="5" t="s">
        <v>360</v>
      </c>
      <c r="I298" s="5" t="s">
        <v>360</v>
      </c>
      <c r="J298" s="5" t="s">
        <v>360</v>
      </c>
      <c r="K298" s="5" t="s">
        <v>360</v>
      </c>
      <c r="L298" s="5" t="s">
        <v>360</v>
      </c>
      <c r="M298" s="5" t="s">
        <v>360</v>
      </c>
      <c r="N298" s="35">
        <v>283.8</v>
      </c>
      <c r="O298" s="35">
        <v>134.9</v>
      </c>
      <c r="P298" s="4">
        <f t="shared" si="52"/>
        <v>0.47533474277660326</v>
      </c>
      <c r="Q298" s="11">
        <v>20</v>
      </c>
      <c r="R298" s="5" t="s">
        <v>360</v>
      </c>
      <c r="S298" s="5" t="s">
        <v>360</v>
      </c>
      <c r="T298" s="5" t="s">
        <v>360</v>
      </c>
      <c r="U298" s="5" t="s">
        <v>360</v>
      </c>
      <c r="V298" s="5" t="s">
        <v>360</v>
      </c>
      <c r="W298" s="5" t="s">
        <v>360</v>
      </c>
      <c r="X298" s="43">
        <f t="shared" si="57"/>
        <v>0.57512112755461586</v>
      </c>
      <c r="Y298" s="44">
        <v>1200</v>
      </c>
      <c r="Z298" s="35">
        <f t="shared" si="53"/>
        <v>109.09090909090909</v>
      </c>
      <c r="AA298" s="35">
        <f t="shared" si="58"/>
        <v>62.7</v>
      </c>
      <c r="AB298" s="35">
        <f t="shared" si="54"/>
        <v>-46.390909090909091</v>
      </c>
      <c r="AC298" s="35">
        <v>0</v>
      </c>
      <c r="AD298" s="35">
        <f t="shared" si="55"/>
        <v>62.7</v>
      </c>
      <c r="AE298" s="35"/>
      <c r="AF298" s="35">
        <f t="shared" si="56"/>
        <v>62.7</v>
      </c>
      <c r="AG298" s="35">
        <v>62.7</v>
      </c>
      <c r="AH298" s="35">
        <f t="shared" si="59"/>
        <v>0</v>
      </c>
      <c r="AI298" s="77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10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10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10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  <c r="EO298" s="9"/>
      <c r="EP298" s="9"/>
      <c r="EQ298" s="9"/>
      <c r="ER298" s="9"/>
      <c r="ES298" s="9"/>
      <c r="ET298" s="9"/>
      <c r="EU298" s="9"/>
      <c r="EV298" s="9"/>
      <c r="EW298" s="10"/>
      <c r="EX298" s="9"/>
      <c r="EY298" s="9"/>
      <c r="EZ298" s="9"/>
      <c r="FA298" s="9"/>
      <c r="FB298" s="9"/>
      <c r="FC298" s="9"/>
      <c r="FD298" s="9"/>
      <c r="FE298" s="9"/>
      <c r="FF298" s="9"/>
      <c r="FG298" s="9"/>
      <c r="FH298" s="9"/>
      <c r="FI298" s="9"/>
      <c r="FJ298" s="9"/>
      <c r="FK298" s="9"/>
      <c r="FL298" s="9"/>
      <c r="FM298" s="9"/>
      <c r="FN298" s="9"/>
      <c r="FO298" s="9"/>
      <c r="FP298" s="9"/>
      <c r="FQ298" s="9"/>
      <c r="FR298" s="9"/>
      <c r="FS298" s="9"/>
      <c r="FT298" s="9"/>
      <c r="FU298" s="9"/>
      <c r="FV298" s="9"/>
      <c r="FW298" s="9"/>
      <c r="FX298" s="9"/>
      <c r="FY298" s="10"/>
      <c r="FZ298" s="9"/>
      <c r="GA298" s="9"/>
    </row>
    <row r="299" spans="1:183" s="2" customFormat="1" ht="17.100000000000001" customHeight="1">
      <c r="A299" s="45" t="s">
        <v>280</v>
      </c>
      <c r="B299" s="63">
        <v>0</v>
      </c>
      <c r="C299" s="63">
        <v>0</v>
      </c>
      <c r="D299" s="4">
        <f t="shared" si="51"/>
        <v>0</v>
      </c>
      <c r="E299" s="11">
        <v>0</v>
      </c>
      <c r="F299" s="5" t="s">
        <v>360</v>
      </c>
      <c r="G299" s="5" t="s">
        <v>360</v>
      </c>
      <c r="H299" s="5" t="s">
        <v>360</v>
      </c>
      <c r="I299" s="5" t="s">
        <v>360</v>
      </c>
      <c r="J299" s="5" t="s">
        <v>360</v>
      </c>
      <c r="K299" s="5" t="s">
        <v>360</v>
      </c>
      <c r="L299" s="5" t="s">
        <v>360</v>
      </c>
      <c r="M299" s="5" t="s">
        <v>360</v>
      </c>
      <c r="N299" s="35">
        <v>23.8</v>
      </c>
      <c r="O299" s="35">
        <v>7.5</v>
      </c>
      <c r="P299" s="4">
        <f t="shared" si="52"/>
        <v>0.31512605042016806</v>
      </c>
      <c r="Q299" s="11">
        <v>20</v>
      </c>
      <c r="R299" s="5" t="s">
        <v>360</v>
      </c>
      <c r="S299" s="5" t="s">
        <v>360</v>
      </c>
      <c r="T299" s="5" t="s">
        <v>360</v>
      </c>
      <c r="U299" s="5" t="s">
        <v>360</v>
      </c>
      <c r="V299" s="5" t="s">
        <v>360</v>
      </c>
      <c r="W299" s="5" t="s">
        <v>360</v>
      </c>
      <c r="X299" s="43">
        <f t="shared" si="57"/>
        <v>0.31512605042016806</v>
      </c>
      <c r="Y299" s="44">
        <v>203</v>
      </c>
      <c r="Z299" s="35">
        <f t="shared" si="53"/>
        <v>18.454545454545453</v>
      </c>
      <c r="AA299" s="35">
        <f t="shared" si="58"/>
        <v>5.8</v>
      </c>
      <c r="AB299" s="35">
        <f t="shared" si="54"/>
        <v>-12.654545454545453</v>
      </c>
      <c r="AC299" s="35">
        <v>0</v>
      </c>
      <c r="AD299" s="35">
        <f t="shared" si="55"/>
        <v>5.8</v>
      </c>
      <c r="AE299" s="35"/>
      <c r="AF299" s="35">
        <f t="shared" si="56"/>
        <v>5.8</v>
      </c>
      <c r="AG299" s="35">
        <v>5.8</v>
      </c>
      <c r="AH299" s="35">
        <f t="shared" si="59"/>
        <v>0</v>
      </c>
      <c r="AI299" s="77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10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10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10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  <c r="EO299" s="9"/>
      <c r="EP299" s="9"/>
      <c r="EQ299" s="9"/>
      <c r="ER299" s="9"/>
      <c r="ES299" s="9"/>
      <c r="ET299" s="9"/>
      <c r="EU299" s="9"/>
      <c r="EV299" s="9"/>
      <c r="EW299" s="10"/>
      <c r="EX299" s="9"/>
      <c r="EY299" s="9"/>
      <c r="EZ299" s="9"/>
      <c r="FA299" s="9"/>
      <c r="FB299" s="9"/>
      <c r="FC299" s="9"/>
      <c r="FD299" s="9"/>
      <c r="FE299" s="9"/>
      <c r="FF299" s="9"/>
      <c r="FG299" s="9"/>
      <c r="FH299" s="9"/>
      <c r="FI299" s="9"/>
      <c r="FJ299" s="9"/>
      <c r="FK299" s="9"/>
      <c r="FL299" s="9"/>
      <c r="FM299" s="9"/>
      <c r="FN299" s="9"/>
      <c r="FO299" s="9"/>
      <c r="FP299" s="9"/>
      <c r="FQ299" s="9"/>
      <c r="FR299" s="9"/>
      <c r="FS299" s="9"/>
      <c r="FT299" s="9"/>
      <c r="FU299" s="9"/>
      <c r="FV299" s="9"/>
      <c r="FW299" s="9"/>
      <c r="FX299" s="9"/>
      <c r="FY299" s="10"/>
      <c r="FZ299" s="9"/>
      <c r="GA299" s="9"/>
    </row>
    <row r="300" spans="1:183" s="2" customFormat="1" ht="17.100000000000001" customHeight="1">
      <c r="A300" s="45" t="s">
        <v>281</v>
      </c>
      <c r="B300" s="63">
        <v>592</v>
      </c>
      <c r="C300" s="63">
        <v>657.9</v>
      </c>
      <c r="D300" s="4">
        <f t="shared" si="51"/>
        <v>1.1113175675675675</v>
      </c>
      <c r="E300" s="11">
        <v>5</v>
      </c>
      <c r="F300" s="5" t="s">
        <v>360</v>
      </c>
      <c r="G300" s="5" t="s">
        <v>360</v>
      </c>
      <c r="H300" s="5" t="s">
        <v>360</v>
      </c>
      <c r="I300" s="5" t="s">
        <v>360</v>
      </c>
      <c r="J300" s="5" t="s">
        <v>360</v>
      </c>
      <c r="K300" s="5" t="s">
        <v>360</v>
      </c>
      <c r="L300" s="5" t="s">
        <v>360</v>
      </c>
      <c r="M300" s="5" t="s">
        <v>360</v>
      </c>
      <c r="N300" s="35">
        <v>492</v>
      </c>
      <c r="O300" s="35">
        <v>154.1</v>
      </c>
      <c r="P300" s="4">
        <f t="shared" si="52"/>
        <v>0.3132113821138211</v>
      </c>
      <c r="Q300" s="11">
        <v>20</v>
      </c>
      <c r="R300" s="5" t="s">
        <v>360</v>
      </c>
      <c r="S300" s="5" t="s">
        <v>360</v>
      </c>
      <c r="T300" s="5" t="s">
        <v>360</v>
      </c>
      <c r="U300" s="5" t="s">
        <v>360</v>
      </c>
      <c r="V300" s="5" t="s">
        <v>360</v>
      </c>
      <c r="W300" s="5" t="s">
        <v>360</v>
      </c>
      <c r="X300" s="43">
        <f t="shared" si="57"/>
        <v>0.47283261920457037</v>
      </c>
      <c r="Y300" s="44">
        <v>792</v>
      </c>
      <c r="Z300" s="35">
        <f t="shared" si="53"/>
        <v>72</v>
      </c>
      <c r="AA300" s="35">
        <f t="shared" si="58"/>
        <v>34</v>
      </c>
      <c r="AB300" s="35">
        <f t="shared" si="54"/>
        <v>-38</v>
      </c>
      <c r="AC300" s="35">
        <v>0</v>
      </c>
      <c r="AD300" s="35">
        <f t="shared" si="55"/>
        <v>34</v>
      </c>
      <c r="AE300" s="35"/>
      <c r="AF300" s="35">
        <f t="shared" si="56"/>
        <v>34</v>
      </c>
      <c r="AG300" s="35">
        <v>34</v>
      </c>
      <c r="AH300" s="35">
        <f t="shared" si="59"/>
        <v>0</v>
      </c>
      <c r="AI300" s="77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10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10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10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  <c r="EO300" s="9"/>
      <c r="EP300" s="9"/>
      <c r="EQ300" s="9"/>
      <c r="ER300" s="9"/>
      <c r="ES300" s="9"/>
      <c r="ET300" s="9"/>
      <c r="EU300" s="9"/>
      <c r="EV300" s="9"/>
      <c r="EW300" s="10"/>
      <c r="EX300" s="9"/>
      <c r="EY300" s="9"/>
      <c r="EZ300" s="9"/>
      <c r="FA300" s="9"/>
      <c r="FB300" s="9"/>
      <c r="FC300" s="9"/>
      <c r="FD300" s="9"/>
      <c r="FE300" s="9"/>
      <c r="FF300" s="9"/>
      <c r="FG300" s="9"/>
      <c r="FH300" s="9"/>
      <c r="FI300" s="9"/>
      <c r="FJ300" s="9"/>
      <c r="FK300" s="9"/>
      <c r="FL300" s="9"/>
      <c r="FM300" s="9"/>
      <c r="FN300" s="9"/>
      <c r="FO300" s="9"/>
      <c r="FP300" s="9"/>
      <c r="FQ300" s="9"/>
      <c r="FR300" s="9"/>
      <c r="FS300" s="9"/>
      <c r="FT300" s="9"/>
      <c r="FU300" s="9"/>
      <c r="FV300" s="9"/>
      <c r="FW300" s="9"/>
      <c r="FX300" s="9"/>
      <c r="FY300" s="10"/>
      <c r="FZ300" s="9"/>
      <c r="GA300" s="9"/>
    </row>
    <row r="301" spans="1:183" s="2" customFormat="1" ht="17.100000000000001" customHeight="1">
      <c r="A301" s="45" t="s">
        <v>282</v>
      </c>
      <c r="B301" s="63">
        <v>0</v>
      </c>
      <c r="C301" s="63">
        <v>0</v>
      </c>
      <c r="D301" s="4">
        <f t="shared" si="51"/>
        <v>0</v>
      </c>
      <c r="E301" s="11">
        <v>0</v>
      </c>
      <c r="F301" s="5" t="s">
        <v>360</v>
      </c>
      <c r="G301" s="5" t="s">
        <v>360</v>
      </c>
      <c r="H301" s="5" t="s">
        <v>360</v>
      </c>
      <c r="I301" s="5" t="s">
        <v>360</v>
      </c>
      <c r="J301" s="5" t="s">
        <v>360</v>
      </c>
      <c r="K301" s="5" t="s">
        <v>360</v>
      </c>
      <c r="L301" s="5" t="s">
        <v>360</v>
      </c>
      <c r="M301" s="5" t="s">
        <v>360</v>
      </c>
      <c r="N301" s="35">
        <v>147</v>
      </c>
      <c r="O301" s="35">
        <v>172.2</v>
      </c>
      <c r="P301" s="4">
        <f t="shared" si="52"/>
        <v>1.1714285714285713</v>
      </c>
      <c r="Q301" s="11">
        <v>20</v>
      </c>
      <c r="R301" s="5" t="s">
        <v>360</v>
      </c>
      <c r="S301" s="5" t="s">
        <v>360</v>
      </c>
      <c r="T301" s="5" t="s">
        <v>360</v>
      </c>
      <c r="U301" s="5" t="s">
        <v>360</v>
      </c>
      <c r="V301" s="5" t="s">
        <v>360</v>
      </c>
      <c r="W301" s="5" t="s">
        <v>360</v>
      </c>
      <c r="X301" s="43">
        <f t="shared" si="57"/>
        <v>1.1714285714285713</v>
      </c>
      <c r="Y301" s="44">
        <v>1491</v>
      </c>
      <c r="Z301" s="35">
        <f t="shared" si="53"/>
        <v>135.54545454545453</v>
      </c>
      <c r="AA301" s="35">
        <f t="shared" si="58"/>
        <v>158.80000000000001</v>
      </c>
      <c r="AB301" s="35">
        <f t="shared" si="54"/>
        <v>23.254545454545479</v>
      </c>
      <c r="AC301" s="35">
        <v>0</v>
      </c>
      <c r="AD301" s="35">
        <f t="shared" si="55"/>
        <v>158.80000000000001</v>
      </c>
      <c r="AE301" s="35"/>
      <c r="AF301" s="35">
        <f t="shared" si="56"/>
        <v>158.80000000000001</v>
      </c>
      <c r="AG301" s="35">
        <v>158.80000000000001</v>
      </c>
      <c r="AH301" s="35">
        <f t="shared" si="59"/>
        <v>0</v>
      </c>
      <c r="AI301" s="77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10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10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10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  <c r="EO301" s="9"/>
      <c r="EP301" s="9"/>
      <c r="EQ301" s="9"/>
      <c r="ER301" s="9"/>
      <c r="ES301" s="9"/>
      <c r="ET301" s="9"/>
      <c r="EU301" s="9"/>
      <c r="EV301" s="9"/>
      <c r="EW301" s="10"/>
      <c r="EX301" s="9"/>
      <c r="EY301" s="9"/>
      <c r="EZ301" s="9"/>
      <c r="FA301" s="9"/>
      <c r="FB301" s="9"/>
      <c r="FC301" s="9"/>
      <c r="FD301" s="9"/>
      <c r="FE301" s="9"/>
      <c r="FF301" s="9"/>
      <c r="FG301" s="9"/>
      <c r="FH301" s="9"/>
      <c r="FI301" s="9"/>
      <c r="FJ301" s="9"/>
      <c r="FK301" s="9"/>
      <c r="FL301" s="9"/>
      <c r="FM301" s="9"/>
      <c r="FN301" s="9"/>
      <c r="FO301" s="9"/>
      <c r="FP301" s="9"/>
      <c r="FQ301" s="9"/>
      <c r="FR301" s="9"/>
      <c r="FS301" s="9"/>
      <c r="FT301" s="9"/>
      <c r="FU301" s="9"/>
      <c r="FV301" s="9"/>
      <c r="FW301" s="9"/>
      <c r="FX301" s="9"/>
      <c r="FY301" s="10"/>
      <c r="FZ301" s="9"/>
      <c r="GA301" s="9"/>
    </row>
    <row r="302" spans="1:183" s="2" customFormat="1" ht="17.100000000000001" customHeight="1">
      <c r="A302" s="45" t="s">
        <v>283</v>
      </c>
      <c r="B302" s="63">
        <v>0</v>
      </c>
      <c r="C302" s="63">
        <v>0</v>
      </c>
      <c r="D302" s="4">
        <f t="shared" si="51"/>
        <v>0</v>
      </c>
      <c r="E302" s="11">
        <v>0</v>
      </c>
      <c r="F302" s="5" t="s">
        <v>360</v>
      </c>
      <c r="G302" s="5" t="s">
        <v>360</v>
      </c>
      <c r="H302" s="5" t="s">
        <v>360</v>
      </c>
      <c r="I302" s="5" t="s">
        <v>360</v>
      </c>
      <c r="J302" s="5" t="s">
        <v>360</v>
      </c>
      <c r="K302" s="5" t="s">
        <v>360</v>
      </c>
      <c r="L302" s="5" t="s">
        <v>360</v>
      </c>
      <c r="M302" s="5" t="s">
        <v>360</v>
      </c>
      <c r="N302" s="35">
        <v>675.6</v>
      </c>
      <c r="O302" s="35">
        <v>242.1</v>
      </c>
      <c r="P302" s="4">
        <f t="shared" si="52"/>
        <v>0.35834813499111901</v>
      </c>
      <c r="Q302" s="11">
        <v>20</v>
      </c>
      <c r="R302" s="5" t="s">
        <v>360</v>
      </c>
      <c r="S302" s="5" t="s">
        <v>360</v>
      </c>
      <c r="T302" s="5" t="s">
        <v>360</v>
      </c>
      <c r="U302" s="5" t="s">
        <v>360</v>
      </c>
      <c r="V302" s="5" t="s">
        <v>360</v>
      </c>
      <c r="W302" s="5" t="s">
        <v>360</v>
      </c>
      <c r="X302" s="43">
        <f t="shared" si="57"/>
        <v>0.35834813499111901</v>
      </c>
      <c r="Y302" s="44">
        <v>52</v>
      </c>
      <c r="Z302" s="35">
        <f t="shared" si="53"/>
        <v>4.7272727272727275</v>
      </c>
      <c r="AA302" s="35">
        <f t="shared" si="58"/>
        <v>1.7</v>
      </c>
      <c r="AB302" s="35">
        <f t="shared" si="54"/>
        <v>-3.0272727272727273</v>
      </c>
      <c r="AC302" s="35">
        <v>0</v>
      </c>
      <c r="AD302" s="35">
        <f t="shared" si="55"/>
        <v>1.7</v>
      </c>
      <c r="AE302" s="35"/>
      <c r="AF302" s="35">
        <f t="shared" si="56"/>
        <v>1.7</v>
      </c>
      <c r="AG302" s="35">
        <v>1.7</v>
      </c>
      <c r="AH302" s="35">
        <f t="shared" si="59"/>
        <v>0</v>
      </c>
      <c r="AI302" s="77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10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10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10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  <c r="EO302" s="9"/>
      <c r="EP302" s="9"/>
      <c r="EQ302" s="9"/>
      <c r="ER302" s="9"/>
      <c r="ES302" s="9"/>
      <c r="ET302" s="9"/>
      <c r="EU302" s="9"/>
      <c r="EV302" s="9"/>
      <c r="EW302" s="10"/>
      <c r="EX302" s="9"/>
      <c r="EY302" s="9"/>
      <c r="EZ302" s="9"/>
      <c r="FA302" s="9"/>
      <c r="FB302" s="9"/>
      <c r="FC302" s="9"/>
      <c r="FD302" s="9"/>
      <c r="FE302" s="9"/>
      <c r="FF302" s="9"/>
      <c r="FG302" s="9"/>
      <c r="FH302" s="9"/>
      <c r="FI302" s="9"/>
      <c r="FJ302" s="9"/>
      <c r="FK302" s="9"/>
      <c r="FL302" s="9"/>
      <c r="FM302" s="9"/>
      <c r="FN302" s="9"/>
      <c r="FO302" s="9"/>
      <c r="FP302" s="9"/>
      <c r="FQ302" s="9"/>
      <c r="FR302" s="9"/>
      <c r="FS302" s="9"/>
      <c r="FT302" s="9"/>
      <c r="FU302" s="9"/>
      <c r="FV302" s="9"/>
      <c r="FW302" s="9"/>
      <c r="FX302" s="9"/>
      <c r="FY302" s="10"/>
      <c r="FZ302" s="9"/>
      <c r="GA302" s="9"/>
    </row>
    <row r="303" spans="1:183" s="2" customFormat="1" ht="17.100000000000001" customHeight="1">
      <c r="A303" s="45" t="s">
        <v>284</v>
      </c>
      <c r="B303" s="63">
        <v>0</v>
      </c>
      <c r="C303" s="63">
        <v>0</v>
      </c>
      <c r="D303" s="4">
        <f t="shared" si="51"/>
        <v>0</v>
      </c>
      <c r="E303" s="11">
        <v>0</v>
      </c>
      <c r="F303" s="5" t="s">
        <v>360</v>
      </c>
      <c r="G303" s="5" t="s">
        <v>360</v>
      </c>
      <c r="H303" s="5" t="s">
        <v>360</v>
      </c>
      <c r="I303" s="5" t="s">
        <v>360</v>
      </c>
      <c r="J303" s="5" t="s">
        <v>360</v>
      </c>
      <c r="K303" s="5" t="s">
        <v>360</v>
      </c>
      <c r="L303" s="5" t="s">
        <v>360</v>
      </c>
      <c r="M303" s="5" t="s">
        <v>360</v>
      </c>
      <c r="N303" s="35">
        <v>54.1</v>
      </c>
      <c r="O303" s="35">
        <v>37.299999999999997</v>
      </c>
      <c r="P303" s="4">
        <f t="shared" si="52"/>
        <v>0.6894639556377079</v>
      </c>
      <c r="Q303" s="11">
        <v>20</v>
      </c>
      <c r="R303" s="5" t="s">
        <v>360</v>
      </c>
      <c r="S303" s="5" t="s">
        <v>360</v>
      </c>
      <c r="T303" s="5" t="s">
        <v>360</v>
      </c>
      <c r="U303" s="5" t="s">
        <v>360</v>
      </c>
      <c r="V303" s="5" t="s">
        <v>360</v>
      </c>
      <c r="W303" s="5" t="s">
        <v>360</v>
      </c>
      <c r="X303" s="43">
        <f t="shared" si="57"/>
        <v>0.6894639556377079</v>
      </c>
      <c r="Y303" s="44">
        <v>576</v>
      </c>
      <c r="Z303" s="35">
        <f t="shared" si="53"/>
        <v>52.363636363636367</v>
      </c>
      <c r="AA303" s="35">
        <f t="shared" si="58"/>
        <v>36.1</v>
      </c>
      <c r="AB303" s="35">
        <f t="shared" si="54"/>
        <v>-16.263636363636365</v>
      </c>
      <c r="AC303" s="35">
        <v>0</v>
      </c>
      <c r="AD303" s="35">
        <f t="shared" si="55"/>
        <v>36.1</v>
      </c>
      <c r="AE303" s="35"/>
      <c r="AF303" s="35">
        <f t="shared" si="56"/>
        <v>36.1</v>
      </c>
      <c r="AG303" s="35">
        <v>36.1</v>
      </c>
      <c r="AH303" s="35">
        <f t="shared" si="59"/>
        <v>0</v>
      </c>
      <c r="AI303" s="77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10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10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10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  <c r="EO303" s="9"/>
      <c r="EP303" s="9"/>
      <c r="EQ303" s="9"/>
      <c r="ER303" s="9"/>
      <c r="ES303" s="9"/>
      <c r="ET303" s="9"/>
      <c r="EU303" s="9"/>
      <c r="EV303" s="9"/>
      <c r="EW303" s="10"/>
      <c r="EX303" s="9"/>
      <c r="EY303" s="9"/>
      <c r="EZ303" s="9"/>
      <c r="FA303" s="9"/>
      <c r="FB303" s="9"/>
      <c r="FC303" s="9"/>
      <c r="FD303" s="9"/>
      <c r="FE303" s="9"/>
      <c r="FF303" s="9"/>
      <c r="FG303" s="9"/>
      <c r="FH303" s="9"/>
      <c r="FI303" s="9"/>
      <c r="FJ303" s="9"/>
      <c r="FK303" s="9"/>
      <c r="FL303" s="9"/>
      <c r="FM303" s="9"/>
      <c r="FN303" s="9"/>
      <c r="FO303" s="9"/>
      <c r="FP303" s="9"/>
      <c r="FQ303" s="9"/>
      <c r="FR303" s="9"/>
      <c r="FS303" s="9"/>
      <c r="FT303" s="9"/>
      <c r="FU303" s="9"/>
      <c r="FV303" s="9"/>
      <c r="FW303" s="9"/>
      <c r="FX303" s="9"/>
      <c r="FY303" s="10"/>
      <c r="FZ303" s="9"/>
      <c r="GA303" s="9"/>
    </row>
    <row r="304" spans="1:183" s="2" customFormat="1" ht="17.100000000000001" customHeight="1">
      <c r="A304" s="45" t="s">
        <v>285</v>
      </c>
      <c r="B304" s="63">
        <v>0</v>
      </c>
      <c r="C304" s="63">
        <v>0</v>
      </c>
      <c r="D304" s="4">
        <f t="shared" si="51"/>
        <v>0</v>
      </c>
      <c r="E304" s="11">
        <v>0</v>
      </c>
      <c r="F304" s="5" t="s">
        <v>360</v>
      </c>
      <c r="G304" s="5" t="s">
        <v>360</v>
      </c>
      <c r="H304" s="5" t="s">
        <v>360</v>
      </c>
      <c r="I304" s="5" t="s">
        <v>360</v>
      </c>
      <c r="J304" s="5" t="s">
        <v>360</v>
      </c>
      <c r="K304" s="5" t="s">
        <v>360</v>
      </c>
      <c r="L304" s="5" t="s">
        <v>360</v>
      </c>
      <c r="M304" s="5" t="s">
        <v>360</v>
      </c>
      <c r="N304" s="35">
        <v>343</v>
      </c>
      <c r="O304" s="35">
        <v>183.7</v>
      </c>
      <c r="P304" s="4">
        <f t="shared" si="52"/>
        <v>0.53556851311953346</v>
      </c>
      <c r="Q304" s="11">
        <v>20</v>
      </c>
      <c r="R304" s="5" t="s">
        <v>360</v>
      </c>
      <c r="S304" s="5" t="s">
        <v>360</v>
      </c>
      <c r="T304" s="5" t="s">
        <v>360</v>
      </c>
      <c r="U304" s="5" t="s">
        <v>360</v>
      </c>
      <c r="V304" s="5" t="s">
        <v>360</v>
      </c>
      <c r="W304" s="5" t="s">
        <v>360</v>
      </c>
      <c r="X304" s="43">
        <f t="shared" si="57"/>
        <v>0.53556851311953346</v>
      </c>
      <c r="Y304" s="44">
        <v>120</v>
      </c>
      <c r="Z304" s="35">
        <f t="shared" si="53"/>
        <v>10.909090909090908</v>
      </c>
      <c r="AA304" s="35">
        <f t="shared" si="58"/>
        <v>5.8</v>
      </c>
      <c r="AB304" s="35">
        <f t="shared" si="54"/>
        <v>-5.1090909090909085</v>
      </c>
      <c r="AC304" s="35">
        <v>0</v>
      </c>
      <c r="AD304" s="35">
        <f t="shared" si="55"/>
        <v>5.8</v>
      </c>
      <c r="AE304" s="35"/>
      <c r="AF304" s="35">
        <f t="shared" si="56"/>
        <v>5.8</v>
      </c>
      <c r="AG304" s="35">
        <v>5.8</v>
      </c>
      <c r="AH304" s="35">
        <f t="shared" si="59"/>
        <v>0</v>
      </c>
      <c r="AI304" s="77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10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10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10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  <c r="EO304" s="9"/>
      <c r="EP304" s="9"/>
      <c r="EQ304" s="9"/>
      <c r="ER304" s="9"/>
      <c r="ES304" s="9"/>
      <c r="ET304" s="9"/>
      <c r="EU304" s="9"/>
      <c r="EV304" s="9"/>
      <c r="EW304" s="10"/>
      <c r="EX304" s="9"/>
      <c r="EY304" s="9"/>
      <c r="EZ304" s="9"/>
      <c r="FA304" s="9"/>
      <c r="FB304" s="9"/>
      <c r="FC304" s="9"/>
      <c r="FD304" s="9"/>
      <c r="FE304" s="9"/>
      <c r="FF304" s="9"/>
      <c r="FG304" s="9"/>
      <c r="FH304" s="9"/>
      <c r="FI304" s="9"/>
      <c r="FJ304" s="9"/>
      <c r="FK304" s="9"/>
      <c r="FL304" s="9"/>
      <c r="FM304" s="9"/>
      <c r="FN304" s="9"/>
      <c r="FO304" s="9"/>
      <c r="FP304" s="9"/>
      <c r="FQ304" s="9"/>
      <c r="FR304" s="9"/>
      <c r="FS304" s="9"/>
      <c r="FT304" s="9"/>
      <c r="FU304" s="9"/>
      <c r="FV304" s="9"/>
      <c r="FW304" s="9"/>
      <c r="FX304" s="9"/>
      <c r="FY304" s="10"/>
      <c r="FZ304" s="9"/>
      <c r="GA304" s="9"/>
    </row>
    <row r="305" spans="1:183" s="2" customFormat="1" ht="17.100000000000001" customHeight="1">
      <c r="A305" s="45" t="s">
        <v>286</v>
      </c>
      <c r="B305" s="63">
        <v>5200</v>
      </c>
      <c r="C305" s="63">
        <v>2874.7</v>
      </c>
      <c r="D305" s="4">
        <f t="shared" si="51"/>
        <v>0.55282692307692305</v>
      </c>
      <c r="E305" s="11">
        <v>5</v>
      </c>
      <c r="F305" s="5" t="s">
        <v>360</v>
      </c>
      <c r="G305" s="5" t="s">
        <v>360</v>
      </c>
      <c r="H305" s="5" t="s">
        <v>360</v>
      </c>
      <c r="I305" s="5" t="s">
        <v>360</v>
      </c>
      <c r="J305" s="5" t="s">
        <v>360</v>
      </c>
      <c r="K305" s="5" t="s">
        <v>360</v>
      </c>
      <c r="L305" s="5" t="s">
        <v>360</v>
      </c>
      <c r="M305" s="5" t="s">
        <v>360</v>
      </c>
      <c r="N305" s="35">
        <v>565.79999999999995</v>
      </c>
      <c r="O305" s="35">
        <v>361.8</v>
      </c>
      <c r="P305" s="4">
        <f t="shared" si="52"/>
        <v>0.63944856839872755</v>
      </c>
      <c r="Q305" s="11">
        <v>20</v>
      </c>
      <c r="R305" s="5" t="s">
        <v>360</v>
      </c>
      <c r="S305" s="5" t="s">
        <v>360</v>
      </c>
      <c r="T305" s="5" t="s">
        <v>360</v>
      </c>
      <c r="U305" s="5" t="s">
        <v>360</v>
      </c>
      <c r="V305" s="5" t="s">
        <v>360</v>
      </c>
      <c r="W305" s="5" t="s">
        <v>360</v>
      </c>
      <c r="X305" s="43">
        <f t="shared" si="57"/>
        <v>0.62212423933436656</v>
      </c>
      <c r="Y305" s="44">
        <v>133</v>
      </c>
      <c r="Z305" s="35">
        <f t="shared" si="53"/>
        <v>12.090909090909092</v>
      </c>
      <c r="AA305" s="35">
        <f t="shared" si="58"/>
        <v>7.5</v>
      </c>
      <c r="AB305" s="35">
        <f t="shared" si="54"/>
        <v>-4.5909090909090917</v>
      </c>
      <c r="AC305" s="35">
        <v>0</v>
      </c>
      <c r="AD305" s="35">
        <f t="shared" si="55"/>
        <v>7.5</v>
      </c>
      <c r="AE305" s="35"/>
      <c r="AF305" s="35">
        <f t="shared" si="56"/>
        <v>7.5</v>
      </c>
      <c r="AG305" s="35">
        <v>7.5</v>
      </c>
      <c r="AH305" s="35">
        <f t="shared" si="59"/>
        <v>0</v>
      </c>
      <c r="AI305" s="77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10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10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10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  <c r="EO305" s="9"/>
      <c r="EP305" s="9"/>
      <c r="EQ305" s="9"/>
      <c r="ER305" s="9"/>
      <c r="ES305" s="9"/>
      <c r="ET305" s="9"/>
      <c r="EU305" s="9"/>
      <c r="EV305" s="9"/>
      <c r="EW305" s="10"/>
      <c r="EX305" s="9"/>
      <c r="EY305" s="9"/>
      <c r="EZ305" s="9"/>
      <c r="FA305" s="9"/>
      <c r="FB305" s="9"/>
      <c r="FC305" s="9"/>
      <c r="FD305" s="9"/>
      <c r="FE305" s="9"/>
      <c r="FF305" s="9"/>
      <c r="FG305" s="9"/>
      <c r="FH305" s="9"/>
      <c r="FI305" s="9"/>
      <c r="FJ305" s="9"/>
      <c r="FK305" s="9"/>
      <c r="FL305" s="9"/>
      <c r="FM305" s="9"/>
      <c r="FN305" s="9"/>
      <c r="FO305" s="9"/>
      <c r="FP305" s="9"/>
      <c r="FQ305" s="9"/>
      <c r="FR305" s="9"/>
      <c r="FS305" s="9"/>
      <c r="FT305" s="9"/>
      <c r="FU305" s="9"/>
      <c r="FV305" s="9"/>
      <c r="FW305" s="9"/>
      <c r="FX305" s="9"/>
      <c r="FY305" s="10"/>
      <c r="FZ305" s="9"/>
      <c r="GA305" s="9"/>
    </row>
    <row r="306" spans="1:183" s="2" customFormat="1" ht="17.100000000000001" customHeight="1">
      <c r="A306" s="45" t="s">
        <v>287</v>
      </c>
      <c r="B306" s="63">
        <v>287041</v>
      </c>
      <c r="C306" s="63">
        <v>270880</v>
      </c>
      <c r="D306" s="4">
        <f t="shared" si="51"/>
        <v>0.94369793862200868</v>
      </c>
      <c r="E306" s="11">
        <v>5</v>
      </c>
      <c r="F306" s="5" t="s">
        <v>360</v>
      </c>
      <c r="G306" s="5" t="s">
        <v>360</v>
      </c>
      <c r="H306" s="5" t="s">
        <v>360</v>
      </c>
      <c r="I306" s="5" t="s">
        <v>360</v>
      </c>
      <c r="J306" s="5" t="s">
        <v>360</v>
      </c>
      <c r="K306" s="5" t="s">
        <v>360</v>
      </c>
      <c r="L306" s="5" t="s">
        <v>360</v>
      </c>
      <c r="M306" s="5" t="s">
        <v>360</v>
      </c>
      <c r="N306" s="35">
        <v>2243.9</v>
      </c>
      <c r="O306" s="35">
        <v>1218.3</v>
      </c>
      <c r="P306" s="4">
        <f t="shared" si="52"/>
        <v>0.54293863362894956</v>
      </c>
      <c r="Q306" s="11">
        <v>20</v>
      </c>
      <c r="R306" s="5" t="s">
        <v>360</v>
      </c>
      <c r="S306" s="5" t="s">
        <v>360</v>
      </c>
      <c r="T306" s="5" t="s">
        <v>360</v>
      </c>
      <c r="U306" s="5" t="s">
        <v>360</v>
      </c>
      <c r="V306" s="5" t="s">
        <v>360</v>
      </c>
      <c r="W306" s="5" t="s">
        <v>360</v>
      </c>
      <c r="X306" s="43">
        <f t="shared" si="57"/>
        <v>0.62309049462756139</v>
      </c>
      <c r="Y306" s="44">
        <v>28</v>
      </c>
      <c r="Z306" s="35">
        <f t="shared" si="53"/>
        <v>2.5454545454545454</v>
      </c>
      <c r="AA306" s="35">
        <f t="shared" si="58"/>
        <v>1.6</v>
      </c>
      <c r="AB306" s="35">
        <f t="shared" si="54"/>
        <v>-0.94545454545454533</v>
      </c>
      <c r="AC306" s="35">
        <v>0</v>
      </c>
      <c r="AD306" s="35">
        <f t="shared" si="55"/>
        <v>1.6</v>
      </c>
      <c r="AE306" s="35"/>
      <c r="AF306" s="35">
        <f t="shared" si="56"/>
        <v>1.6</v>
      </c>
      <c r="AG306" s="35">
        <v>1.6</v>
      </c>
      <c r="AH306" s="35">
        <f t="shared" si="59"/>
        <v>0</v>
      </c>
      <c r="AI306" s="77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10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10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10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10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10"/>
      <c r="FZ306" s="9"/>
      <c r="GA306" s="9"/>
    </row>
    <row r="307" spans="1:183" s="2" customFormat="1" ht="17.100000000000001" customHeight="1">
      <c r="A307" s="45" t="s">
        <v>288</v>
      </c>
      <c r="B307" s="63">
        <v>27038</v>
      </c>
      <c r="C307" s="63">
        <v>55176.9</v>
      </c>
      <c r="D307" s="4">
        <f t="shared" si="51"/>
        <v>1.2840716768991789</v>
      </c>
      <c r="E307" s="11">
        <v>5</v>
      </c>
      <c r="F307" s="5" t="s">
        <v>360</v>
      </c>
      <c r="G307" s="5" t="s">
        <v>360</v>
      </c>
      <c r="H307" s="5" t="s">
        <v>360</v>
      </c>
      <c r="I307" s="5" t="s">
        <v>360</v>
      </c>
      <c r="J307" s="5" t="s">
        <v>360</v>
      </c>
      <c r="K307" s="5" t="s">
        <v>360</v>
      </c>
      <c r="L307" s="5" t="s">
        <v>360</v>
      </c>
      <c r="M307" s="5" t="s">
        <v>360</v>
      </c>
      <c r="N307" s="35">
        <v>804.1</v>
      </c>
      <c r="O307" s="35">
        <v>3960.7</v>
      </c>
      <c r="P307" s="4">
        <f t="shared" si="52"/>
        <v>1.3</v>
      </c>
      <c r="Q307" s="11">
        <v>20</v>
      </c>
      <c r="R307" s="5" t="s">
        <v>360</v>
      </c>
      <c r="S307" s="5" t="s">
        <v>360</v>
      </c>
      <c r="T307" s="5" t="s">
        <v>360</v>
      </c>
      <c r="U307" s="5" t="s">
        <v>360</v>
      </c>
      <c r="V307" s="5" t="s">
        <v>360</v>
      </c>
      <c r="W307" s="5" t="s">
        <v>360</v>
      </c>
      <c r="X307" s="43">
        <f t="shared" si="57"/>
        <v>1.296814335379836</v>
      </c>
      <c r="Y307" s="44">
        <v>19</v>
      </c>
      <c r="Z307" s="35">
        <f t="shared" si="53"/>
        <v>1.7272727272727273</v>
      </c>
      <c r="AA307" s="35">
        <f t="shared" si="58"/>
        <v>2.2000000000000002</v>
      </c>
      <c r="AB307" s="35">
        <f t="shared" si="54"/>
        <v>0.47272727272727288</v>
      </c>
      <c r="AC307" s="35">
        <v>0</v>
      </c>
      <c r="AD307" s="35">
        <f t="shared" si="55"/>
        <v>2.2000000000000002</v>
      </c>
      <c r="AE307" s="35"/>
      <c r="AF307" s="35">
        <f t="shared" si="56"/>
        <v>2.2000000000000002</v>
      </c>
      <c r="AG307" s="35">
        <v>2.2000000000000002</v>
      </c>
      <c r="AH307" s="35">
        <f t="shared" si="59"/>
        <v>0</v>
      </c>
      <c r="AI307" s="77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10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10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10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  <c r="EO307" s="9"/>
      <c r="EP307" s="9"/>
      <c r="EQ307" s="9"/>
      <c r="ER307" s="9"/>
      <c r="ES307" s="9"/>
      <c r="ET307" s="9"/>
      <c r="EU307" s="9"/>
      <c r="EV307" s="9"/>
      <c r="EW307" s="10"/>
      <c r="EX307" s="9"/>
      <c r="EY307" s="9"/>
      <c r="EZ307" s="9"/>
      <c r="FA307" s="9"/>
      <c r="FB307" s="9"/>
      <c r="FC307" s="9"/>
      <c r="FD307" s="9"/>
      <c r="FE307" s="9"/>
      <c r="FF307" s="9"/>
      <c r="FG307" s="9"/>
      <c r="FH307" s="9"/>
      <c r="FI307" s="9"/>
      <c r="FJ307" s="9"/>
      <c r="FK307" s="9"/>
      <c r="FL307" s="9"/>
      <c r="FM307" s="9"/>
      <c r="FN307" s="9"/>
      <c r="FO307" s="9"/>
      <c r="FP307" s="9"/>
      <c r="FQ307" s="9"/>
      <c r="FR307" s="9"/>
      <c r="FS307" s="9"/>
      <c r="FT307" s="9"/>
      <c r="FU307" s="9"/>
      <c r="FV307" s="9"/>
      <c r="FW307" s="9"/>
      <c r="FX307" s="9"/>
      <c r="FY307" s="10"/>
      <c r="FZ307" s="9"/>
      <c r="GA307" s="9"/>
    </row>
    <row r="308" spans="1:183" s="2" customFormat="1" ht="17.100000000000001" customHeight="1">
      <c r="A308" s="45" t="s">
        <v>289</v>
      </c>
      <c r="B308" s="63">
        <v>0</v>
      </c>
      <c r="C308" s="63">
        <v>0</v>
      </c>
      <c r="D308" s="4">
        <f t="shared" si="51"/>
        <v>0</v>
      </c>
      <c r="E308" s="11">
        <v>0</v>
      </c>
      <c r="F308" s="5" t="s">
        <v>360</v>
      </c>
      <c r="G308" s="5" t="s">
        <v>360</v>
      </c>
      <c r="H308" s="5" t="s">
        <v>360</v>
      </c>
      <c r="I308" s="5" t="s">
        <v>360</v>
      </c>
      <c r="J308" s="5" t="s">
        <v>360</v>
      </c>
      <c r="K308" s="5" t="s">
        <v>360</v>
      </c>
      <c r="L308" s="5" t="s">
        <v>360</v>
      </c>
      <c r="M308" s="5" t="s">
        <v>360</v>
      </c>
      <c r="N308" s="35">
        <v>115.3</v>
      </c>
      <c r="O308" s="35">
        <v>30.7</v>
      </c>
      <c r="P308" s="4">
        <f t="shared" si="52"/>
        <v>0.2662619254119688</v>
      </c>
      <c r="Q308" s="11">
        <v>20</v>
      </c>
      <c r="R308" s="5" t="s">
        <v>360</v>
      </c>
      <c r="S308" s="5" t="s">
        <v>360</v>
      </c>
      <c r="T308" s="5" t="s">
        <v>360</v>
      </c>
      <c r="U308" s="5" t="s">
        <v>360</v>
      </c>
      <c r="V308" s="5" t="s">
        <v>360</v>
      </c>
      <c r="W308" s="5" t="s">
        <v>360</v>
      </c>
      <c r="X308" s="43">
        <f t="shared" si="57"/>
        <v>0.2662619254119688</v>
      </c>
      <c r="Y308" s="44">
        <v>487</v>
      </c>
      <c r="Z308" s="35">
        <f t="shared" si="53"/>
        <v>44.272727272727273</v>
      </c>
      <c r="AA308" s="35">
        <f t="shared" si="58"/>
        <v>11.8</v>
      </c>
      <c r="AB308" s="35">
        <f t="shared" si="54"/>
        <v>-32.472727272727269</v>
      </c>
      <c r="AC308" s="35">
        <v>0</v>
      </c>
      <c r="AD308" s="35">
        <f t="shared" si="55"/>
        <v>11.8</v>
      </c>
      <c r="AE308" s="35"/>
      <c r="AF308" s="35">
        <f t="shared" si="56"/>
        <v>11.8</v>
      </c>
      <c r="AG308" s="35">
        <v>11.8</v>
      </c>
      <c r="AH308" s="35">
        <f t="shared" si="59"/>
        <v>0</v>
      </c>
      <c r="AI308" s="77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10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10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10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  <c r="EO308" s="9"/>
      <c r="EP308" s="9"/>
      <c r="EQ308" s="9"/>
      <c r="ER308" s="9"/>
      <c r="ES308" s="9"/>
      <c r="ET308" s="9"/>
      <c r="EU308" s="9"/>
      <c r="EV308" s="9"/>
      <c r="EW308" s="10"/>
      <c r="EX308" s="9"/>
      <c r="EY308" s="9"/>
      <c r="EZ308" s="9"/>
      <c r="FA308" s="9"/>
      <c r="FB308" s="9"/>
      <c r="FC308" s="9"/>
      <c r="FD308" s="9"/>
      <c r="FE308" s="9"/>
      <c r="FF308" s="9"/>
      <c r="FG308" s="9"/>
      <c r="FH308" s="9"/>
      <c r="FI308" s="9"/>
      <c r="FJ308" s="9"/>
      <c r="FK308" s="9"/>
      <c r="FL308" s="9"/>
      <c r="FM308" s="9"/>
      <c r="FN308" s="9"/>
      <c r="FO308" s="9"/>
      <c r="FP308" s="9"/>
      <c r="FQ308" s="9"/>
      <c r="FR308" s="9"/>
      <c r="FS308" s="9"/>
      <c r="FT308" s="9"/>
      <c r="FU308" s="9"/>
      <c r="FV308" s="9"/>
      <c r="FW308" s="9"/>
      <c r="FX308" s="9"/>
      <c r="FY308" s="10"/>
      <c r="FZ308" s="9"/>
      <c r="GA308" s="9"/>
    </row>
    <row r="309" spans="1:183" s="2" customFormat="1" ht="17.100000000000001" customHeight="1">
      <c r="A309" s="45" t="s">
        <v>290</v>
      </c>
      <c r="B309" s="63">
        <v>640</v>
      </c>
      <c r="C309" s="63">
        <v>1035.4000000000001</v>
      </c>
      <c r="D309" s="4">
        <f t="shared" si="51"/>
        <v>1.2417812500000001</v>
      </c>
      <c r="E309" s="11">
        <v>5</v>
      </c>
      <c r="F309" s="5" t="s">
        <v>360</v>
      </c>
      <c r="G309" s="5" t="s">
        <v>360</v>
      </c>
      <c r="H309" s="5" t="s">
        <v>360</v>
      </c>
      <c r="I309" s="5" t="s">
        <v>360</v>
      </c>
      <c r="J309" s="5" t="s">
        <v>360</v>
      </c>
      <c r="K309" s="5" t="s">
        <v>360</v>
      </c>
      <c r="L309" s="5" t="s">
        <v>360</v>
      </c>
      <c r="M309" s="5" t="s">
        <v>360</v>
      </c>
      <c r="N309" s="35">
        <v>307</v>
      </c>
      <c r="O309" s="35">
        <v>99.9</v>
      </c>
      <c r="P309" s="4">
        <f t="shared" si="52"/>
        <v>0.32540716612377851</v>
      </c>
      <c r="Q309" s="11">
        <v>20</v>
      </c>
      <c r="R309" s="5" t="s">
        <v>360</v>
      </c>
      <c r="S309" s="5" t="s">
        <v>360</v>
      </c>
      <c r="T309" s="5" t="s">
        <v>360</v>
      </c>
      <c r="U309" s="5" t="s">
        <v>360</v>
      </c>
      <c r="V309" s="5" t="s">
        <v>360</v>
      </c>
      <c r="W309" s="5" t="s">
        <v>360</v>
      </c>
      <c r="X309" s="43">
        <f t="shared" si="57"/>
        <v>0.50868198289902278</v>
      </c>
      <c r="Y309" s="44">
        <v>899</v>
      </c>
      <c r="Z309" s="35">
        <f t="shared" si="53"/>
        <v>81.727272727272734</v>
      </c>
      <c r="AA309" s="35">
        <f t="shared" si="58"/>
        <v>41.6</v>
      </c>
      <c r="AB309" s="35">
        <f t="shared" si="54"/>
        <v>-40.127272727272732</v>
      </c>
      <c r="AC309" s="35">
        <v>0</v>
      </c>
      <c r="AD309" s="35">
        <f t="shared" si="55"/>
        <v>41.6</v>
      </c>
      <c r="AE309" s="35"/>
      <c r="AF309" s="35">
        <f t="shared" si="56"/>
        <v>41.6</v>
      </c>
      <c r="AG309" s="35">
        <v>41.6</v>
      </c>
      <c r="AH309" s="35">
        <f t="shared" si="59"/>
        <v>0</v>
      </c>
      <c r="AI309" s="77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10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10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10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  <c r="EO309" s="9"/>
      <c r="EP309" s="9"/>
      <c r="EQ309" s="9"/>
      <c r="ER309" s="9"/>
      <c r="ES309" s="9"/>
      <c r="ET309" s="9"/>
      <c r="EU309" s="9"/>
      <c r="EV309" s="9"/>
      <c r="EW309" s="10"/>
      <c r="EX309" s="9"/>
      <c r="EY309" s="9"/>
      <c r="EZ309" s="9"/>
      <c r="FA309" s="9"/>
      <c r="FB309" s="9"/>
      <c r="FC309" s="9"/>
      <c r="FD309" s="9"/>
      <c r="FE309" s="9"/>
      <c r="FF309" s="9"/>
      <c r="FG309" s="9"/>
      <c r="FH309" s="9"/>
      <c r="FI309" s="9"/>
      <c r="FJ309" s="9"/>
      <c r="FK309" s="9"/>
      <c r="FL309" s="9"/>
      <c r="FM309" s="9"/>
      <c r="FN309" s="9"/>
      <c r="FO309" s="9"/>
      <c r="FP309" s="9"/>
      <c r="FQ309" s="9"/>
      <c r="FR309" s="9"/>
      <c r="FS309" s="9"/>
      <c r="FT309" s="9"/>
      <c r="FU309" s="9"/>
      <c r="FV309" s="9"/>
      <c r="FW309" s="9"/>
      <c r="FX309" s="9"/>
      <c r="FY309" s="10"/>
      <c r="FZ309" s="9"/>
      <c r="GA309" s="9"/>
    </row>
    <row r="310" spans="1:183" s="2" customFormat="1" ht="17.100000000000001" customHeight="1">
      <c r="A310" s="45" t="s">
        <v>291</v>
      </c>
      <c r="B310" s="63">
        <v>10000</v>
      </c>
      <c r="C310" s="63">
        <v>29833.4</v>
      </c>
      <c r="D310" s="4">
        <f t="shared" si="51"/>
        <v>1.3</v>
      </c>
      <c r="E310" s="11">
        <v>5</v>
      </c>
      <c r="F310" s="5" t="s">
        <v>360</v>
      </c>
      <c r="G310" s="5" t="s">
        <v>360</v>
      </c>
      <c r="H310" s="5" t="s">
        <v>360</v>
      </c>
      <c r="I310" s="5" t="s">
        <v>360</v>
      </c>
      <c r="J310" s="5" t="s">
        <v>360</v>
      </c>
      <c r="K310" s="5" t="s">
        <v>360</v>
      </c>
      <c r="L310" s="5" t="s">
        <v>360</v>
      </c>
      <c r="M310" s="5" t="s">
        <v>360</v>
      </c>
      <c r="N310" s="35">
        <v>329.1</v>
      </c>
      <c r="O310" s="35">
        <v>131.69999999999999</v>
      </c>
      <c r="P310" s="4">
        <f t="shared" si="52"/>
        <v>0.40018231540565169</v>
      </c>
      <c r="Q310" s="11">
        <v>20</v>
      </c>
      <c r="R310" s="5" t="s">
        <v>360</v>
      </c>
      <c r="S310" s="5" t="s">
        <v>360</v>
      </c>
      <c r="T310" s="5" t="s">
        <v>360</v>
      </c>
      <c r="U310" s="5" t="s">
        <v>360</v>
      </c>
      <c r="V310" s="5" t="s">
        <v>360</v>
      </c>
      <c r="W310" s="5" t="s">
        <v>360</v>
      </c>
      <c r="X310" s="43">
        <f t="shared" si="57"/>
        <v>0.58014585232452132</v>
      </c>
      <c r="Y310" s="44">
        <v>1315</v>
      </c>
      <c r="Z310" s="35">
        <f t="shared" si="53"/>
        <v>119.54545454545455</v>
      </c>
      <c r="AA310" s="35">
        <f t="shared" si="58"/>
        <v>69.400000000000006</v>
      </c>
      <c r="AB310" s="35">
        <f t="shared" si="54"/>
        <v>-50.145454545454541</v>
      </c>
      <c r="AC310" s="35">
        <v>0</v>
      </c>
      <c r="AD310" s="35">
        <f t="shared" si="55"/>
        <v>69.400000000000006</v>
      </c>
      <c r="AE310" s="35"/>
      <c r="AF310" s="35">
        <f t="shared" si="56"/>
        <v>69.400000000000006</v>
      </c>
      <c r="AG310" s="35">
        <v>69.400000000000006</v>
      </c>
      <c r="AH310" s="35">
        <f t="shared" si="59"/>
        <v>0</v>
      </c>
      <c r="AI310" s="77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10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10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10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  <c r="EO310" s="9"/>
      <c r="EP310" s="9"/>
      <c r="EQ310" s="9"/>
      <c r="ER310" s="9"/>
      <c r="ES310" s="9"/>
      <c r="ET310" s="9"/>
      <c r="EU310" s="9"/>
      <c r="EV310" s="9"/>
      <c r="EW310" s="10"/>
      <c r="EX310" s="9"/>
      <c r="EY310" s="9"/>
      <c r="EZ310" s="9"/>
      <c r="FA310" s="9"/>
      <c r="FB310" s="9"/>
      <c r="FC310" s="9"/>
      <c r="FD310" s="9"/>
      <c r="FE310" s="9"/>
      <c r="FF310" s="9"/>
      <c r="FG310" s="9"/>
      <c r="FH310" s="9"/>
      <c r="FI310" s="9"/>
      <c r="FJ310" s="9"/>
      <c r="FK310" s="9"/>
      <c r="FL310" s="9"/>
      <c r="FM310" s="9"/>
      <c r="FN310" s="9"/>
      <c r="FO310" s="9"/>
      <c r="FP310" s="9"/>
      <c r="FQ310" s="9"/>
      <c r="FR310" s="9"/>
      <c r="FS310" s="9"/>
      <c r="FT310" s="9"/>
      <c r="FU310" s="9"/>
      <c r="FV310" s="9"/>
      <c r="FW310" s="9"/>
      <c r="FX310" s="9"/>
      <c r="FY310" s="10"/>
      <c r="FZ310" s="9"/>
      <c r="GA310" s="9"/>
    </row>
    <row r="311" spans="1:183" s="2" customFormat="1" ht="17.100000000000001" customHeight="1">
      <c r="A311" s="45" t="s">
        <v>292</v>
      </c>
      <c r="B311" s="63">
        <v>106423</v>
      </c>
      <c r="C311" s="63">
        <v>199714.1</v>
      </c>
      <c r="D311" s="4">
        <f t="shared" si="51"/>
        <v>1.2676606560611898</v>
      </c>
      <c r="E311" s="11">
        <v>5</v>
      </c>
      <c r="F311" s="5" t="s">
        <v>360</v>
      </c>
      <c r="G311" s="5" t="s">
        <v>360</v>
      </c>
      <c r="H311" s="5" t="s">
        <v>360</v>
      </c>
      <c r="I311" s="5" t="s">
        <v>360</v>
      </c>
      <c r="J311" s="5" t="s">
        <v>360</v>
      </c>
      <c r="K311" s="5" t="s">
        <v>360</v>
      </c>
      <c r="L311" s="5" t="s">
        <v>360</v>
      </c>
      <c r="M311" s="5" t="s">
        <v>360</v>
      </c>
      <c r="N311" s="35">
        <v>2173.9</v>
      </c>
      <c r="O311" s="35">
        <v>1581.3</v>
      </c>
      <c r="P311" s="4">
        <f t="shared" si="52"/>
        <v>0.72740236441418649</v>
      </c>
      <c r="Q311" s="11">
        <v>20</v>
      </c>
      <c r="R311" s="5" t="s">
        <v>360</v>
      </c>
      <c r="S311" s="5" t="s">
        <v>360</v>
      </c>
      <c r="T311" s="5" t="s">
        <v>360</v>
      </c>
      <c r="U311" s="5" t="s">
        <v>360</v>
      </c>
      <c r="V311" s="5" t="s">
        <v>360</v>
      </c>
      <c r="W311" s="5" t="s">
        <v>360</v>
      </c>
      <c r="X311" s="43">
        <f t="shared" si="57"/>
        <v>0.83545402274358704</v>
      </c>
      <c r="Y311" s="44">
        <v>60</v>
      </c>
      <c r="Z311" s="35">
        <f t="shared" si="53"/>
        <v>5.4545454545454541</v>
      </c>
      <c r="AA311" s="35">
        <f t="shared" si="58"/>
        <v>4.5999999999999996</v>
      </c>
      <c r="AB311" s="35">
        <f t="shared" si="54"/>
        <v>-0.8545454545454545</v>
      </c>
      <c r="AC311" s="35">
        <v>0</v>
      </c>
      <c r="AD311" s="35">
        <f t="shared" si="55"/>
        <v>4.5999999999999996</v>
      </c>
      <c r="AE311" s="35"/>
      <c r="AF311" s="35">
        <f t="shared" si="56"/>
        <v>4.5999999999999996</v>
      </c>
      <c r="AG311" s="35">
        <v>4.5999999999999996</v>
      </c>
      <c r="AH311" s="35">
        <f t="shared" si="59"/>
        <v>0</v>
      </c>
      <c r="AI311" s="77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10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10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10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  <c r="EO311" s="9"/>
      <c r="EP311" s="9"/>
      <c r="EQ311" s="9"/>
      <c r="ER311" s="9"/>
      <c r="ES311" s="9"/>
      <c r="ET311" s="9"/>
      <c r="EU311" s="9"/>
      <c r="EV311" s="9"/>
      <c r="EW311" s="10"/>
      <c r="EX311" s="9"/>
      <c r="EY311" s="9"/>
      <c r="EZ311" s="9"/>
      <c r="FA311" s="9"/>
      <c r="FB311" s="9"/>
      <c r="FC311" s="9"/>
      <c r="FD311" s="9"/>
      <c r="FE311" s="9"/>
      <c r="FF311" s="9"/>
      <c r="FG311" s="9"/>
      <c r="FH311" s="9"/>
      <c r="FI311" s="9"/>
      <c r="FJ311" s="9"/>
      <c r="FK311" s="9"/>
      <c r="FL311" s="9"/>
      <c r="FM311" s="9"/>
      <c r="FN311" s="9"/>
      <c r="FO311" s="9"/>
      <c r="FP311" s="9"/>
      <c r="FQ311" s="9"/>
      <c r="FR311" s="9"/>
      <c r="FS311" s="9"/>
      <c r="FT311" s="9"/>
      <c r="FU311" s="9"/>
      <c r="FV311" s="9"/>
      <c r="FW311" s="9"/>
      <c r="FX311" s="9"/>
      <c r="FY311" s="10"/>
      <c r="FZ311" s="9"/>
      <c r="GA311" s="9"/>
    </row>
    <row r="312" spans="1:183" s="2" customFormat="1" ht="17.100000000000001" customHeight="1">
      <c r="A312" s="45" t="s">
        <v>293</v>
      </c>
      <c r="B312" s="63">
        <v>20481</v>
      </c>
      <c r="C312" s="63">
        <v>19780</v>
      </c>
      <c r="D312" s="4">
        <f t="shared" si="51"/>
        <v>0.96577315560763632</v>
      </c>
      <c r="E312" s="11">
        <v>5</v>
      </c>
      <c r="F312" s="5" t="s">
        <v>360</v>
      </c>
      <c r="G312" s="5" t="s">
        <v>360</v>
      </c>
      <c r="H312" s="5" t="s">
        <v>360</v>
      </c>
      <c r="I312" s="5" t="s">
        <v>360</v>
      </c>
      <c r="J312" s="5" t="s">
        <v>360</v>
      </c>
      <c r="K312" s="5" t="s">
        <v>360</v>
      </c>
      <c r="L312" s="5" t="s">
        <v>360</v>
      </c>
      <c r="M312" s="5" t="s">
        <v>360</v>
      </c>
      <c r="N312" s="35">
        <v>421.7</v>
      </c>
      <c r="O312" s="35">
        <v>435.1</v>
      </c>
      <c r="P312" s="4">
        <f t="shared" si="52"/>
        <v>1.031776144178326</v>
      </c>
      <c r="Q312" s="11">
        <v>20</v>
      </c>
      <c r="R312" s="5" t="s">
        <v>360</v>
      </c>
      <c r="S312" s="5" t="s">
        <v>360</v>
      </c>
      <c r="T312" s="5" t="s">
        <v>360</v>
      </c>
      <c r="U312" s="5" t="s">
        <v>360</v>
      </c>
      <c r="V312" s="5" t="s">
        <v>360</v>
      </c>
      <c r="W312" s="5" t="s">
        <v>360</v>
      </c>
      <c r="X312" s="43">
        <f t="shared" si="57"/>
        <v>1.0185755464641881</v>
      </c>
      <c r="Y312" s="44">
        <v>760</v>
      </c>
      <c r="Z312" s="35">
        <f t="shared" si="53"/>
        <v>69.090909090909093</v>
      </c>
      <c r="AA312" s="35">
        <f t="shared" si="58"/>
        <v>70.400000000000006</v>
      </c>
      <c r="AB312" s="35">
        <f t="shared" si="54"/>
        <v>1.3090909090909122</v>
      </c>
      <c r="AC312" s="35">
        <v>0</v>
      </c>
      <c r="AD312" s="35">
        <f t="shared" si="55"/>
        <v>70.400000000000006</v>
      </c>
      <c r="AE312" s="35"/>
      <c r="AF312" s="35">
        <f t="shared" si="56"/>
        <v>70.400000000000006</v>
      </c>
      <c r="AG312" s="35">
        <v>70.400000000000006</v>
      </c>
      <c r="AH312" s="35">
        <f t="shared" si="59"/>
        <v>0</v>
      </c>
      <c r="AI312" s="77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10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10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10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  <c r="EO312" s="9"/>
      <c r="EP312" s="9"/>
      <c r="EQ312" s="9"/>
      <c r="ER312" s="9"/>
      <c r="ES312" s="9"/>
      <c r="ET312" s="9"/>
      <c r="EU312" s="9"/>
      <c r="EV312" s="9"/>
      <c r="EW312" s="10"/>
      <c r="EX312" s="9"/>
      <c r="EY312" s="9"/>
      <c r="EZ312" s="9"/>
      <c r="FA312" s="9"/>
      <c r="FB312" s="9"/>
      <c r="FC312" s="9"/>
      <c r="FD312" s="9"/>
      <c r="FE312" s="9"/>
      <c r="FF312" s="9"/>
      <c r="FG312" s="9"/>
      <c r="FH312" s="9"/>
      <c r="FI312" s="9"/>
      <c r="FJ312" s="9"/>
      <c r="FK312" s="9"/>
      <c r="FL312" s="9"/>
      <c r="FM312" s="9"/>
      <c r="FN312" s="9"/>
      <c r="FO312" s="9"/>
      <c r="FP312" s="9"/>
      <c r="FQ312" s="9"/>
      <c r="FR312" s="9"/>
      <c r="FS312" s="9"/>
      <c r="FT312" s="9"/>
      <c r="FU312" s="9"/>
      <c r="FV312" s="9"/>
      <c r="FW312" s="9"/>
      <c r="FX312" s="9"/>
      <c r="FY312" s="10"/>
      <c r="FZ312" s="9"/>
      <c r="GA312" s="9"/>
    </row>
    <row r="313" spans="1:183" s="2" customFormat="1" ht="17.100000000000001" customHeight="1">
      <c r="A313" s="45" t="s">
        <v>294</v>
      </c>
      <c r="B313" s="63">
        <v>17398</v>
      </c>
      <c r="C313" s="63">
        <v>16381.6</v>
      </c>
      <c r="D313" s="4">
        <f t="shared" ref="D313:D376" si="60">IF(E313=0,0,IF(B313=0,1,IF(C313&lt;0,0,IF(C313/B313&gt;1.2,IF((C313/B313-1.2)*0.1+1.2&gt;1.3,1.3,(C313/B313-1.2)*0.1+1.2),C313/B313))))</f>
        <v>0.94157949189562018</v>
      </c>
      <c r="E313" s="11">
        <v>5</v>
      </c>
      <c r="F313" s="5" t="s">
        <v>360</v>
      </c>
      <c r="G313" s="5" t="s">
        <v>360</v>
      </c>
      <c r="H313" s="5" t="s">
        <v>360</v>
      </c>
      <c r="I313" s="5" t="s">
        <v>360</v>
      </c>
      <c r="J313" s="5" t="s">
        <v>360</v>
      </c>
      <c r="K313" s="5" t="s">
        <v>360</v>
      </c>
      <c r="L313" s="5" t="s">
        <v>360</v>
      </c>
      <c r="M313" s="5" t="s">
        <v>360</v>
      </c>
      <c r="N313" s="35">
        <v>653.6</v>
      </c>
      <c r="O313" s="35">
        <v>577.4</v>
      </c>
      <c r="P313" s="4">
        <f t="shared" ref="P313:P376" si="61">IF(Q313=0,0,IF(N313=0,1,IF(O313&lt;0,0,IF(O313/N313&gt;1.2,IF((O313/N313-1.2)*0.1+1.2&gt;1.3,1.3,(O313/N313-1.2)*0.1+1.2),O313/N313))))</f>
        <v>0.8834149326805385</v>
      </c>
      <c r="Q313" s="11">
        <v>20</v>
      </c>
      <c r="R313" s="5" t="s">
        <v>360</v>
      </c>
      <c r="S313" s="5" t="s">
        <v>360</v>
      </c>
      <c r="T313" s="5" t="s">
        <v>360</v>
      </c>
      <c r="U313" s="5" t="s">
        <v>360</v>
      </c>
      <c r="V313" s="5" t="s">
        <v>360</v>
      </c>
      <c r="W313" s="5" t="s">
        <v>360</v>
      </c>
      <c r="X313" s="43">
        <f t="shared" si="57"/>
        <v>0.89504784452355479</v>
      </c>
      <c r="Y313" s="44">
        <v>738</v>
      </c>
      <c r="Z313" s="35">
        <f t="shared" ref="Z313:Z376" si="62">Y313/11</f>
        <v>67.090909090909093</v>
      </c>
      <c r="AA313" s="35">
        <f t="shared" si="58"/>
        <v>60</v>
      </c>
      <c r="AB313" s="35">
        <f t="shared" ref="AB313:AB376" si="63">AA313-Z313</f>
        <v>-7.0909090909090935</v>
      </c>
      <c r="AC313" s="35">
        <v>0</v>
      </c>
      <c r="AD313" s="35">
        <f t="shared" ref="AD313:AD376" si="64">IF((AA313+AC313)&gt;0,ROUND(AA313+AC313,1),0)</f>
        <v>60</v>
      </c>
      <c r="AE313" s="35"/>
      <c r="AF313" s="35">
        <f t="shared" ref="AF313:AF376" si="65">ROUND(AD313-AE313,1)</f>
        <v>60</v>
      </c>
      <c r="AG313" s="35">
        <v>60</v>
      </c>
      <c r="AH313" s="35">
        <f t="shared" si="59"/>
        <v>0</v>
      </c>
      <c r="AI313" s="77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10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10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10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  <c r="EO313" s="9"/>
      <c r="EP313" s="9"/>
      <c r="EQ313" s="9"/>
      <c r="ER313" s="9"/>
      <c r="ES313" s="9"/>
      <c r="ET313" s="9"/>
      <c r="EU313" s="9"/>
      <c r="EV313" s="9"/>
      <c r="EW313" s="10"/>
      <c r="EX313" s="9"/>
      <c r="EY313" s="9"/>
      <c r="EZ313" s="9"/>
      <c r="FA313" s="9"/>
      <c r="FB313" s="9"/>
      <c r="FC313" s="9"/>
      <c r="FD313" s="9"/>
      <c r="FE313" s="9"/>
      <c r="FF313" s="9"/>
      <c r="FG313" s="9"/>
      <c r="FH313" s="9"/>
      <c r="FI313" s="9"/>
      <c r="FJ313" s="9"/>
      <c r="FK313" s="9"/>
      <c r="FL313" s="9"/>
      <c r="FM313" s="9"/>
      <c r="FN313" s="9"/>
      <c r="FO313" s="9"/>
      <c r="FP313" s="9"/>
      <c r="FQ313" s="9"/>
      <c r="FR313" s="9"/>
      <c r="FS313" s="9"/>
      <c r="FT313" s="9"/>
      <c r="FU313" s="9"/>
      <c r="FV313" s="9"/>
      <c r="FW313" s="9"/>
      <c r="FX313" s="9"/>
      <c r="FY313" s="10"/>
      <c r="FZ313" s="9"/>
      <c r="GA313" s="9"/>
    </row>
    <row r="314" spans="1:183" s="2" customFormat="1" ht="17.100000000000001" customHeight="1">
      <c r="A314" s="45" t="s">
        <v>295</v>
      </c>
      <c r="B314" s="63">
        <v>6700</v>
      </c>
      <c r="C314" s="63">
        <v>9397.6</v>
      </c>
      <c r="D314" s="4">
        <f t="shared" si="60"/>
        <v>1.2202626865671642</v>
      </c>
      <c r="E314" s="11">
        <v>5</v>
      </c>
      <c r="F314" s="5" t="s">
        <v>360</v>
      </c>
      <c r="G314" s="5" t="s">
        <v>360</v>
      </c>
      <c r="H314" s="5" t="s">
        <v>360</v>
      </c>
      <c r="I314" s="5" t="s">
        <v>360</v>
      </c>
      <c r="J314" s="5" t="s">
        <v>360</v>
      </c>
      <c r="K314" s="5" t="s">
        <v>360</v>
      </c>
      <c r="L314" s="5" t="s">
        <v>360</v>
      </c>
      <c r="M314" s="5" t="s">
        <v>360</v>
      </c>
      <c r="N314" s="35">
        <v>719</v>
      </c>
      <c r="O314" s="35">
        <v>867.7</v>
      </c>
      <c r="P314" s="4">
        <f t="shared" si="61"/>
        <v>1.2006815020862309</v>
      </c>
      <c r="Q314" s="11">
        <v>20</v>
      </c>
      <c r="R314" s="5" t="s">
        <v>360</v>
      </c>
      <c r="S314" s="5" t="s">
        <v>360</v>
      </c>
      <c r="T314" s="5" t="s">
        <v>360</v>
      </c>
      <c r="U314" s="5" t="s">
        <v>360</v>
      </c>
      <c r="V314" s="5" t="s">
        <v>360</v>
      </c>
      <c r="W314" s="5" t="s">
        <v>360</v>
      </c>
      <c r="X314" s="43">
        <f t="shared" ref="X314:X377" si="66">(D314*E314+P314*Q314)/(E314+Q314)</f>
        <v>1.2045977389824174</v>
      </c>
      <c r="Y314" s="44">
        <v>2018</v>
      </c>
      <c r="Z314" s="35">
        <f t="shared" si="62"/>
        <v>183.45454545454547</v>
      </c>
      <c r="AA314" s="35">
        <f t="shared" ref="AA314:AA377" si="67">ROUND(X314*Z314,1)</f>
        <v>221</v>
      </c>
      <c r="AB314" s="35">
        <f t="shared" si="63"/>
        <v>37.545454545454533</v>
      </c>
      <c r="AC314" s="35">
        <v>0</v>
      </c>
      <c r="AD314" s="35">
        <f t="shared" si="64"/>
        <v>221</v>
      </c>
      <c r="AE314" s="35"/>
      <c r="AF314" s="35">
        <f t="shared" si="65"/>
        <v>221</v>
      </c>
      <c r="AG314" s="35">
        <v>221</v>
      </c>
      <c r="AH314" s="35">
        <f t="shared" ref="AH314:AH377" si="68">ROUND(AF314-AG314,1)</f>
        <v>0</v>
      </c>
      <c r="AI314" s="77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10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10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10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  <c r="EO314" s="9"/>
      <c r="EP314" s="9"/>
      <c r="EQ314" s="9"/>
      <c r="ER314" s="9"/>
      <c r="ES314" s="9"/>
      <c r="ET314" s="9"/>
      <c r="EU314" s="9"/>
      <c r="EV314" s="9"/>
      <c r="EW314" s="10"/>
      <c r="EX314" s="9"/>
      <c r="EY314" s="9"/>
      <c r="EZ314" s="9"/>
      <c r="FA314" s="9"/>
      <c r="FB314" s="9"/>
      <c r="FC314" s="9"/>
      <c r="FD314" s="9"/>
      <c r="FE314" s="9"/>
      <c r="FF314" s="9"/>
      <c r="FG314" s="9"/>
      <c r="FH314" s="9"/>
      <c r="FI314" s="9"/>
      <c r="FJ314" s="9"/>
      <c r="FK314" s="9"/>
      <c r="FL314" s="9"/>
      <c r="FM314" s="9"/>
      <c r="FN314" s="9"/>
      <c r="FO314" s="9"/>
      <c r="FP314" s="9"/>
      <c r="FQ314" s="9"/>
      <c r="FR314" s="9"/>
      <c r="FS314" s="9"/>
      <c r="FT314" s="9"/>
      <c r="FU314" s="9"/>
      <c r="FV314" s="9"/>
      <c r="FW314" s="9"/>
      <c r="FX314" s="9"/>
      <c r="FY314" s="10"/>
      <c r="FZ314" s="9"/>
      <c r="GA314" s="9"/>
    </row>
    <row r="315" spans="1:183" s="2" customFormat="1" ht="17.100000000000001" customHeight="1">
      <c r="A315" s="18" t="s">
        <v>296</v>
      </c>
      <c r="B315" s="58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35"/>
      <c r="AD315" s="35"/>
      <c r="AE315" s="35"/>
      <c r="AF315" s="35"/>
      <c r="AG315" s="35"/>
      <c r="AH315" s="35"/>
      <c r="AI315" s="77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10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10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10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  <c r="EO315" s="9"/>
      <c r="EP315" s="9"/>
      <c r="EQ315" s="9"/>
      <c r="ER315" s="9"/>
      <c r="ES315" s="9"/>
      <c r="ET315" s="9"/>
      <c r="EU315" s="9"/>
      <c r="EV315" s="9"/>
      <c r="EW315" s="10"/>
      <c r="EX315" s="9"/>
      <c r="EY315" s="9"/>
      <c r="EZ315" s="9"/>
      <c r="FA315" s="9"/>
      <c r="FB315" s="9"/>
      <c r="FC315" s="9"/>
      <c r="FD315" s="9"/>
      <c r="FE315" s="9"/>
      <c r="FF315" s="9"/>
      <c r="FG315" s="9"/>
      <c r="FH315" s="9"/>
      <c r="FI315" s="9"/>
      <c r="FJ315" s="9"/>
      <c r="FK315" s="9"/>
      <c r="FL315" s="9"/>
      <c r="FM315" s="9"/>
      <c r="FN315" s="9"/>
      <c r="FO315" s="9"/>
      <c r="FP315" s="9"/>
      <c r="FQ315" s="9"/>
      <c r="FR315" s="9"/>
      <c r="FS315" s="9"/>
      <c r="FT315" s="9"/>
      <c r="FU315" s="9"/>
      <c r="FV315" s="9"/>
      <c r="FW315" s="9"/>
      <c r="FX315" s="9"/>
      <c r="FY315" s="10"/>
      <c r="FZ315" s="9"/>
      <c r="GA315" s="9"/>
    </row>
    <row r="316" spans="1:183" s="2" customFormat="1" ht="17.100000000000001" customHeight="1">
      <c r="A316" s="45" t="s">
        <v>297</v>
      </c>
      <c r="B316" s="63">
        <v>2500</v>
      </c>
      <c r="C316" s="63">
        <v>4453.6000000000004</v>
      </c>
      <c r="D316" s="4">
        <f t="shared" si="60"/>
        <v>1.2581439999999999</v>
      </c>
      <c r="E316" s="11">
        <v>5</v>
      </c>
      <c r="F316" s="5" t="s">
        <v>360</v>
      </c>
      <c r="G316" s="5" t="s">
        <v>360</v>
      </c>
      <c r="H316" s="5" t="s">
        <v>360</v>
      </c>
      <c r="I316" s="5" t="s">
        <v>360</v>
      </c>
      <c r="J316" s="5" t="s">
        <v>360</v>
      </c>
      <c r="K316" s="5" t="s">
        <v>360</v>
      </c>
      <c r="L316" s="5" t="s">
        <v>360</v>
      </c>
      <c r="M316" s="5" t="s">
        <v>360</v>
      </c>
      <c r="N316" s="35">
        <v>272.60000000000002</v>
      </c>
      <c r="O316" s="35">
        <v>193.2</v>
      </c>
      <c r="P316" s="4">
        <f t="shared" si="61"/>
        <v>0.70873074101247235</v>
      </c>
      <c r="Q316" s="11">
        <v>20</v>
      </c>
      <c r="R316" s="5" t="s">
        <v>360</v>
      </c>
      <c r="S316" s="5" t="s">
        <v>360</v>
      </c>
      <c r="T316" s="5" t="s">
        <v>360</v>
      </c>
      <c r="U316" s="5" t="s">
        <v>360</v>
      </c>
      <c r="V316" s="5" t="s">
        <v>360</v>
      </c>
      <c r="W316" s="5" t="s">
        <v>360</v>
      </c>
      <c r="X316" s="43">
        <f t="shared" si="66"/>
        <v>0.8186133928099778</v>
      </c>
      <c r="Y316" s="44">
        <v>54</v>
      </c>
      <c r="Z316" s="35">
        <f t="shared" si="62"/>
        <v>4.9090909090909092</v>
      </c>
      <c r="AA316" s="35">
        <f t="shared" si="67"/>
        <v>4</v>
      </c>
      <c r="AB316" s="35">
        <f t="shared" si="63"/>
        <v>-0.90909090909090917</v>
      </c>
      <c r="AC316" s="35">
        <v>0</v>
      </c>
      <c r="AD316" s="35">
        <f t="shared" si="64"/>
        <v>4</v>
      </c>
      <c r="AE316" s="35"/>
      <c r="AF316" s="35">
        <f t="shared" si="65"/>
        <v>4</v>
      </c>
      <c r="AG316" s="35">
        <v>4</v>
      </c>
      <c r="AH316" s="35">
        <f t="shared" si="68"/>
        <v>0</v>
      </c>
      <c r="AI316" s="77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10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10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10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  <c r="EO316" s="9"/>
      <c r="EP316" s="9"/>
      <c r="EQ316" s="9"/>
      <c r="ER316" s="9"/>
      <c r="ES316" s="9"/>
      <c r="ET316" s="9"/>
      <c r="EU316" s="9"/>
      <c r="EV316" s="9"/>
      <c r="EW316" s="10"/>
      <c r="EX316" s="9"/>
      <c r="EY316" s="9"/>
      <c r="EZ316" s="9"/>
      <c r="FA316" s="9"/>
      <c r="FB316" s="9"/>
      <c r="FC316" s="9"/>
      <c r="FD316" s="9"/>
      <c r="FE316" s="9"/>
      <c r="FF316" s="9"/>
      <c r="FG316" s="9"/>
      <c r="FH316" s="9"/>
      <c r="FI316" s="9"/>
      <c r="FJ316" s="9"/>
      <c r="FK316" s="9"/>
      <c r="FL316" s="9"/>
      <c r="FM316" s="9"/>
      <c r="FN316" s="9"/>
      <c r="FO316" s="9"/>
      <c r="FP316" s="9"/>
      <c r="FQ316" s="9"/>
      <c r="FR316" s="9"/>
      <c r="FS316" s="9"/>
      <c r="FT316" s="9"/>
      <c r="FU316" s="9"/>
      <c r="FV316" s="9"/>
      <c r="FW316" s="9"/>
      <c r="FX316" s="9"/>
      <c r="FY316" s="10"/>
      <c r="FZ316" s="9"/>
      <c r="GA316" s="9"/>
    </row>
    <row r="317" spans="1:183" s="2" customFormat="1" ht="17.100000000000001" customHeight="1">
      <c r="A317" s="45" t="s">
        <v>298</v>
      </c>
      <c r="B317" s="63">
        <v>11700</v>
      </c>
      <c r="C317" s="63">
        <v>11005.4</v>
      </c>
      <c r="D317" s="4">
        <f t="shared" si="60"/>
        <v>0.94063247863247856</v>
      </c>
      <c r="E317" s="11">
        <v>5</v>
      </c>
      <c r="F317" s="5" t="s">
        <v>360</v>
      </c>
      <c r="G317" s="5" t="s">
        <v>360</v>
      </c>
      <c r="H317" s="5" t="s">
        <v>360</v>
      </c>
      <c r="I317" s="5" t="s">
        <v>360</v>
      </c>
      <c r="J317" s="5" t="s">
        <v>360</v>
      </c>
      <c r="K317" s="5" t="s">
        <v>360</v>
      </c>
      <c r="L317" s="5" t="s">
        <v>360</v>
      </c>
      <c r="M317" s="5" t="s">
        <v>360</v>
      </c>
      <c r="N317" s="35">
        <v>987.4</v>
      </c>
      <c r="O317" s="35">
        <v>606.70000000000005</v>
      </c>
      <c r="P317" s="4">
        <f t="shared" si="61"/>
        <v>0.61444196880696789</v>
      </c>
      <c r="Q317" s="11">
        <v>20</v>
      </c>
      <c r="R317" s="5" t="s">
        <v>360</v>
      </c>
      <c r="S317" s="5" t="s">
        <v>360</v>
      </c>
      <c r="T317" s="5" t="s">
        <v>360</v>
      </c>
      <c r="U317" s="5" t="s">
        <v>360</v>
      </c>
      <c r="V317" s="5" t="s">
        <v>360</v>
      </c>
      <c r="W317" s="5" t="s">
        <v>360</v>
      </c>
      <c r="X317" s="43">
        <f t="shared" si="66"/>
        <v>0.67968007077207004</v>
      </c>
      <c r="Y317" s="44">
        <v>59</v>
      </c>
      <c r="Z317" s="35">
        <f t="shared" si="62"/>
        <v>5.3636363636363633</v>
      </c>
      <c r="AA317" s="35">
        <f t="shared" si="67"/>
        <v>3.6</v>
      </c>
      <c r="AB317" s="35">
        <f t="shared" si="63"/>
        <v>-1.7636363636363632</v>
      </c>
      <c r="AC317" s="35">
        <v>0</v>
      </c>
      <c r="AD317" s="35">
        <f t="shared" si="64"/>
        <v>3.6</v>
      </c>
      <c r="AE317" s="35"/>
      <c r="AF317" s="35">
        <f t="shared" si="65"/>
        <v>3.6</v>
      </c>
      <c r="AG317" s="35">
        <v>3.6</v>
      </c>
      <c r="AH317" s="35">
        <f t="shared" si="68"/>
        <v>0</v>
      </c>
      <c r="AI317" s="77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10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10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10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  <c r="EO317" s="9"/>
      <c r="EP317" s="9"/>
      <c r="EQ317" s="9"/>
      <c r="ER317" s="9"/>
      <c r="ES317" s="9"/>
      <c r="ET317" s="9"/>
      <c r="EU317" s="9"/>
      <c r="EV317" s="9"/>
      <c r="EW317" s="10"/>
      <c r="EX317" s="9"/>
      <c r="EY317" s="9"/>
      <c r="EZ317" s="9"/>
      <c r="FA317" s="9"/>
      <c r="FB317" s="9"/>
      <c r="FC317" s="9"/>
      <c r="FD317" s="9"/>
      <c r="FE317" s="9"/>
      <c r="FF317" s="9"/>
      <c r="FG317" s="9"/>
      <c r="FH317" s="9"/>
      <c r="FI317" s="9"/>
      <c r="FJ317" s="9"/>
      <c r="FK317" s="9"/>
      <c r="FL317" s="9"/>
      <c r="FM317" s="9"/>
      <c r="FN317" s="9"/>
      <c r="FO317" s="9"/>
      <c r="FP317" s="9"/>
      <c r="FQ317" s="9"/>
      <c r="FR317" s="9"/>
      <c r="FS317" s="9"/>
      <c r="FT317" s="9"/>
      <c r="FU317" s="9"/>
      <c r="FV317" s="9"/>
      <c r="FW317" s="9"/>
      <c r="FX317" s="9"/>
      <c r="FY317" s="10"/>
      <c r="FZ317" s="9"/>
      <c r="GA317" s="9"/>
    </row>
    <row r="318" spans="1:183" s="2" customFormat="1" ht="17.100000000000001" customHeight="1">
      <c r="A318" s="45" t="s">
        <v>299</v>
      </c>
      <c r="B318" s="63">
        <v>810</v>
      </c>
      <c r="C318" s="63">
        <v>665.8</v>
      </c>
      <c r="D318" s="4">
        <f t="shared" si="60"/>
        <v>0.82197530864197521</v>
      </c>
      <c r="E318" s="11">
        <v>5</v>
      </c>
      <c r="F318" s="5" t="s">
        <v>360</v>
      </c>
      <c r="G318" s="5" t="s">
        <v>360</v>
      </c>
      <c r="H318" s="5" t="s">
        <v>360</v>
      </c>
      <c r="I318" s="5" t="s">
        <v>360</v>
      </c>
      <c r="J318" s="5" t="s">
        <v>360</v>
      </c>
      <c r="K318" s="5" t="s">
        <v>360</v>
      </c>
      <c r="L318" s="5" t="s">
        <v>360</v>
      </c>
      <c r="M318" s="5" t="s">
        <v>360</v>
      </c>
      <c r="N318" s="35">
        <v>289.2</v>
      </c>
      <c r="O318" s="35">
        <v>168.8</v>
      </c>
      <c r="P318" s="4">
        <f t="shared" si="61"/>
        <v>0.58367911479944679</v>
      </c>
      <c r="Q318" s="11">
        <v>20</v>
      </c>
      <c r="R318" s="5" t="s">
        <v>360</v>
      </c>
      <c r="S318" s="5" t="s">
        <v>360</v>
      </c>
      <c r="T318" s="5" t="s">
        <v>360</v>
      </c>
      <c r="U318" s="5" t="s">
        <v>360</v>
      </c>
      <c r="V318" s="5" t="s">
        <v>360</v>
      </c>
      <c r="W318" s="5" t="s">
        <v>360</v>
      </c>
      <c r="X318" s="43">
        <f t="shared" si="66"/>
        <v>0.63133835356795243</v>
      </c>
      <c r="Y318" s="44">
        <v>568</v>
      </c>
      <c r="Z318" s="35">
        <f t="shared" si="62"/>
        <v>51.636363636363633</v>
      </c>
      <c r="AA318" s="35">
        <f t="shared" si="67"/>
        <v>32.6</v>
      </c>
      <c r="AB318" s="35">
        <f t="shared" si="63"/>
        <v>-19.036363636363632</v>
      </c>
      <c r="AC318" s="35">
        <v>0</v>
      </c>
      <c r="AD318" s="35">
        <f t="shared" si="64"/>
        <v>32.6</v>
      </c>
      <c r="AE318" s="35"/>
      <c r="AF318" s="35">
        <f t="shared" si="65"/>
        <v>32.6</v>
      </c>
      <c r="AG318" s="35">
        <v>32.6</v>
      </c>
      <c r="AH318" s="35">
        <f t="shared" si="68"/>
        <v>0</v>
      </c>
      <c r="AI318" s="77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10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10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10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  <c r="EO318" s="9"/>
      <c r="EP318" s="9"/>
      <c r="EQ318" s="9"/>
      <c r="ER318" s="9"/>
      <c r="ES318" s="9"/>
      <c r="ET318" s="9"/>
      <c r="EU318" s="9"/>
      <c r="EV318" s="9"/>
      <c r="EW318" s="10"/>
      <c r="EX318" s="9"/>
      <c r="EY318" s="9"/>
      <c r="EZ318" s="9"/>
      <c r="FA318" s="9"/>
      <c r="FB318" s="9"/>
      <c r="FC318" s="9"/>
      <c r="FD318" s="9"/>
      <c r="FE318" s="9"/>
      <c r="FF318" s="9"/>
      <c r="FG318" s="9"/>
      <c r="FH318" s="9"/>
      <c r="FI318" s="9"/>
      <c r="FJ318" s="9"/>
      <c r="FK318" s="9"/>
      <c r="FL318" s="9"/>
      <c r="FM318" s="9"/>
      <c r="FN318" s="9"/>
      <c r="FO318" s="9"/>
      <c r="FP318" s="9"/>
      <c r="FQ318" s="9"/>
      <c r="FR318" s="9"/>
      <c r="FS318" s="9"/>
      <c r="FT318" s="9"/>
      <c r="FU318" s="9"/>
      <c r="FV318" s="9"/>
      <c r="FW318" s="9"/>
      <c r="FX318" s="9"/>
      <c r="FY318" s="10"/>
      <c r="FZ318" s="9"/>
      <c r="GA318" s="9"/>
    </row>
    <row r="319" spans="1:183" s="2" customFormat="1" ht="17.100000000000001" customHeight="1">
      <c r="A319" s="45" t="s">
        <v>300</v>
      </c>
      <c r="B319" s="63">
        <v>700</v>
      </c>
      <c r="C319" s="63">
        <v>852</v>
      </c>
      <c r="D319" s="4">
        <f t="shared" si="60"/>
        <v>1.2017142857142857</v>
      </c>
      <c r="E319" s="11">
        <v>5</v>
      </c>
      <c r="F319" s="5" t="s">
        <v>360</v>
      </c>
      <c r="G319" s="5" t="s">
        <v>360</v>
      </c>
      <c r="H319" s="5" t="s">
        <v>360</v>
      </c>
      <c r="I319" s="5" t="s">
        <v>360</v>
      </c>
      <c r="J319" s="5" t="s">
        <v>360</v>
      </c>
      <c r="K319" s="5" t="s">
        <v>360</v>
      </c>
      <c r="L319" s="5" t="s">
        <v>360</v>
      </c>
      <c r="M319" s="5" t="s">
        <v>360</v>
      </c>
      <c r="N319" s="35">
        <v>103.2</v>
      </c>
      <c r="O319" s="35">
        <v>59.4</v>
      </c>
      <c r="P319" s="4">
        <f t="shared" si="61"/>
        <v>0.57558139534883723</v>
      </c>
      <c r="Q319" s="11">
        <v>20</v>
      </c>
      <c r="R319" s="5" t="s">
        <v>360</v>
      </c>
      <c r="S319" s="5" t="s">
        <v>360</v>
      </c>
      <c r="T319" s="5" t="s">
        <v>360</v>
      </c>
      <c r="U319" s="5" t="s">
        <v>360</v>
      </c>
      <c r="V319" s="5" t="s">
        <v>360</v>
      </c>
      <c r="W319" s="5" t="s">
        <v>360</v>
      </c>
      <c r="X319" s="43">
        <f t="shared" si="66"/>
        <v>0.70080797342192691</v>
      </c>
      <c r="Y319" s="44">
        <v>923</v>
      </c>
      <c r="Z319" s="35">
        <f t="shared" si="62"/>
        <v>83.909090909090907</v>
      </c>
      <c r="AA319" s="35">
        <f t="shared" si="67"/>
        <v>58.8</v>
      </c>
      <c r="AB319" s="35">
        <f t="shared" si="63"/>
        <v>-25.109090909090909</v>
      </c>
      <c r="AC319" s="35">
        <v>0</v>
      </c>
      <c r="AD319" s="35">
        <f t="shared" si="64"/>
        <v>58.8</v>
      </c>
      <c r="AE319" s="35"/>
      <c r="AF319" s="35">
        <f t="shared" si="65"/>
        <v>58.8</v>
      </c>
      <c r="AG319" s="35">
        <v>58.8</v>
      </c>
      <c r="AH319" s="35">
        <f t="shared" si="68"/>
        <v>0</v>
      </c>
      <c r="AI319" s="77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10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10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10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  <c r="EO319" s="9"/>
      <c r="EP319" s="9"/>
      <c r="EQ319" s="9"/>
      <c r="ER319" s="9"/>
      <c r="ES319" s="9"/>
      <c r="ET319" s="9"/>
      <c r="EU319" s="9"/>
      <c r="EV319" s="9"/>
      <c r="EW319" s="10"/>
      <c r="EX319" s="9"/>
      <c r="EY319" s="9"/>
      <c r="EZ319" s="9"/>
      <c r="FA319" s="9"/>
      <c r="FB319" s="9"/>
      <c r="FC319" s="9"/>
      <c r="FD319" s="9"/>
      <c r="FE319" s="9"/>
      <c r="FF319" s="9"/>
      <c r="FG319" s="9"/>
      <c r="FH319" s="9"/>
      <c r="FI319" s="9"/>
      <c r="FJ319" s="9"/>
      <c r="FK319" s="9"/>
      <c r="FL319" s="9"/>
      <c r="FM319" s="9"/>
      <c r="FN319" s="9"/>
      <c r="FO319" s="9"/>
      <c r="FP319" s="9"/>
      <c r="FQ319" s="9"/>
      <c r="FR319" s="9"/>
      <c r="FS319" s="9"/>
      <c r="FT319" s="9"/>
      <c r="FU319" s="9"/>
      <c r="FV319" s="9"/>
      <c r="FW319" s="9"/>
      <c r="FX319" s="9"/>
      <c r="FY319" s="10"/>
      <c r="FZ319" s="9"/>
      <c r="GA319" s="9"/>
    </row>
    <row r="320" spans="1:183" s="2" customFormat="1" ht="17.100000000000001" customHeight="1">
      <c r="A320" s="45" t="s">
        <v>301</v>
      </c>
      <c r="B320" s="63">
        <v>270</v>
      </c>
      <c r="C320" s="63">
        <v>200</v>
      </c>
      <c r="D320" s="4">
        <f t="shared" si="60"/>
        <v>0.7407407407407407</v>
      </c>
      <c r="E320" s="11">
        <v>5</v>
      </c>
      <c r="F320" s="5" t="s">
        <v>360</v>
      </c>
      <c r="G320" s="5" t="s">
        <v>360</v>
      </c>
      <c r="H320" s="5" t="s">
        <v>360</v>
      </c>
      <c r="I320" s="5" t="s">
        <v>360</v>
      </c>
      <c r="J320" s="5" t="s">
        <v>360</v>
      </c>
      <c r="K320" s="5" t="s">
        <v>360</v>
      </c>
      <c r="L320" s="5" t="s">
        <v>360</v>
      </c>
      <c r="M320" s="5" t="s">
        <v>360</v>
      </c>
      <c r="N320" s="35">
        <v>154.69999999999999</v>
      </c>
      <c r="O320" s="35">
        <v>62.7</v>
      </c>
      <c r="P320" s="4">
        <f t="shared" si="61"/>
        <v>0.40530058177117007</v>
      </c>
      <c r="Q320" s="11">
        <v>20</v>
      </c>
      <c r="R320" s="5" t="s">
        <v>360</v>
      </c>
      <c r="S320" s="5" t="s">
        <v>360</v>
      </c>
      <c r="T320" s="5" t="s">
        <v>360</v>
      </c>
      <c r="U320" s="5" t="s">
        <v>360</v>
      </c>
      <c r="V320" s="5" t="s">
        <v>360</v>
      </c>
      <c r="W320" s="5" t="s">
        <v>360</v>
      </c>
      <c r="X320" s="43">
        <f t="shared" si="66"/>
        <v>0.47238861356508421</v>
      </c>
      <c r="Y320" s="44">
        <v>629</v>
      </c>
      <c r="Z320" s="35">
        <f t="shared" si="62"/>
        <v>57.18181818181818</v>
      </c>
      <c r="AA320" s="35">
        <f t="shared" si="67"/>
        <v>27</v>
      </c>
      <c r="AB320" s="35">
        <f t="shared" si="63"/>
        <v>-30.18181818181818</v>
      </c>
      <c r="AC320" s="35">
        <v>0</v>
      </c>
      <c r="AD320" s="35">
        <f t="shared" si="64"/>
        <v>27</v>
      </c>
      <c r="AE320" s="35"/>
      <c r="AF320" s="35">
        <f t="shared" si="65"/>
        <v>27</v>
      </c>
      <c r="AG320" s="35">
        <v>27</v>
      </c>
      <c r="AH320" s="35">
        <f t="shared" si="68"/>
        <v>0</v>
      </c>
      <c r="AI320" s="77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10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10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10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  <c r="EO320" s="9"/>
      <c r="EP320" s="9"/>
      <c r="EQ320" s="9"/>
      <c r="ER320" s="9"/>
      <c r="ES320" s="9"/>
      <c r="ET320" s="9"/>
      <c r="EU320" s="9"/>
      <c r="EV320" s="9"/>
      <c r="EW320" s="10"/>
      <c r="EX320" s="9"/>
      <c r="EY320" s="9"/>
      <c r="EZ320" s="9"/>
      <c r="FA320" s="9"/>
      <c r="FB320" s="9"/>
      <c r="FC320" s="9"/>
      <c r="FD320" s="9"/>
      <c r="FE320" s="9"/>
      <c r="FF320" s="9"/>
      <c r="FG320" s="9"/>
      <c r="FH320" s="9"/>
      <c r="FI320" s="9"/>
      <c r="FJ320" s="9"/>
      <c r="FK320" s="9"/>
      <c r="FL320" s="9"/>
      <c r="FM320" s="9"/>
      <c r="FN320" s="9"/>
      <c r="FO320" s="9"/>
      <c r="FP320" s="9"/>
      <c r="FQ320" s="9"/>
      <c r="FR320" s="9"/>
      <c r="FS320" s="9"/>
      <c r="FT320" s="9"/>
      <c r="FU320" s="9"/>
      <c r="FV320" s="9"/>
      <c r="FW320" s="9"/>
      <c r="FX320" s="9"/>
      <c r="FY320" s="10"/>
      <c r="FZ320" s="9"/>
      <c r="GA320" s="9"/>
    </row>
    <row r="321" spans="1:183" s="2" customFormat="1" ht="17.100000000000001" customHeight="1">
      <c r="A321" s="45" t="s">
        <v>302</v>
      </c>
      <c r="B321" s="63">
        <v>13000</v>
      </c>
      <c r="C321" s="63">
        <v>9863.9</v>
      </c>
      <c r="D321" s="4">
        <f t="shared" si="60"/>
        <v>0.75876153846153849</v>
      </c>
      <c r="E321" s="11">
        <v>5</v>
      </c>
      <c r="F321" s="5" t="s">
        <v>360</v>
      </c>
      <c r="G321" s="5" t="s">
        <v>360</v>
      </c>
      <c r="H321" s="5" t="s">
        <v>360</v>
      </c>
      <c r="I321" s="5" t="s">
        <v>360</v>
      </c>
      <c r="J321" s="5" t="s">
        <v>360</v>
      </c>
      <c r="K321" s="5" t="s">
        <v>360</v>
      </c>
      <c r="L321" s="5" t="s">
        <v>360</v>
      </c>
      <c r="M321" s="5" t="s">
        <v>360</v>
      </c>
      <c r="N321" s="35">
        <v>299.8</v>
      </c>
      <c r="O321" s="35">
        <v>79.900000000000006</v>
      </c>
      <c r="P321" s="4">
        <f t="shared" si="61"/>
        <v>0.26651100733822547</v>
      </c>
      <c r="Q321" s="11">
        <v>20</v>
      </c>
      <c r="R321" s="5" t="s">
        <v>360</v>
      </c>
      <c r="S321" s="5" t="s">
        <v>360</v>
      </c>
      <c r="T321" s="5" t="s">
        <v>360</v>
      </c>
      <c r="U321" s="5" t="s">
        <v>360</v>
      </c>
      <c r="V321" s="5" t="s">
        <v>360</v>
      </c>
      <c r="W321" s="5" t="s">
        <v>360</v>
      </c>
      <c r="X321" s="43">
        <f t="shared" si="66"/>
        <v>0.36496111356288807</v>
      </c>
      <c r="Y321" s="44">
        <v>433</v>
      </c>
      <c r="Z321" s="35">
        <f t="shared" si="62"/>
        <v>39.363636363636367</v>
      </c>
      <c r="AA321" s="35">
        <f t="shared" si="67"/>
        <v>14.4</v>
      </c>
      <c r="AB321" s="35">
        <f t="shared" si="63"/>
        <v>-24.963636363636368</v>
      </c>
      <c r="AC321" s="35">
        <v>0</v>
      </c>
      <c r="AD321" s="35">
        <f t="shared" si="64"/>
        <v>14.4</v>
      </c>
      <c r="AE321" s="35"/>
      <c r="AF321" s="35">
        <f t="shared" si="65"/>
        <v>14.4</v>
      </c>
      <c r="AG321" s="35">
        <v>14.4</v>
      </c>
      <c r="AH321" s="35">
        <f t="shared" si="68"/>
        <v>0</v>
      </c>
      <c r="AI321" s="77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10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10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10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  <c r="EO321" s="9"/>
      <c r="EP321" s="9"/>
      <c r="EQ321" s="9"/>
      <c r="ER321" s="9"/>
      <c r="ES321" s="9"/>
      <c r="ET321" s="9"/>
      <c r="EU321" s="9"/>
      <c r="EV321" s="9"/>
      <c r="EW321" s="10"/>
      <c r="EX321" s="9"/>
      <c r="EY321" s="9"/>
      <c r="EZ321" s="9"/>
      <c r="FA321" s="9"/>
      <c r="FB321" s="9"/>
      <c r="FC321" s="9"/>
      <c r="FD321" s="9"/>
      <c r="FE321" s="9"/>
      <c r="FF321" s="9"/>
      <c r="FG321" s="9"/>
      <c r="FH321" s="9"/>
      <c r="FI321" s="9"/>
      <c r="FJ321" s="9"/>
      <c r="FK321" s="9"/>
      <c r="FL321" s="9"/>
      <c r="FM321" s="9"/>
      <c r="FN321" s="9"/>
      <c r="FO321" s="9"/>
      <c r="FP321" s="9"/>
      <c r="FQ321" s="9"/>
      <c r="FR321" s="9"/>
      <c r="FS321" s="9"/>
      <c r="FT321" s="9"/>
      <c r="FU321" s="9"/>
      <c r="FV321" s="9"/>
      <c r="FW321" s="9"/>
      <c r="FX321" s="9"/>
      <c r="FY321" s="10"/>
      <c r="FZ321" s="9"/>
      <c r="GA321" s="9"/>
    </row>
    <row r="322" spans="1:183" s="2" customFormat="1" ht="17.100000000000001" customHeight="1">
      <c r="A322" s="45" t="s">
        <v>303</v>
      </c>
      <c r="B322" s="63">
        <v>10000</v>
      </c>
      <c r="C322" s="63">
        <v>11303.6</v>
      </c>
      <c r="D322" s="4">
        <f t="shared" si="60"/>
        <v>1.13036</v>
      </c>
      <c r="E322" s="11">
        <v>5</v>
      </c>
      <c r="F322" s="5" t="s">
        <v>360</v>
      </c>
      <c r="G322" s="5" t="s">
        <v>360</v>
      </c>
      <c r="H322" s="5" t="s">
        <v>360</v>
      </c>
      <c r="I322" s="5" t="s">
        <v>360</v>
      </c>
      <c r="J322" s="5" t="s">
        <v>360</v>
      </c>
      <c r="K322" s="5" t="s">
        <v>360</v>
      </c>
      <c r="L322" s="5" t="s">
        <v>360</v>
      </c>
      <c r="M322" s="5" t="s">
        <v>360</v>
      </c>
      <c r="N322" s="35">
        <v>490.1</v>
      </c>
      <c r="O322" s="35">
        <v>92.9</v>
      </c>
      <c r="P322" s="4">
        <f t="shared" si="61"/>
        <v>0.1895531524178739</v>
      </c>
      <c r="Q322" s="11">
        <v>20</v>
      </c>
      <c r="R322" s="5" t="s">
        <v>360</v>
      </c>
      <c r="S322" s="5" t="s">
        <v>360</v>
      </c>
      <c r="T322" s="5" t="s">
        <v>360</v>
      </c>
      <c r="U322" s="5" t="s">
        <v>360</v>
      </c>
      <c r="V322" s="5" t="s">
        <v>360</v>
      </c>
      <c r="W322" s="5" t="s">
        <v>360</v>
      </c>
      <c r="X322" s="43">
        <f t="shared" si="66"/>
        <v>0.37771452193429911</v>
      </c>
      <c r="Y322" s="44">
        <v>732</v>
      </c>
      <c r="Z322" s="35">
        <f t="shared" si="62"/>
        <v>66.545454545454547</v>
      </c>
      <c r="AA322" s="35">
        <f t="shared" si="67"/>
        <v>25.1</v>
      </c>
      <c r="AB322" s="35">
        <f t="shared" si="63"/>
        <v>-41.445454545454545</v>
      </c>
      <c r="AC322" s="35">
        <v>0</v>
      </c>
      <c r="AD322" s="35">
        <f t="shared" si="64"/>
        <v>25.1</v>
      </c>
      <c r="AE322" s="35"/>
      <c r="AF322" s="35">
        <f t="shared" si="65"/>
        <v>25.1</v>
      </c>
      <c r="AG322" s="35">
        <v>25.1</v>
      </c>
      <c r="AH322" s="35">
        <f t="shared" si="68"/>
        <v>0</v>
      </c>
      <c r="AI322" s="77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10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10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10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  <c r="EO322" s="9"/>
      <c r="EP322" s="9"/>
      <c r="EQ322" s="9"/>
      <c r="ER322" s="9"/>
      <c r="ES322" s="9"/>
      <c r="ET322" s="9"/>
      <c r="EU322" s="9"/>
      <c r="EV322" s="9"/>
      <c r="EW322" s="10"/>
      <c r="EX322" s="9"/>
      <c r="EY322" s="9"/>
      <c r="EZ322" s="9"/>
      <c r="FA322" s="9"/>
      <c r="FB322" s="9"/>
      <c r="FC322" s="9"/>
      <c r="FD322" s="9"/>
      <c r="FE322" s="9"/>
      <c r="FF322" s="9"/>
      <c r="FG322" s="9"/>
      <c r="FH322" s="9"/>
      <c r="FI322" s="9"/>
      <c r="FJ322" s="9"/>
      <c r="FK322" s="9"/>
      <c r="FL322" s="9"/>
      <c r="FM322" s="9"/>
      <c r="FN322" s="9"/>
      <c r="FO322" s="9"/>
      <c r="FP322" s="9"/>
      <c r="FQ322" s="9"/>
      <c r="FR322" s="9"/>
      <c r="FS322" s="9"/>
      <c r="FT322" s="9"/>
      <c r="FU322" s="9"/>
      <c r="FV322" s="9"/>
      <c r="FW322" s="9"/>
      <c r="FX322" s="9"/>
      <c r="FY322" s="10"/>
      <c r="FZ322" s="9"/>
      <c r="GA322" s="9"/>
    </row>
    <row r="323" spans="1:183" s="2" customFormat="1" ht="17.100000000000001" customHeight="1">
      <c r="A323" s="45" t="s">
        <v>304</v>
      </c>
      <c r="B323" s="63">
        <v>1500</v>
      </c>
      <c r="C323" s="63">
        <v>2556.5</v>
      </c>
      <c r="D323" s="4">
        <f t="shared" si="60"/>
        <v>1.2504333333333333</v>
      </c>
      <c r="E323" s="11">
        <v>5</v>
      </c>
      <c r="F323" s="5" t="s">
        <v>360</v>
      </c>
      <c r="G323" s="5" t="s">
        <v>360</v>
      </c>
      <c r="H323" s="5" t="s">
        <v>360</v>
      </c>
      <c r="I323" s="5" t="s">
        <v>360</v>
      </c>
      <c r="J323" s="5" t="s">
        <v>360</v>
      </c>
      <c r="K323" s="5" t="s">
        <v>360</v>
      </c>
      <c r="L323" s="5" t="s">
        <v>360</v>
      </c>
      <c r="M323" s="5" t="s">
        <v>360</v>
      </c>
      <c r="N323" s="35">
        <v>522.29999999999995</v>
      </c>
      <c r="O323" s="35">
        <v>41.6</v>
      </c>
      <c r="P323" s="4">
        <f t="shared" si="61"/>
        <v>7.9647712042887245E-2</v>
      </c>
      <c r="Q323" s="11">
        <v>20</v>
      </c>
      <c r="R323" s="5" t="s">
        <v>360</v>
      </c>
      <c r="S323" s="5" t="s">
        <v>360</v>
      </c>
      <c r="T323" s="5" t="s">
        <v>360</v>
      </c>
      <c r="U323" s="5" t="s">
        <v>360</v>
      </c>
      <c r="V323" s="5" t="s">
        <v>360</v>
      </c>
      <c r="W323" s="5" t="s">
        <v>360</v>
      </c>
      <c r="X323" s="43">
        <f t="shared" si="66"/>
        <v>0.31380483630097644</v>
      </c>
      <c r="Y323" s="44">
        <v>464</v>
      </c>
      <c r="Z323" s="35">
        <f t="shared" si="62"/>
        <v>42.18181818181818</v>
      </c>
      <c r="AA323" s="35">
        <f t="shared" si="67"/>
        <v>13.2</v>
      </c>
      <c r="AB323" s="35">
        <f t="shared" si="63"/>
        <v>-28.981818181818181</v>
      </c>
      <c r="AC323" s="35">
        <v>0</v>
      </c>
      <c r="AD323" s="35">
        <f t="shared" si="64"/>
        <v>13.2</v>
      </c>
      <c r="AE323" s="35"/>
      <c r="AF323" s="35">
        <f t="shared" si="65"/>
        <v>13.2</v>
      </c>
      <c r="AG323" s="35">
        <v>13.2</v>
      </c>
      <c r="AH323" s="35">
        <f t="shared" si="68"/>
        <v>0</v>
      </c>
      <c r="AI323" s="77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10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10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10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  <c r="EO323" s="9"/>
      <c r="EP323" s="9"/>
      <c r="EQ323" s="9"/>
      <c r="ER323" s="9"/>
      <c r="ES323" s="9"/>
      <c r="ET323" s="9"/>
      <c r="EU323" s="9"/>
      <c r="EV323" s="9"/>
      <c r="EW323" s="10"/>
      <c r="EX323" s="9"/>
      <c r="EY323" s="9"/>
      <c r="EZ323" s="9"/>
      <c r="FA323" s="9"/>
      <c r="FB323" s="9"/>
      <c r="FC323" s="9"/>
      <c r="FD323" s="9"/>
      <c r="FE323" s="9"/>
      <c r="FF323" s="9"/>
      <c r="FG323" s="9"/>
      <c r="FH323" s="9"/>
      <c r="FI323" s="9"/>
      <c r="FJ323" s="9"/>
      <c r="FK323" s="9"/>
      <c r="FL323" s="9"/>
      <c r="FM323" s="9"/>
      <c r="FN323" s="9"/>
      <c r="FO323" s="9"/>
      <c r="FP323" s="9"/>
      <c r="FQ323" s="9"/>
      <c r="FR323" s="9"/>
      <c r="FS323" s="9"/>
      <c r="FT323" s="9"/>
      <c r="FU323" s="9"/>
      <c r="FV323" s="9"/>
      <c r="FW323" s="9"/>
      <c r="FX323" s="9"/>
      <c r="FY323" s="10"/>
      <c r="FZ323" s="9"/>
      <c r="GA323" s="9"/>
    </row>
    <row r="324" spans="1:183" s="2" customFormat="1" ht="17.100000000000001" customHeight="1">
      <c r="A324" s="45" t="s">
        <v>305</v>
      </c>
      <c r="B324" s="63">
        <v>0</v>
      </c>
      <c r="C324" s="63">
        <v>0</v>
      </c>
      <c r="D324" s="4">
        <f t="shared" si="60"/>
        <v>0</v>
      </c>
      <c r="E324" s="11">
        <v>0</v>
      </c>
      <c r="F324" s="5" t="s">
        <v>360</v>
      </c>
      <c r="G324" s="5" t="s">
        <v>360</v>
      </c>
      <c r="H324" s="5" t="s">
        <v>360</v>
      </c>
      <c r="I324" s="5" t="s">
        <v>360</v>
      </c>
      <c r="J324" s="5" t="s">
        <v>360</v>
      </c>
      <c r="K324" s="5" t="s">
        <v>360</v>
      </c>
      <c r="L324" s="5" t="s">
        <v>360</v>
      </c>
      <c r="M324" s="5" t="s">
        <v>360</v>
      </c>
      <c r="N324" s="35">
        <v>147.19999999999999</v>
      </c>
      <c r="O324" s="35">
        <v>71.8</v>
      </c>
      <c r="P324" s="4">
        <f t="shared" si="61"/>
        <v>0.48777173913043481</v>
      </c>
      <c r="Q324" s="11">
        <v>20</v>
      </c>
      <c r="R324" s="5" t="s">
        <v>360</v>
      </c>
      <c r="S324" s="5" t="s">
        <v>360</v>
      </c>
      <c r="T324" s="5" t="s">
        <v>360</v>
      </c>
      <c r="U324" s="5" t="s">
        <v>360</v>
      </c>
      <c r="V324" s="5" t="s">
        <v>360</v>
      </c>
      <c r="W324" s="5" t="s">
        <v>360</v>
      </c>
      <c r="X324" s="43">
        <f t="shared" si="66"/>
        <v>0.48777173913043476</v>
      </c>
      <c r="Y324" s="44">
        <v>961</v>
      </c>
      <c r="Z324" s="35">
        <f t="shared" si="62"/>
        <v>87.36363636363636</v>
      </c>
      <c r="AA324" s="35">
        <f t="shared" si="67"/>
        <v>42.6</v>
      </c>
      <c r="AB324" s="35">
        <f t="shared" si="63"/>
        <v>-44.763636363636358</v>
      </c>
      <c r="AC324" s="35">
        <v>0</v>
      </c>
      <c r="AD324" s="35">
        <f t="shared" si="64"/>
        <v>42.6</v>
      </c>
      <c r="AE324" s="35"/>
      <c r="AF324" s="35">
        <f t="shared" si="65"/>
        <v>42.6</v>
      </c>
      <c r="AG324" s="35">
        <v>42.6</v>
      </c>
      <c r="AH324" s="35">
        <f t="shared" si="68"/>
        <v>0</v>
      </c>
      <c r="AI324" s="77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10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10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10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  <c r="EO324" s="9"/>
      <c r="EP324" s="9"/>
      <c r="EQ324" s="9"/>
      <c r="ER324" s="9"/>
      <c r="ES324" s="9"/>
      <c r="ET324" s="9"/>
      <c r="EU324" s="9"/>
      <c r="EV324" s="9"/>
      <c r="EW324" s="10"/>
      <c r="EX324" s="9"/>
      <c r="EY324" s="9"/>
      <c r="EZ324" s="9"/>
      <c r="FA324" s="9"/>
      <c r="FB324" s="9"/>
      <c r="FC324" s="9"/>
      <c r="FD324" s="9"/>
      <c r="FE324" s="9"/>
      <c r="FF324" s="9"/>
      <c r="FG324" s="9"/>
      <c r="FH324" s="9"/>
      <c r="FI324" s="9"/>
      <c r="FJ324" s="9"/>
      <c r="FK324" s="9"/>
      <c r="FL324" s="9"/>
      <c r="FM324" s="9"/>
      <c r="FN324" s="9"/>
      <c r="FO324" s="9"/>
      <c r="FP324" s="9"/>
      <c r="FQ324" s="9"/>
      <c r="FR324" s="9"/>
      <c r="FS324" s="9"/>
      <c r="FT324" s="9"/>
      <c r="FU324" s="9"/>
      <c r="FV324" s="9"/>
      <c r="FW324" s="9"/>
      <c r="FX324" s="9"/>
      <c r="FY324" s="10"/>
      <c r="FZ324" s="9"/>
      <c r="GA324" s="9"/>
    </row>
    <row r="325" spans="1:183" s="2" customFormat="1" ht="17.100000000000001" customHeight="1">
      <c r="A325" s="45" t="s">
        <v>306</v>
      </c>
      <c r="B325" s="63">
        <v>0</v>
      </c>
      <c r="C325" s="63">
        <v>0</v>
      </c>
      <c r="D325" s="4">
        <f t="shared" si="60"/>
        <v>0</v>
      </c>
      <c r="E325" s="11">
        <v>0</v>
      </c>
      <c r="F325" s="5" t="s">
        <v>360</v>
      </c>
      <c r="G325" s="5" t="s">
        <v>360</v>
      </c>
      <c r="H325" s="5" t="s">
        <v>360</v>
      </c>
      <c r="I325" s="5" t="s">
        <v>360</v>
      </c>
      <c r="J325" s="5" t="s">
        <v>360</v>
      </c>
      <c r="K325" s="5" t="s">
        <v>360</v>
      </c>
      <c r="L325" s="5" t="s">
        <v>360</v>
      </c>
      <c r="M325" s="5" t="s">
        <v>360</v>
      </c>
      <c r="N325" s="35">
        <v>271.7</v>
      </c>
      <c r="O325" s="35">
        <v>198.1</v>
      </c>
      <c r="P325" s="4">
        <f t="shared" si="61"/>
        <v>0.72911299227088699</v>
      </c>
      <c r="Q325" s="11">
        <v>20</v>
      </c>
      <c r="R325" s="5" t="s">
        <v>360</v>
      </c>
      <c r="S325" s="5" t="s">
        <v>360</v>
      </c>
      <c r="T325" s="5" t="s">
        <v>360</v>
      </c>
      <c r="U325" s="5" t="s">
        <v>360</v>
      </c>
      <c r="V325" s="5" t="s">
        <v>360</v>
      </c>
      <c r="W325" s="5" t="s">
        <v>360</v>
      </c>
      <c r="X325" s="43">
        <f t="shared" si="66"/>
        <v>0.72911299227088699</v>
      </c>
      <c r="Y325" s="44">
        <v>290</v>
      </c>
      <c r="Z325" s="35">
        <f t="shared" si="62"/>
        <v>26.363636363636363</v>
      </c>
      <c r="AA325" s="35">
        <f t="shared" si="67"/>
        <v>19.2</v>
      </c>
      <c r="AB325" s="35">
        <f t="shared" si="63"/>
        <v>-7.163636363636364</v>
      </c>
      <c r="AC325" s="35">
        <v>0</v>
      </c>
      <c r="AD325" s="35">
        <f t="shared" si="64"/>
        <v>19.2</v>
      </c>
      <c r="AE325" s="35"/>
      <c r="AF325" s="35">
        <f t="shared" si="65"/>
        <v>19.2</v>
      </c>
      <c r="AG325" s="35">
        <v>19.2</v>
      </c>
      <c r="AH325" s="35">
        <f t="shared" si="68"/>
        <v>0</v>
      </c>
      <c r="AI325" s="77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10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10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10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  <c r="EO325" s="9"/>
      <c r="EP325" s="9"/>
      <c r="EQ325" s="9"/>
      <c r="ER325" s="9"/>
      <c r="ES325" s="9"/>
      <c r="ET325" s="9"/>
      <c r="EU325" s="9"/>
      <c r="EV325" s="9"/>
      <c r="EW325" s="10"/>
      <c r="EX325" s="9"/>
      <c r="EY325" s="9"/>
      <c r="EZ325" s="9"/>
      <c r="FA325" s="9"/>
      <c r="FB325" s="9"/>
      <c r="FC325" s="9"/>
      <c r="FD325" s="9"/>
      <c r="FE325" s="9"/>
      <c r="FF325" s="9"/>
      <c r="FG325" s="9"/>
      <c r="FH325" s="9"/>
      <c r="FI325" s="9"/>
      <c r="FJ325" s="9"/>
      <c r="FK325" s="9"/>
      <c r="FL325" s="9"/>
      <c r="FM325" s="9"/>
      <c r="FN325" s="9"/>
      <c r="FO325" s="9"/>
      <c r="FP325" s="9"/>
      <c r="FQ325" s="9"/>
      <c r="FR325" s="9"/>
      <c r="FS325" s="9"/>
      <c r="FT325" s="9"/>
      <c r="FU325" s="9"/>
      <c r="FV325" s="9"/>
      <c r="FW325" s="9"/>
      <c r="FX325" s="9"/>
      <c r="FY325" s="10"/>
      <c r="FZ325" s="9"/>
      <c r="GA325" s="9"/>
    </row>
    <row r="326" spans="1:183" s="2" customFormat="1" ht="17.100000000000001" customHeight="1">
      <c r="A326" s="45" t="s">
        <v>307</v>
      </c>
      <c r="B326" s="63">
        <v>6000</v>
      </c>
      <c r="C326" s="63">
        <v>165</v>
      </c>
      <c r="D326" s="4">
        <f t="shared" si="60"/>
        <v>2.75E-2</v>
      </c>
      <c r="E326" s="11">
        <v>5</v>
      </c>
      <c r="F326" s="5" t="s">
        <v>360</v>
      </c>
      <c r="G326" s="5" t="s">
        <v>360</v>
      </c>
      <c r="H326" s="5" t="s">
        <v>360</v>
      </c>
      <c r="I326" s="5" t="s">
        <v>360</v>
      </c>
      <c r="J326" s="5" t="s">
        <v>360</v>
      </c>
      <c r="K326" s="5" t="s">
        <v>360</v>
      </c>
      <c r="L326" s="5" t="s">
        <v>360</v>
      </c>
      <c r="M326" s="5" t="s">
        <v>360</v>
      </c>
      <c r="N326" s="35">
        <v>68.599999999999994</v>
      </c>
      <c r="O326" s="35">
        <v>19.3</v>
      </c>
      <c r="P326" s="4">
        <f t="shared" si="61"/>
        <v>0.28134110787172018</v>
      </c>
      <c r="Q326" s="11">
        <v>20</v>
      </c>
      <c r="R326" s="5" t="s">
        <v>360</v>
      </c>
      <c r="S326" s="5" t="s">
        <v>360</v>
      </c>
      <c r="T326" s="5" t="s">
        <v>360</v>
      </c>
      <c r="U326" s="5" t="s">
        <v>360</v>
      </c>
      <c r="V326" s="5" t="s">
        <v>360</v>
      </c>
      <c r="W326" s="5" t="s">
        <v>360</v>
      </c>
      <c r="X326" s="43">
        <f t="shared" si="66"/>
        <v>0.23057288629737616</v>
      </c>
      <c r="Y326" s="44">
        <v>903</v>
      </c>
      <c r="Z326" s="35">
        <f t="shared" si="62"/>
        <v>82.090909090909093</v>
      </c>
      <c r="AA326" s="35">
        <f t="shared" si="67"/>
        <v>18.899999999999999</v>
      </c>
      <c r="AB326" s="35">
        <f t="shared" si="63"/>
        <v>-63.190909090909095</v>
      </c>
      <c r="AC326" s="35">
        <v>0</v>
      </c>
      <c r="AD326" s="35">
        <f t="shared" si="64"/>
        <v>18.899999999999999</v>
      </c>
      <c r="AE326" s="35"/>
      <c r="AF326" s="35">
        <f t="shared" si="65"/>
        <v>18.899999999999999</v>
      </c>
      <c r="AG326" s="35">
        <v>18.899999999999999</v>
      </c>
      <c r="AH326" s="35">
        <f t="shared" si="68"/>
        <v>0</v>
      </c>
      <c r="AI326" s="77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10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10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10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  <c r="EO326" s="9"/>
      <c r="EP326" s="9"/>
      <c r="EQ326" s="9"/>
      <c r="ER326" s="9"/>
      <c r="ES326" s="9"/>
      <c r="ET326" s="9"/>
      <c r="EU326" s="9"/>
      <c r="EV326" s="9"/>
      <c r="EW326" s="10"/>
      <c r="EX326" s="9"/>
      <c r="EY326" s="9"/>
      <c r="EZ326" s="9"/>
      <c r="FA326" s="9"/>
      <c r="FB326" s="9"/>
      <c r="FC326" s="9"/>
      <c r="FD326" s="9"/>
      <c r="FE326" s="9"/>
      <c r="FF326" s="9"/>
      <c r="FG326" s="9"/>
      <c r="FH326" s="9"/>
      <c r="FI326" s="9"/>
      <c r="FJ326" s="9"/>
      <c r="FK326" s="9"/>
      <c r="FL326" s="9"/>
      <c r="FM326" s="9"/>
      <c r="FN326" s="9"/>
      <c r="FO326" s="9"/>
      <c r="FP326" s="9"/>
      <c r="FQ326" s="9"/>
      <c r="FR326" s="9"/>
      <c r="FS326" s="9"/>
      <c r="FT326" s="9"/>
      <c r="FU326" s="9"/>
      <c r="FV326" s="9"/>
      <c r="FW326" s="9"/>
      <c r="FX326" s="9"/>
      <c r="FY326" s="10"/>
      <c r="FZ326" s="9"/>
      <c r="GA326" s="9"/>
    </row>
    <row r="327" spans="1:183" s="2" customFormat="1" ht="17.100000000000001" customHeight="1">
      <c r="A327" s="45" t="s">
        <v>308</v>
      </c>
      <c r="B327" s="63">
        <v>980</v>
      </c>
      <c r="C327" s="63">
        <v>415.7</v>
      </c>
      <c r="D327" s="4">
        <f t="shared" si="60"/>
        <v>0.42418367346938773</v>
      </c>
      <c r="E327" s="11">
        <v>5</v>
      </c>
      <c r="F327" s="5" t="s">
        <v>360</v>
      </c>
      <c r="G327" s="5" t="s">
        <v>360</v>
      </c>
      <c r="H327" s="5" t="s">
        <v>360</v>
      </c>
      <c r="I327" s="5" t="s">
        <v>360</v>
      </c>
      <c r="J327" s="5" t="s">
        <v>360</v>
      </c>
      <c r="K327" s="5" t="s">
        <v>360</v>
      </c>
      <c r="L327" s="5" t="s">
        <v>360</v>
      </c>
      <c r="M327" s="5" t="s">
        <v>360</v>
      </c>
      <c r="N327" s="35">
        <v>222.3</v>
      </c>
      <c r="O327" s="35">
        <v>151.19999999999999</v>
      </c>
      <c r="P327" s="4">
        <f t="shared" si="61"/>
        <v>0.68016194331983792</v>
      </c>
      <c r="Q327" s="11">
        <v>20</v>
      </c>
      <c r="R327" s="5" t="s">
        <v>360</v>
      </c>
      <c r="S327" s="5" t="s">
        <v>360</v>
      </c>
      <c r="T327" s="5" t="s">
        <v>360</v>
      </c>
      <c r="U327" s="5" t="s">
        <v>360</v>
      </c>
      <c r="V327" s="5" t="s">
        <v>360</v>
      </c>
      <c r="W327" s="5" t="s">
        <v>360</v>
      </c>
      <c r="X327" s="43">
        <f t="shared" si="66"/>
        <v>0.62896628934974785</v>
      </c>
      <c r="Y327" s="44">
        <v>1201</v>
      </c>
      <c r="Z327" s="35">
        <f t="shared" si="62"/>
        <v>109.18181818181819</v>
      </c>
      <c r="AA327" s="35">
        <f t="shared" si="67"/>
        <v>68.7</v>
      </c>
      <c r="AB327" s="35">
        <f t="shared" si="63"/>
        <v>-40.481818181818184</v>
      </c>
      <c r="AC327" s="35">
        <v>0</v>
      </c>
      <c r="AD327" s="35">
        <f t="shared" si="64"/>
        <v>68.7</v>
      </c>
      <c r="AE327" s="35"/>
      <c r="AF327" s="35">
        <f t="shared" si="65"/>
        <v>68.7</v>
      </c>
      <c r="AG327" s="35">
        <v>68.7</v>
      </c>
      <c r="AH327" s="35">
        <f t="shared" si="68"/>
        <v>0</v>
      </c>
      <c r="AI327" s="77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10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10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10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  <c r="EO327" s="9"/>
      <c r="EP327" s="9"/>
      <c r="EQ327" s="9"/>
      <c r="ER327" s="9"/>
      <c r="ES327" s="9"/>
      <c r="ET327" s="9"/>
      <c r="EU327" s="9"/>
      <c r="EV327" s="9"/>
      <c r="EW327" s="10"/>
      <c r="EX327" s="9"/>
      <c r="EY327" s="9"/>
      <c r="EZ327" s="9"/>
      <c r="FA327" s="9"/>
      <c r="FB327" s="9"/>
      <c r="FC327" s="9"/>
      <c r="FD327" s="9"/>
      <c r="FE327" s="9"/>
      <c r="FF327" s="9"/>
      <c r="FG327" s="9"/>
      <c r="FH327" s="9"/>
      <c r="FI327" s="9"/>
      <c r="FJ327" s="9"/>
      <c r="FK327" s="9"/>
      <c r="FL327" s="9"/>
      <c r="FM327" s="9"/>
      <c r="FN327" s="9"/>
      <c r="FO327" s="9"/>
      <c r="FP327" s="9"/>
      <c r="FQ327" s="9"/>
      <c r="FR327" s="9"/>
      <c r="FS327" s="9"/>
      <c r="FT327" s="9"/>
      <c r="FU327" s="9"/>
      <c r="FV327" s="9"/>
      <c r="FW327" s="9"/>
      <c r="FX327" s="9"/>
      <c r="FY327" s="10"/>
      <c r="FZ327" s="9"/>
      <c r="GA327" s="9"/>
    </row>
    <row r="328" spans="1:183" s="2" customFormat="1" ht="17.100000000000001" customHeight="1">
      <c r="A328" s="45" t="s">
        <v>309</v>
      </c>
      <c r="B328" s="63">
        <v>0</v>
      </c>
      <c r="C328" s="63">
        <v>0</v>
      </c>
      <c r="D328" s="4">
        <f t="shared" si="60"/>
        <v>0</v>
      </c>
      <c r="E328" s="11">
        <v>0</v>
      </c>
      <c r="F328" s="5" t="s">
        <v>360</v>
      </c>
      <c r="G328" s="5" t="s">
        <v>360</v>
      </c>
      <c r="H328" s="5" t="s">
        <v>360</v>
      </c>
      <c r="I328" s="5" t="s">
        <v>360</v>
      </c>
      <c r="J328" s="5" t="s">
        <v>360</v>
      </c>
      <c r="K328" s="5" t="s">
        <v>360</v>
      </c>
      <c r="L328" s="5" t="s">
        <v>360</v>
      </c>
      <c r="M328" s="5" t="s">
        <v>360</v>
      </c>
      <c r="N328" s="35">
        <v>101</v>
      </c>
      <c r="O328" s="35">
        <v>0</v>
      </c>
      <c r="P328" s="4">
        <f t="shared" si="61"/>
        <v>0</v>
      </c>
      <c r="Q328" s="11">
        <v>20</v>
      </c>
      <c r="R328" s="5" t="s">
        <v>360</v>
      </c>
      <c r="S328" s="5" t="s">
        <v>360</v>
      </c>
      <c r="T328" s="5" t="s">
        <v>360</v>
      </c>
      <c r="U328" s="5" t="s">
        <v>360</v>
      </c>
      <c r="V328" s="5" t="s">
        <v>360</v>
      </c>
      <c r="W328" s="5" t="s">
        <v>360</v>
      </c>
      <c r="X328" s="43">
        <f t="shared" si="66"/>
        <v>0</v>
      </c>
      <c r="Y328" s="44">
        <v>946</v>
      </c>
      <c r="Z328" s="35">
        <f t="shared" si="62"/>
        <v>86</v>
      </c>
      <c r="AA328" s="35">
        <f t="shared" si="67"/>
        <v>0</v>
      </c>
      <c r="AB328" s="35">
        <f t="shared" si="63"/>
        <v>-86</v>
      </c>
      <c r="AC328" s="35">
        <v>0</v>
      </c>
      <c r="AD328" s="35">
        <f t="shared" si="64"/>
        <v>0</v>
      </c>
      <c r="AE328" s="35"/>
      <c r="AF328" s="35">
        <f t="shared" si="65"/>
        <v>0</v>
      </c>
      <c r="AG328" s="35">
        <v>0</v>
      </c>
      <c r="AH328" s="35">
        <f t="shared" si="68"/>
        <v>0</v>
      </c>
      <c r="AI328" s="77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10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10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10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  <c r="EO328" s="9"/>
      <c r="EP328" s="9"/>
      <c r="EQ328" s="9"/>
      <c r="ER328" s="9"/>
      <c r="ES328" s="9"/>
      <c r="ET328" s="9"/>
      <c r="EU328" s="9"/>
      <c r="EV328" s="9"/>
      <c r="EW328" s="10"/>
      <c r="EX328" s="9"/>
      <c r="EY328" s="9"/>
      <c r="EZ328" s="9"/>
      <c r="FA328" s="9"/>
      <c r="FB328" s="9"/>
      <c r="FC328" s="9"/>
      <c r="FD328" s="9"/>
      <c r="FE328" s="9"/>
      <c r="FF328" s="9"/>
      <c r="FG328" s="9"/>
      <c r="FH328" s="9"/>
      <c r="FI328" s="9"/>
      <c r="FJ328" s="9"/>
      <c r="FK328" s="9"/>
      <c r="FL328" s="9"/>
      <c r="FM328" s="9"/>
      <c r="FN328" s="9"/>
      <c r="FO328" s="9"/>
      <c r="FP328" s="9"/>
      <c r="FQ328" s="9"/>
      <c r="FR328" s="9"/>
      <c r="FS328" s="9"/>
      <c r="FT328" s="9"/>
      <c r="FU328" s="9"/>
      <c r="FV328" s="9"/>
      <c r="FW328" s="9"/>
      <c r="FX328" s="9"/>
      <c r="FY328" s="10"/>
      <c r="FZ328" s="9"/>
      <c r="GA328" s="9"/>
    </row>
    <row r="329" spans="1:183" s="2" customFormat="1" ht="17.100000000000001" customHeight="1">
      <c r="A329" s="45" t="s">
        <v>310</v>
      </c>
      <c r="B329" s="63">
        <v>2000</v>
      </c>
      <c r="C329" s="63">
        <v>1342</v>
      </c>
      <c r="D329" s="4">
        <f t="shared" si="60"/>
        <v>0.67100000000000004</v>
      </c>
      <c r="E329" s="11">
        <v>5</v>
      </c>
      <c r="F329" s="5" t="s">
        <v>360</v>
      </c>
      <c r="G329" s="5" t="s">
        <v>360</v>
      </c>
      <c r="H329" s="5" t="s">
        <v>360</v>
      </c>
      <c r="I329" s="5" t="s">
        <v>360</v>
      </c>
      <c r="J329" s="5" t="s">
        <v>360</v>
      </c>
      <c r="K329" s="5" t="s">
        <v>360</v>
      </c>
      <c r="L329" s="5" t="s">
        <v>360</v>
      </c>
      <c r="M329" s="5" t="s">
        <v>360</v>
      </c>
      <c r="N329" s="35">
        <v>255.1</v>
      </c>
      <c r="O329" s="35">
        <v>210.7</v>
      </c>
      <c r="P329" s="4">
        <f t="shared" si="61"/>
        <v>0.82595060760486083</v>
      </c>
      <c r="Q329" s="11">
        <v>20</v>
      </c>
      <c r="R329" s="5" t="s">
        <v>360</v>
      </c>
      <c r="S329" s="5" t="s">
        <v>360</v>
      </c>
      <c r="T329" s="5" t="s">
        <v>360</v>
      </c>
      <c r="U329" s="5" t="s">
        <v>360</v>
      </c>
      <c r="V329" s="5" t="s">
        <v>360</v>
      </c>
      <c r="W329" s="5" t="s">
        <v>360</v>
      </c>
      <c r="X329" s="43">
        <f t="shared" si="66"/>
        <v>0.79496048608388881</v>
      </c>
      <c r="Y329" s="44">
        <v>1227</v>
      </c>
      <c r="Z329" s="35">
        <f t="shared" si="62"/>
        <v>111.54545454545455</v>
      </c>
      <c r="AA329" s="35">
        <f t="shared" si="67"/>
        <v>88.7</v>
      </c>
      <c r="AB329" s="35">
        <f t="shared" si="63"/>
        <v>-22.845454545454544</v>
      </c>
      <c r="AC329" s="35">
        <v>0</v>
      </c>
      <c r="AD329" s="35">
        <f t="shared" si="64"/>
        <v>88.7</v>
      </c>
      <c r="AE329" s="35"/>
      <c r="AF329" s="35">
        <f t="shared" si="65"/>
        <v>88.7</v>
      </c>
      <c r="AG329" s="35">
        <v>88.7</v>
      </c>
      <c r="AH329" s="35">
        <f t="shared" si="68"/>
        <v>0</v>
      </c>
      <c r="AI329" s="77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10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10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10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  <c r="EO329" s="9"/>
      <c r="EP329" s="9"/>
      <c r="EQ329" s="9"/>
      <c r="ER329" s="9"/>
      <c r="ES329" s="9"/>
      <c r="ET329" s="9"/>
      <c r="EU329" s="9"/>
      <c r="EV329" s="9"/>
      <c r="EW329" s="10"/>
      <c r="EX329" s="9"/>
      <c r="EY329" s="9"/>
      <c r="EZ329" s="9"/>
      <c r="FA329" s="9"/>
      <c r="FB329" s="9"/>
      <c r="FC329" s="9"/>
      <c r="FD329" s="9"/>
      <c r="FE329" s="9"/>
      <c r="FF329" s="9"/>
      <c r="FG329" s="9"/>
      <c r="FH329" s="9"/>
      <c r="FI329" s="9"/>
      <c r="FJ329" s="9"/>
      <c r="FK329" s="9"/>
      <c r="FL329" s="9"/>
      <c r="FM329" s="9"/>
      <c r="FN329" s="9"/>
      <c r="FO329" s="9"/>
      <c r="FP329" s="9"/>
      <c r="FQ329" s="9"/>
      <c r="FR329" s="9"/>
      <c r="FS329" s="9"/>
      <c r="FT329" s="9"/>
      <c r="FU329" s="9"/>
      <c r="FV329" s="9"/>
      <c r="FW329" s="9"/>
      <c r="FX329" s="9"/>
      <c r="FY329" s="10"/>
      <c r="FZ329" s="9"/>
      <c r="GA329" s="9"/>
    </row>
    <row r="330" spans="1:183" s="2" customFormat="1" ht="17.100000000000001" customHeight="1">
      <c r="A330" s="45" t="s">
        <v>311</v>
      </c>
      <c r="B330" s="63">
        <v>0</v>
      </c>
      <c r="C330" s="63">
        <v>21660.9</v>
      </c>
      <c r="D330" s="4">
        <f t="shared" si="60"/>
        <v>0</v>
      </c>
      <c r="E330" s="11">
        <v>0</v>
      </c>
      <c r="F330" s="5" t="s">
        <v>360</v>
      </c>
      <c r="G330" s="5" t="s">
        <v>360</v>
      </c>
      <c r="H330" s="5" t="s">
        <v>360</v>
      </c>
      <c r="I330" s="5" t="s">
        <v>360</v>
      </c>
      <c r="J330" s="5" t="s">
        <v>360</v>
      </c>
      <c r="K330" s="5" t="s">
        <v>360</v>
      </c>
      <c r="L330" s="5" t="s">
        <v>360</v>
      </c>
      <c r="M330" s="5" t="s">
        <v>360</v>
      </c>
      <c r="N330" s="35">
        <v>55.9</v>
      </c>
      <c r="O330" s="35">
        <v>77.8</v>
      </c>
      <c r="P330" s="4">
        <f t="shared" si="61"/>
        <v>1.2191771019677997</v>
      </c>
      <c r="Q330" s="11">
        <v>20</v>
      </c>
      <c r="R330" s="5" t="s">
        <v>360</v>
      </c>
      <c r="S330" s="5" t="s">
        <v>360</v>
      </c>
      <c r="T330" s="5" t="s">
        <v>360</v>
      </c>
      <c r="U330" s="5" t="s">
        <v>360</v>
      </c>
      <c r="V330" s="5" t="s">
        <v>360</v>
      </c>
      <c r="W330" s="5" t="s">
        <v>360</v>
      </c>
      <c r="X330" s="43">
        <f t="shared" si="66"/>
        <v>1.2191771019677997</v>
      </c>
      <c r="Y330" s="44">
        <v>477</v>
      </c>
      <c r="Z330" s="35">
        <f t="shared" si="62"/>
        <v>43.363636363636367</v>
      </c>
      <c r="AA330" s="35">
        <f t="shared" si="67"/>
        <v>52.9</v>
      </c>
      <c r="AB330" s="35">
        <f t="shared" si="63"/>
        <v>9.5363636363636317</v>
      </c>
      <c r="AC330" s="35">
        <v>0</v>
      </c>
      <c r="AD330" s="35">
        <f t="shared" si="64"/>
        <v>52.9</v>
      </c>
      <c r="AE330" s="35"/>
      <c r="AF330" s="35">
        <f t="shared" si="65"/>
        <v>52.9</v>
      </c>
      <c r="AG330" s="35">
        <v>52.9</v>
      </c>
      <c r="AH330" s="35">
        <f t="shared" si="68"/>
        <v>0</v>
      </c>
      <c r="AI330" s="77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10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10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10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  <c r="EO330" s="9"/>
      <c r="EP330" s="9"/>
      <c r="EQ330" s="9"/>
      <c r="ER330" s="9"/>
      <c r="ES330" s="9"/>
      <c r="ET330" s="9"/>
      <c r="EU330" s="9"/>
      <c r="EV330" s="9"/>
      <c r="EW330" s="10"/>
      <c r="EX330" s="9"/>
      <c r="EY330" s="9"/>
      <c r="EZ330" s="9"/>
      <c r="FA330" s="9"/>
      <c r="FB330" s="9"/>
      <c r="FC330" s="9"/>
      <c r="FD330" s="9"/>
      <c r="FE330" s="9"/>
      <c r="FF330" s="9"/>
      <c r="FG330" s="9"/>
      <c r="FH330" s="9"/>
      <c r="FI330" s="9"/>
      <c r="FJ330" s="9"/>
      <c r="FK330" s="9"/>
      <c r="FL330" s="9"/>
      <c r="FM330" s="9"/>
      <c r="FN330" s="9"/>
      <c r="FO330" s="9"/>
      <c r="FP330" s="9"/>
      <c r="FQ330" s="9"/>
      <c r="FR330" s="9"/>
      <c r="FS330" s="9"/>
      <c r="FT330" s="9"/>
      <c r="FU330" s="9"/>
      <c r="FV330" s="9"/>
      <c r="FW330" s="9"/>
      <c r="FX330" s="9"/>
      <c r="FY330" s="10"/>
      <c r="FZ330" s="9"/>
      <c r="GA330" s="9"/>
    </row>
    <row r="331" spans="1:183" s="2" customFormat="1" ht="17.100000000000001" customHeight="1">
      <c r="A331" s="18" t="s">
        <v>312</v>
      </c>
      <c r="B331" s="58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35"/>
      <c r="AD331" s="35"/>
      <c r="AE331" s="35"/>
      <c r="AF331" s="35"/>
      <c r="AG331" s="35"/>
      <c r="AH331" s="35"/>
      <c r="AI331" s="77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10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10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10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  <c r="EO331" s="9"/>
      <c r="EP331" s="9"/>
      <c r="EQ331" s="9"/>
      <c r="ER331" s="9"/>
      <c r="ES331" s="9"/>
      <c r="ET331" s="9"/>
      <c r="EU331" s="9"/>
      <c r="EV331" s="9"/>
      <c r="EW331" s="10"/>
      <c r="EX331" s="9"/>
      <c r="EY331" s="9"/>
      <c r="EZ331" s="9"/>
      <c r="FA331" s="9"/>
      <c r="FB331" s="9"/>
      <c r="FC331" s="9"/>
      <c r="FD331" s="9"/>
      <c r="FE331" s="9"/>
      <c r="FF331" s="9"/>
      <c r="FG331" s="9"/>
      <c r="FH331" s="9"/>
      <c r="FI331" s="9"/>
      <c r="FJ331" s="9"/>
      <c r="FK331" s="9"/>
      <c r="FL331" s="9"/>
      <c r="FM331" s="9"/>
      <c r="FN331" s="9"/>
      <c r="FO331" s="9"/>
      <c r="FP331" s="9"/>
      <c r="FQ331" s="9"/>
      <c r="FR331" s="9"/>
      <c r="FS331" s="9"/>
      <c r="FT331" s="9"/>
      <c r="FU331" s="9"/>
      <c r="FV331" s="9"/>
      <c r="FW331" s="9"/>
      <c r="FX331" s="9"/>
      <c r="FY331" s="10"/>
      <c r="FZ331" s="9"/>
      <c r="GA331" s="9"/>
    </row>
    <row r="332" spans="1:183" s="2" customFormat="1" ht="17.100000000000001" customHeight="1">
      <c r="A332" s="14" t="s">
        <v>313</v>
      </c>
      <c r="B332" s="63">
        <v>163</v>
      </c>
      <c r="C332" s="63">
        <v>275</v>
      </c>
      <c r="D332" s="4">
        <f t="shared" si="60"/>
        <v>1.2487116564417178</v>
      </c>
      <c r="E332" s="11">
        <v>5</v>
      </c>
      <c r="F332" s="5" t="s">
        <v>360</v>
      </c>
      <c r="G332" s="5" t="s">
        <v>360</v>
      </c>
      <c r="H332" s="5" t="s">
        <v>360</v>
      </c>
      <c r="I332" s="5" t="s">
        <v>360</v>
      </c>
      <c r="J332" s="5" t="s">
        <v>360</v>
      </c>
      <c r="K332" s="5" t="s">
        <v>360</v>
      </c>
      <c r="L332" s="5" t="s">
        <v>360</v>
      </c>
      <c r="M332" s="5" t="s">
        <v>360</v>
      </c>
      <c r="N332" s="35">
        <v>71.5</v>
      </c>
      <c r="O332" s="35">
        <v>7.7</v>
      </c>
      <c r="P332" s="4">
        <f t="shared" si="61"/>
        <v>0.1076923076923077</v>
      </c>
      <c r="Q332" s="11">
        <v>20</v>
      </c>
      <c r="R332" s="5" t="s">
        <v>360</v>
      </c>
      <c r="S332" s="5" t="s">
        <v>360</v>
      </c>
      <c r="T332" s="5" t="s">
        <v>360</v>
      </c>
      <c r="U332" s="5" t="s">
        <v>360</v>
      </c>
      <c r="V332" s="5" t="s">
        <v>360</v>
      </c>
      <c r="W332" s="5" t="s">
        <v>360</v>
      </c>
      <c r="X332" s="43">
        <f t="shared" si="66"/>
        <v>0.33589617744218969</v>
      </c>
      <c r="Y332" s="44">
        <v>1760</v>
      </c>
      <c r="Z332" s="35">
        <f t="shared" si="62"/>
        <v>160</v>
      </c>
      <c r="AA332" s="35">
        <f t="shared" si="67"/>
        <v>53.7</v>
      </c>
      <c r="AB332" s="35">
        <f t="shared" si="63"/>
        <v>-106.3</v>
      </c>
      <c r="AC332" s="35">
        <v>0</v>
      </c>
      <c r="AD332" s="35">
        <f t="shared" si="64"/>
        <v>53.7</v>
      </c>
      <c r="AE332" s="35"/>
      <c r="AF332" s="35">
        <f t="shared" si="65"/>
        <v>53.7</v>
      </c>
      <c r="AG332" s="35">
        <v>53.7</v>
      </c>
      <c r="AH332" s="35">
        <f t="shared" si="68"/>
        <v>0</v>
      </c>
      <c r="AI332" s="77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10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10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10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  <c r="EO332" s="9"/>
      <c r="EP332" s="9"/>
      <c r="EQ332" s="9"/>
      <c r="ER332" s="9"/>
      <c r="ES332" s="9"/>
      <c r="ET332" s="9"/>
      <c r="EU332" s="9"/>
      <c r="EV332" s="9"/>
      <c r="EW332" s="10"/>
      <c r="EX332" s="9"/>
      <c r="EY332" s="9"/>
      <c r="EZ332" s="9"/>
      <c r="FA332" s="9"/>
      <c r="FB332" s="9"/>
      <c r="FC332" s="9"/>
      <c r="FD332" s="9"/>
      <c r="FE332" s="9"/>
      <c r="FF332" s="9"/>
      <c r="FG332" s="9"/>
      <c r="FH332" s="9"/>
      <c r="FI332" s="9"/>
      <c r="FJ332" s="9"/>
      <c r="FK332" s="9"/>
      <c r="FL332" s="9"/>
      <c r="FM332" s="9"/>
      <c r="FN332" s="9"/>
      <c r="FO332" s="9"/>
      <c r="FP332" s="9"/>
      <c r="FQ332" s="9"/>
      <c r="FR332" s="9"/>
      <c r="FS332" s="9"/>
      <c r="FT332" s="9"/>
      <c r="FU332" s="9"/>
      <c r="FV332" s="9"/>
      <c r="FW332" s="9"/>
      <c r="FX332" s="9"/>
      <c r="FY332" s="10"/>
      <c r="FZ332" s="9"/>
      <c r="GA332" s="9"/>
    </row>
    <row r="333" spans="1:183" s="2" customFormat="1" ht="17.100000000000001" customHeight="1">
      <c r="A333" s="14" t="s">
        <v>314</v>
      </c>
      <c r="B333" s="63">
        <v>104</v>
      </c>
      <c r="C333" s="63">
        <v>105</v>
      </c>
      <c r="D333" s="4">
        <f t="shared" si="60"/>
        <v>1.0096153846153846</v>
      </c>
      <c r="E333" s="11">
        <v>5</v>
      </c>
      <c r="F333" s="5" t="s">
        <v>360</v>
      </c>
      <c r="G333" s="5" t="s">
        <v>360</v>
      </c>
      <c r="H333" s="5" t="s">
        <v>360</v>
      </c>
      <c r="I333" s="5" t="s">
        <v>360</v>
      </c>
      <c r="J333" s="5" t="s">
        <v>360</v>
      </c>
      <c r="K333" s="5" t="s">
        <v>360</v>
      </c>
      <c r="L333" s="5" t="s">
        <v>360</v>
      </c>
      <c r="M333" s="5" t="s">
        <v>360</v>
      </c>
      <c r="N333" s="35">
        <v>17.600000000000001</v>
      </c>
      <c r="O333" s="35">
        <v>15.2</v>
      </c>
      <c r="P333" s="4">
        <f t="shared" si="61"/>
        <v>0.86363636363636354</v>
      </c>
      <c r="Q333" s="11">
        <v>20</v>
      </c>
      <c r="R333" s="5" t="s">
        <v>360</v>
      </c>
      <c r="S333" s="5" t="s">
        <v>360</v>
      </c>
      <c r="T333" s="5" t="s">
        <v>360</v>
      </c>
      <c r="U333" s="5" t="s">
        <v>360</v>
      </c>
      <c r="V333" s="5" t="s">
        <v>360</v>
      </c>
      <c r="W333" s="5" t="s">
        <v>360</v>
      </c>
      <c r="X333" s="43">
        <f t="shared" si="66"/>
        <v>0.89283216783216768</v>
      </c>
      <c r="Y333" s="44">
        <v>1621</v>
      </c>
      <c r="Z333" s="35">
        <f t="shared" si="62"/>
        <v>147.36363636363637</v>
      </c>
      <c r="AA333" s="35">
        <f t="shared" si="67"/>
        <v>131.6</v>
      </c>
      <c r="AB333" s="35">
        <f t="shared" si="63"/>
        <v>-15.76363636363638</v>
      </c>
      <c r="AC333" s="35">
        <v>0</v>
      </c>
      <c r="AD333" s="35">
        <f t="shared" si="64"/>
        <v>131.6</v>
      </c>
      <c r="AE333" s="35"/>
      <c r="AF333" s="35">
        <f t="shared" si="65"/>
        <v>131.6</v>
      </c>
      <c r="AG333" s="35">
        <v>131.6</v>
      </c>
      <c r="AH333" s="35">
        <f t="shared" si="68"/>
        <v>0</v>
      </c>
      <c r="AI333" s="77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10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10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10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  <c r="EO333" s="9"/>
      <c r="EP333" s="9"/>
      <c r="EQ333" s="9"/>
      <c r="ER333" s="9"/>
      <c r="ES333" s="9"/>
      <c r="ET333" s="9"/>
      <c r="EU333" s="9"/>
      <c r="EV333" s="9"/>
      <c r="EW333" s="10"/>
      <c r="EX333" s="9"/>
      <c r="EY333" s="9"/>
      <c r="EZ333" s="9"/>
      <c r="FA333" s="9"/>
      <c r="FB333" s="9"/>
      <c r="FC333" s="9"/>
      <c r="FD333" s="9"/>
      <c r="FE333" s="9"/>
      <c r="FF333" s="9"/>
      <c r="FG333" s="9"/>
      <c r="FH333" s="9"/>
      <c r="FI333" s="9"/>
      <c r="FJ333" s="9"/>
      <c r="FK333" s="9"/>
      <c r="FL333" s="9"/>
      <c r="FM333" s="9"/>
      <c r="FN333" s="9"/>
      <c r="FO333" s="9"/>
      <c r="FP333" s="9"/>
      <c r="FQ333" s="9"/>
      <c r="FR333" s="9"/>
      <c r="FS333" s="9"/>
      <c r="FT333" s="9"/>
      <c r="FU333" s="9"/>
      <c r="FV333" s="9"/>
      <c r="FW333" s="9"/>
      <c r="FX333" s="9"/>
      <c r="FY333" s="10"/>
      <c r="FZ333" s="9"/>
      <c r="GA333" s="9"/>
    </row>
    <row r="334" spans="1:183" s="2" customFormat="1" ht="17.100000000000001" customHeight="1">
      <c r="A334" s="14" t="s">
        <v>267</v>
      </c>
      <c r="B334" s="63">
        <v>71</v>
      </c>
      <c r="C334" s="63">
        <v>72.900000000000006</v>
      </c>
      <c r="D334" s="4">
        <f t="shared" si="60"/>
        <v>1.0267605633802819</v>
      </c>
      <c r="E334" s="11">
        <v>5</v>
      </c>
      <c r="F334" s="5" t="s">
        <v>360</v>
      </c>
      <c r="G334" s="5" t="s">
        <v>360</v>
      </c>
      <c r="H334" s="5" t="s">
        <v>360</v>
      </c>
      <c r="I334" s="5" t="s">
        <v>360</v>
      </c>
      <c r="J334" s="5" t="s">
        <v>360</v>
      </c>
      <c r="K334" s="5" t="s">
        <v>360</v>
      </c>
      <c r="L334" s="5" t="s">
        <v>360</v>
      </c>
      <c r="M334" s="5" t="s">
        <v>360</v>
      </c>
      <c r="N334" s="35">
        <v>1.5</v>
      </c>
      <c r="O334" s="35">
        <v>3.1</v>
      </c>
      <c r="P334" s="4">
        <f t="shared" si="61"/>
        <v>1.2866666666666666</v>
      </c>
      <c r="Q334" s="11">
        <v>20</v>
      </c>
      <c r="R334" s="5" t="s">
        <v>360</v>
      </c>
      <c r="S334" s="5" t="s">
        <v>360</v>
      </c>
      <c r="T334" s="5" t="s">
        <v>360</v>
      </c>
      <c r="U334" s="5" t="s">
        <v>360</v>
      </c>
      <c r="V334" s="5" t="s">
        <v>360</v>
      </c>
      <c r="W334" s="5" t="s">
        <v>360</v>
      </c>
      <c r="X334" s="43">
        <f t="shared" si="66"/>
        <v>1.2346854460093897</v>
      </c>
      <c r="Y334" s="44">
        <v>1333</v>
      </c>
      <c r="Z334" s="35">
        <f t="shared" si="62"/>
        <v>121.18181818181819</v>
      </c>
      <c r="AA334" s="35">
        <f t="shared" si="67"/>
        <v>149.6</v>
      </c>
      <c r="AB334" s="35">
        <f t="shared" si="63"/>
        <v>28.418181818181807</v>
      </c>
      <c r="AC334" s="35">
        <v>0</v>
      </c>
      <c r="AD334" s="35">
        <f t="shared" si="64"/>
        <v>149.6</v>
      </c>
      <c r="AE334" s="35"/>
      <c r="AF334" s="35">
        <f t="shared" si="65"/>
        <v>149.6</v>
      </c>
      <c r="AG334" s="35">
        <v>149.6</v>
      </c>
      <c r="AH334" s="35">
        <f t="shared" si="68"/>
        <v>0</v>
      </c>
      <c r="AI334" s="77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10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10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10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  <c r="EO334" s="9"/>
      <c r="EP334" s="9"/>
      <c r="EQ334" s="9"/>
      <c r="ER334" s="9"/>
      <c r="ES334" s="9"/>
      <c r="ET334" s="9"/>
      <c r="EU334" s="9"/>
      <c r="EV334" s="9"/>
      <c r="EW334" s="10"/>
      <c r="EX334" s="9"/>
      <c r="EY334" s="9"/>
      <c r="EZ334" s="9"/>
      <c r="FA334" s="9"/>
      <c r="FB334" s="9"/>
      <c r="FC334" s="9"/>
      <c r="FD334" s="9"/>
      <c r="FE334" s="9"/>
      <c r="FF334" s="9"/>
      <c r="FG334" s="9"/>
      <c r="FH334" s="9"/>
      <c r="FI334" s="9"/>
      <c r="FJ334" s="9"/>
      <c r="FK334" s="9"/>
      <c r="FL334" s="9"/>
      <c r="FM334" s="9"/>
      <c r="FN334" s="9"/>
      <c r="FO334" s="9"/>
      <c r="FP334" s="9"/>
      <c r="FQ334" s="9"/>
      <c r="FR334" s="9"/>
      <c r="FS334" s="9"/>
      <c r="FT334" s="9"/>
      <c r="FU334" s="9"/>
      <c r="FV334" s="9"/>
      <c r="FW334" s="9"/>
      <c r="FX334" s="9"/>
      <c r="FY334" s="10"/>
      <c r="FZ334" s="9"/>
      <c r="GA334" s="9"/>
    </row>
    <row r="335" spans="1:183" s="2" customFormat="1" ht="17.100000000000001" customHeight="1">
      <c r="A335" s="14" t="s">
        <v>315</v>
      </c>
      <c r="B335" s="63">
        <v>181</v>
      </c>
      <c r="C335" s="63">
        <v>181.4</v>
      </c>
      <c r="D335" s="4">
        <f t="shared" si="60"/>
        <v>1.0022099447513813</v>
      </c>
      <c r="E335" s="11">
        <v>5</v>
      </c>
      <c r="F335" s="5" t="s">
        <v>360</v>
      </c>
      <c r="G335" s="5" t="s">
        <v>360</v>
      </c>
      <c r="H335" s="5" t="s">
        <v>360</v>
      </c>
      <c r="I335" s="5" t="s">
        <v>360</v>
      </c>
      <c r="J335" s="5" t="s">
        <v>360</v>
      </c>
      <c r="K335" s="5" t="s">
        <v>360</v>
      </c>
      <c r="L335" s="5" t="s">
        <v>360</v>
      </c>
      <c r="M335" s="5" t="s">
        <v>360</v>
      </c>
      <c r="N335" s="35">
        <v>22.7</v>
      </c>
      <c r="O335" s="35">
        <v>16.899999999999999</v>
      </c>
      <c r="P335" s="4">
        <f t="shared" si="61"/>
        <v>0.74449339207048459</v>
      </c>
      <c r="Q335" s="11">
        <v>20</v>
      </c>
      <c r="R335" s="5" t="s">
        <v>360</v>
      </c>
      <c r="S335" s="5" t="s">
        <v>360</v>
      </c>
      <c r="T335" s="5" t="s">
        <v>360</v>
      </c>
      <c r="U335" s="5" t="s">
        <v>360</v>
      </c>
      <c r="V335" s="5" t="s">
        <v>360</v>
      </c>
      <c r="W335" s="5" t="s">
        <v>360</v>
      </c>
      <c r="X335" s="43">
        <f t="shared" si="66"/>
        <v>0.79603670260666404</v>
      </c>
      <c r="Y335" s="44">
        <v>2240</v>
      </c>
      <c r="Z335" s="35">
        <f t="shared" si="62"/>
        <v>203.63636363636363</v>
      </c>
      <c r="AA335" s="35">
        <f t="shared" si="67"/>
        <v>162.1</v>
      </c>
      <c r="AB335" s="35">
        <f t="shared" si="63"/>
        <v>-41.536363636363632</v>
      </c>
      <c r="AC335" s="35">
        <v>0</v>
      </c>
      <c r="AD335" s="35">
        <f t="shared" si="64"/>
        <v>162.1</v>
      </c>
      <c r="AE335" s="35"/>
      <c r="AF335" s="35">
        <f t="shared" si="65"/>
        <v>162.1</v>
      </c>
      <c r="AG335" s="35">
        <v>162.1</v>
      </c>
      <c r="AH335" s="35">
        <f t="shared" si="68"/>
        <v>0</v>
      </c>
      <c r="AI335" s="77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10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10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10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  <c r="EO335" s="9"/>
      <c r="EP335" s="9"/>
      <c r="EQ335" s="9"/>
      <c r="ER335" s="9"/>
      <c r="ES335" s="9"/>
      <c r="ET335" s="9"/>
      <c r="EU335" s="9"/>
      <c r="EV335" s="9"/>
      <c r="EW335" s="10"/>
      <c r="EX335" s="9"/>
      <c r="EY335" s="9"/>
      <c r="EZ335" s="9"/>
      <c r="FA335" s="9"/>
      <c r="FB335" s="9"/>
      <c r="FC335" s="9"/>
      <c r="FD335" s="9"/>
      <c r="FE335" s="9"/>
      <c r="FF335" s="9"/>
      <c r="FG335" s="9"/>
      <c r="FH335" s="9"/>
      <c r="FI335" s="9"/>
      <c r="FJ335" s="9"/>
      <c r="FK335" s="9"/>
      <c r="FL335" s="9"/>
      <c r="FM335" s="9"/>
      <c r="FN335" s="9"/>
      <c r="FO335" s="9"/>
      <c r="FP335" s="9"/>
      <c r="FQ335" s="9"/>
      <c r="FR335" s="9"/>
      <c r="FS335" s="9"/>
      <c r="FT335" s="9"/>
      <c r="FU335" s="9"/>
      <c r="FV335" s="9"/>
      <c r="FW335" s="9"/>
      <c r="FX335" s="9"/>
      <c r="FY335" s="10"/>
      <c r="FZ335" s="9"/>
      <c r="GA335" s="9"/>
    </row>
    <row r="336" spans="1:183" s="2" customFormat="1" ht="17.100000000000001" customHeight="1">
      <c r="A336" s="14" t="s">
        <v>316</v>
      </c>
      <c r="B336" s="63">
        <v>0</v>
      </c>
      <c r="C336" s="63">
        <v>0</v>
      </c>
      <c r="D336" s="4">
        <f t="shared" si="60"/>
        <v>0</v>
      </c>
      <c r="E336" s="11">
        <v>0</v>
      </c>
      <c r="F336" s="5" t="s">
        <v>360</v>
      </c>
      <c r="G336" s="5" t="s">
        <v>360</v>
      </c>
      <c r="H336" s="5" t="s">
        <v>360</v>
      </c>
      <c r="I336" s="5" t="s">
        <v>360</v>
      </c>
      <c r="J336" s="5" t="s">
        <v>360</v>
      </c>
      <c r="K336" s="5" t="s">
        <v>360</v>
      </c>
      <c r="L336" s="5" t="s">
        <v>360</v>
      </c>
      <c r="M336" s="5" t="s">
        <v>360</v>
      </c>
      <c r="N336" s="35">
        <v>91.6</v>
      </c>
      <c r="O336" s="35">
        <v>51.6</v>
      </c>
      <c r="P336" s="4">
        <f t="shared" si="61"/>
        <v>0.56331877729257651</v>
      </c>
      <c r="Q336" s="11">
        <v>20</v>
      </c>
      <c r="R336" s="5" t="s">
        <v>360</v>
      </c>
      <c r="S336" s="5" t="s">
        <v>360</v>
      </c>
      <c r="T336" s="5" t="s">
        <v>360</v>
      </c>
      <c r="U336" s="5" t="s">
        <v>360</v>
      </c>
      <c r="V336" s="5" t="s">
        <v>360</v>
      </c>
      <c r="W336" s="5" t="s">
        <v>360</v>
      </c>
      <c r="X336" s="43">
        <f t="shared" si="66"/>
        <v>0.56331877729257651</v>
      </c>
      <c r="Y336" s="44">
        <v>2494</v>
      </c>
      <c r="Z336" s="35">
        <f t="shared" si="62"/>
        <v>226.72727272727272</v>
      </c>
      <c r="AA336" s="35">
        <f t="shared" si="67"/>
        <v>127.7</v>
      </c>
      <c r="AB336" s="35">
        <f t="shared" si="63"/>
        <v>-99.027272727272717</v>
      </c>
      <c r="AC336" s="35">
        <v>0</v>
      </c>
      <c r="AD336" s="35">
        <f t="shared" si="64"/>
        <v>127.7</v>
      </c>
      <c r="AE336" s="35"/>
      <c r="AF336" s="35">
        <f t="shared" si="65"/>
        <v>127.7</v>
      </c>
      <c r="AG336" s="35">
        <v>127.7</v>
      </c>
      <c r="AH336" s="35">
        <f t="shared" si="68"/>
        <v>0</v>
      </c>
      <c r="AI336" s="77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10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10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10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  <c r="EO336" s="9"/>
      <c r="EP336" s="9"/>
      <c r="EQ336" s="9"/>
      <c r="ER336" s="9"/>
      <c r="ES336" s="9"/>
      <c r="ET336" s="9"/>
      <c r="EU336" s="9"/>
      <c r="EV336" s="9"/>
      <c r="EW336" s="10"/>
      <c r="EX336" s="9"/>
      <c r="EY336" s="9"/>
      <c r="EZ336" s="9"/>
      <c r="FA336" s="9"/>
      <c r="FB336" s="9"/>
      <c r="FC336" s="9"/>
      <c r="FD336" s="9"/>
      <c r="FE336" s="9"/>
      <c r="FF336" s="9"/>
      <c r="FG336" s="9"/>
      <c r="FH336" s="9"/>
      <c r="FI336" s="9"/>
      <c r="FJ336" s="9"/>
      <c r="FK336" s="9"/>
      <c r="FL336" s="9"/>
      <c r="FM336" s="9"/>
      <c r="FN336" s="9"/>
      <c r="FO336" s="9"/>
      <c r="FP336" s="9"/>
      <c r="FQ336" s="9"/>
      <c r="FR336" s="9"/>
      <c r="FS336" s="9"/>
      <c r="FT336" s="9"/>
      <c r="FU336" s="9"/>
      <c r="FV336" s="9"/>
      <c r="FW336" s="9"/>
      <c r="FX336" s="9"/>
      <c r="FY336" s="10"/>
      <c r="FZ336" s="9"/>
      <c r="GA336" s="9"/>
    </row>
    <row r="337" spans="1:183" s="2" customFormat="1" ht="17.100000000000001" customHeight="1">
      <c r="A337" s="14" t="s">
        <v>317</v>
      </c>
      <c r="B337" s="63">
        <v>110</v>
      </c>
      <c r="C337" s="63">
        <v>110</v>
      </c>
      <c r="D337" s="4">
        <f t="shared" si="60"/>
        <v>1</v>
      </c>
      <c r="E337" s="11">
        <v>5</v>
      </c>
      <c r="F337" s="5" t="s">
        <v>360</v>
      </c>
      <c r="G337" s="5" t="s">
        <v>360</v>
      </c>
      <c r="H337" s="5" t="s">
        <v>360</v>
      </c>
      <c r="I337" s="5" t="s">
        <v>360</v>
      </c>
      <c r="J337" s="5" t="s">
        <v>360</v>
      </c>
      <c r="K337" s="5" t="s">
        <v>360</v>
      </c>
      <c r="L337" s="5" t="s">
        <v>360</v>
      </c>
      <c r="M337" s="5" t="s">
        <v>360</v>
      </c>
      <c r="N337" s="35">
        <v>42.4</v>
      </c>
      <c r="O337" s="35">
        <v>26.5</v>
      </c>
      <c r="P337" s="4">
        <f t="shared" si="61"/>
        <v>0.625</v>
      </c>
      <c r="Q337" s="11">
        <v>20</v>
      </c>
      <c r="R337" s="5" t="s">
        <v>360</v>
      </c>
      <c r="S337" s="5" t="s">
        <v>360</v>
      </c>
      <c r="T337" s="5" t="s">
        <v>360</v>
      </c>
      <c r="U337" s="5" t="s">
        <v>360</v>
      </c>
      <c r="V337" s="5" t="s">
        <v>360</v>
      </c>
      <c r="W337" s="5" t="s">
        <v>360</v>
      </c>
      <c r="X337" s="43">
        <f t="shared" si="66"/>
        <v>0.7</v>
      </c>
      <c r="Y337" s="44">
        <v>1909</v>
      </c>
      <c r="Z337" s="35">
        <f t="shared" si="62"/>
        <v>173.54545454545453</v>
      </c>
      <c r="AA337" s="35">
        <f t="shared" si="67"/>
        <v>121.5</v>
      </c>
      <c r="AB337" s="35">
        <f t="shared" si="63"/>
        <v>-52.045454545454533</v>
      </c>
      <c r="AC337" s="35">
        <v>0</v>
      </c>
      <c r="AD337" s="35">
        <f t="shared" si="64"/>
        <v>121.5</v>
      </c>
      <c r="AE337" s="35"/>
      <c r="AF337" s="35">
        <f t="shared" si="65"/>
        <v>121.5</v>
      </c>
      <c r="AG337" s="35">
        <v>121.5</v>
      </c>
      <c r="AH337" s="35">
        <f t="shared" si="68"/>
        <v>0</v>
      </c>
      <c r="AI337" s="77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10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10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10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  <c r="EO337" s="9"/>
      <c r="EP337" s="9"/>
      <c r="EQ337" s="9"/>
      <c r="ER337" s="9"/>
      <c r="ES337" s="9"/>
      <c r="ET337" s="9"/>
      <c r="EU337" s="9"/>
      <c r="EV337" s="9"/>
      <c r="EW337" s="10"/>
      <c r="EX337" s="9"/>
      <c r="EY337" s="9"/>
      <c r="EZ337" s="9"/>
      <c r="FA337" s="9"/>
      <c r="FB337" s="9"/>
      <c r="FC337" s="9"/>
      <c r="FD337" s="9"/>
      <c r="FE337" s="9"/>
      <c r="FF337" s="9"/>
      <c r="FG337" s="9"/>
      <c r="FH337" s="9"/>
      <c r="FI337" s="9"/>
      <c r="FJ337" s="9"/>
      <c r="FK337" s="9"/>
      <c r="FL337" s="9"/>
      <c r="FM337" s="9"/>
      <c r="FN337" s="9"/>
      <c r="FO337" s="9"/>
      <c r="FP337" s="9"/>
      <c r="FQ337" s="9"/>
      <c r="FR337" s="9"/>
      <c r="FS337" s="9"/>
      <c r="FT337" s="9"/>
      <c r="FU337" s="9"/>
      <c r="FV337" s="9"/>
      <c r="FW337" s="9"/>
      <c r="FX337" s="9"/>
      <c r="FY337" s="10"/>
      <c r="FZ337" s="9"/>
      <c r="GA337" s="9"/>
    </row>
    <row r="338" spans="1:183" s="2" customFormat="1" ht="17.100000000000001" customHeight="1">
      <c r="A338" s="14" t="s">
        <v>318</v>
      </c>
      <c r="B338" s="63">
        <v>53</v>
      </c>
      <c r="C338" s="63">
        <v>61.8</v>
      </c>
      <c r="D338" s="4">
        <f t="shared" si="60"/>
        <v>1.1660377358490566</v>
      </c>
      <c r="E338" s="11">
        <v>5</v>
      </c>
      <c r="F338" s="5" t="s">
        <v>360</v>
      </c>
      <c r="G338" s="5" t="s">
        <v>360</v>
      </c>
      <c r="H338" s="5" t="s">
        <v>360</v>
      </c>
      <c r="I338" s="5" t="s">
        <v>360</v>
      </c>
      <c r="J338" s="5" t="s">
        <v>360</v>
      </c>
      <c r="K338" s="5" t="s">
        <v>360</v>
      </c>
      <c r="L338" s="5" t="s">
        <v>360</v>
      </c>
      <c r="M338" s="5" t="s">
        <v>360</v>
      </c>
      <c r="N338" s="35">
        <v>148.30000000000001</v>
      </c>
      <c r="O338" s="35">
        <v>155.5</v>
      </c>
      <c r="P338" s="4">
        <f t="shared" si="61"/>
        <v>1.0485502360080916</v>
      </c>
      <c r="Q338" s="11">
        <v>20</v>
      </c>
      <c r="R338" s="5" t="s">
        <v>360</v>
      </c>
      <c r="S338" s="5" t="s">
        <v>360</v>
      </c>
      <c r="T338" s="5" t="s">
        <v>360</v>
      </c>
      <c r="U338" s="5" t="s">
        <v>360</v>
      </c>
      <c r="V338" s="5" t="s">
        <v>360</v>
      </c>
      <c r="W338" s="5" t="s">
        <v>360</v>
      </c>
      <c r="X338" s="43">
        <f t="shared" si="66"/>
        <v>1.0720477359762846</v>
      </c>
      <c r="Y338" s="44">
        <v>1490</v>
      </c>
      <c r="Z338" s="35">
        <f t="shared" si="62"/>
        <v>135.45454545454547</v>
      </c>
      <c r="AA338" s="35">
        <f t="shared" si="67"/>
        <v>145.19999999999999</v>
      </c>
      <c r="AB338" s="35">
        <f t="shared" si="63"/>
        <v>9.7454545454545212</v>
      </c>
      <c r="AC338" s="35">
        <v>0</v>
      </c>
      <c r="AD338" s="35">
        <f t="shared" si="64"/>
        <v>145.19999999999999</v>
      </c>
      <c r="AE338" s="35"/>
      <c r="AF338" s="35">
        <f t="shared" si="65"/>
        <v>145.19999999999999</v>
      </c>
      <c r="AG338" s="35">
        <v>145.19999999999999</v>
      </c>
      <c r="AH338" s="35">
        <f t="shared" si="68"/>
        <v>0</v>
      </c>
      <c r="AI338" s="77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10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10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10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  <c r="EO338" s="9"/>
      <c r="EP338" s="9"/>
      <c r="EQ338" s="9"/>
      <c r="ER338" s="9"/>
      <c r="ES338" s="9"/>
      <c r="ET338" s="9"/>
      <c r="EU338" s="9"/>
      <c r="EV338" s="9"/>
      <c r="EW338" s="10"/>
      <c r="EX338" s="9"/>
      <c r="EY338" s="9"/>
      <c r="EZ338" s="9"/>
      <c r="FA338" s="9"/>
      <c r="FB338" s="9"/>
      <c r="FC338" s="9"/>
      <c r="FD338" s="9"/>
      <c r="FE338" s="9"/>
      <c r="FF338" s="9"/>
      <c r="FG338" s="9"/>
      <c r="FH338" s="9"/>
      <c r="FI338" s="9"/>
      <c r="FJ338" s="9"/>
      <c r="FK338" s="9"/>
      <c r="FL338" s="9"/>
      <c r="FM338" s="9"/>
      <c r="FN338" s="9"/>
      <c r="FO338" s="9"/>
      <c r="FP338" s="9"/>
      <c r="FQ338" s="9"/>
      <c r="FR338" s="9"/>
      <c r="FS338" s="9"/>
      <c r="FT338" s="9"/>
      <c r="FU338" s="9"/>
      <c r="FV338" s="9"/>
      <c r="FW338" s="9"/>
      <c r="FX338" s="9"/>
      <c r="FY338" s="10"/>
      <c r="FZ338" s="9"/>
      <c r="GA338" s="9"/>
    </row>
    <row r="339" spans="1:183" s="2" customFormat="1" ht="17.100000000000001" customHeight="1">
      <c r="A339" s="14" t="s">
        <v>319</v>
      </c>
      <c r="B339" s="63">
        <v>145</v>
      </c>
      <c r="C339" s="63">
        <v>147.19999999999999</v>
      </c>
      <c r="D339" s="4">
        <f t="shared" si="60"/>
        <v>1.0151724137931033</v>
      </c>
      <c r="E339" s="11">
        <v>5</v>
      </c>
      <c r="F339" s="5" t="s">
        <v>360</v>
      </c>
      <c r="G339" s="5" t="s">
        <v>360</v>
      </c>
      <c r="H339" s="5" t="s">
        <v>360</v>
      </c>
      <c r="I339" s="5" t="s">
        <v>360</v>
      </c>
      <c r="J339" s="5" t="s">
        <v>360</v>
      </c>
      <c r="K339" s="5" t="s">
        <v>360</v>
      </c>
      <c r="L339" s="5" t="s">
        <v>360</v>
      </c>
      <c r="M339" s="5" t="s">
        <v>360</v>
      </c>
      <c r="N339" s="35">
        <v>10.1</v>
      </c>
      <c r="O339" s="35">
        <v>11.5</v>
      </c>
      <c r="P339" s="4">
        <f t="shared" si="61"/>
        <v>1.1386138613861387</v>
      </c>
      <c r="Q339" s="11">
        <v>20</v>
      </c>
      <c r="R339" s="5" t="s">
        <v>360</v>
      </c>
      <c r="S339" s="5" t="s">
        <v>360</v>
      </c>
      <c r="T339" s="5" t="s">
        <v>360</v>
      </c>
      <c r="U339" s="5" t="s">
        <v>360</v>
      </c>
      <c r="V339" s="5" t="s">
        <v>360</v>
      </c>
      <c r="W339" s="5" t="s">
        <v>360</v>
      </c>
      <c r="X339" s="43">
        <f t="shared" si="66"/>
        <v>1.1139255718675316</v>
      </c>
      <c r="Y339" s="44">
        <v>1352</v>
      </c>
      <c r="Z339" s="35">
        <f t="shared" si="62"/>
        <v>122.90909090909091</v>
      </c>
      <c r="AA339" s="35">
        <f t="shared" si="67"/>
        <v>136.9</v>
      </c>
      <c r="AB339" s="35">
        <f t="shared" si="63"/>
        <v>13.990909090909099</v>
      </c>
      <c r="AC339" s="35">
        <v>0</v>
      </c>
      <c r="AD339" s="35">
        <f t="shared" si="64"/>
        <v>136.9</v>
      </c>
      <c r="AE339" s="35"/>
      <c r="AF339" s="35">
        <f t="shared" si="65"/>
        <v>136.9</v>
      </c>
      <c r="AG339" s="35">
        <v>136.9</v>
      </c>
      <c r="AH339" s="35">
        <f t="shared" si="68"/>
        <v>0</v>
      </c>
      <c r="AI339" s="77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10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10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10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  <c r="EO339" s="9"/>
      <c r="EP339" s="9"/>
      <c r="EQ339" s="9"/>
      <c r="ER339" s="9"/>
      <c r="ES339" s="9"/>
      <c r="ET339" s="9"/>
      <c r="EU339" s="9"/>
      <c r="EV339" s="9"/>
      <c r="EW339" s="10"/>
      <c r="EX339" s="9"/>
      <c r="EY339" s="9"/>
      <c r="EZ339" s="9"/>
      <c r="FA339" s="9"/>
      <c r="FB339" s="9"/>
      <c r="FC339" s="9"/>
      <c r="FD339" s="9"/>
      <c r="FE339" s="9"/>
      <c r="FF339" s="9"/>
      <c r="FG339" s="9"/>
      <c r="FH339" s="9"/>
      <c r="FI339" s="9"/>
      <c r="FJ339" s="9"/>
      <c r="FK339" s="9"/>
      <c r="FL339" s="9"/>
      <c r="FM339" s="9"/>
      <c r="FN339" s="9"/>
      <c r="FO339" s="9"/>
      <c r="FP339" s="9"/>
      <c r="FQ339" s="9"/>
      <c r="FR339" s="9"/>
      <c r="FS339" s="9"/>
      <c r="FT339" s="9"/>
      <c r="FU339" s="9"/>
      <c r="FV339" s="9"/>
      <c r="FW339" s="9"/>
      <c r="FX339" s="9"/>
      <c r="FY339" s="10"/>
      <c r="FZ339" s="9"/>
      <c r="GA339" s="9"/>
    </row>
    <row r="340" spans="1:183" s="2" customFormat="1" ht="17.100000000000001" customHeight="1">
      <c r="A340" s="14" t="s">
        <v>320</v>
      </c>
      <c r="B340" s="63">
        <v>81</v>
      </c>
      <c r="C340" s="63">
        <v>82.6</v>
      </c>
      <c r="D340" s="4">
        <f t="shared" si="60"/>
        <v>1.019753086419753</v>
      </c>
      <c r="E340" s="11">
        <v>5</v>
      </c>
      <c r="F340" s="5" t="s">
        <v>360</v>
      </c>
      <c r="G340" s="5" t="s">
        <v>360</v>
      </c>
      <c r="H340" s="5" t="s">
        <v>360</v>
      </c>
      <c r="I340" s="5" t="s">
        <v>360</v>
      </c>
      <c r="J340" s="5" t="s">
        <v>360</v>
      </c>
      <c r="K340" s="5" t="s">
        <v>360</v>
      </c>
      <c r="L340" s="5" t="s">
        <v>360</v>
      </c>
      <c r="M340" s="5" t="s">
        <v>360</v>
      </c>
      <c r="N340" s="35">
        <v>6.3</v>
      </c>
      <c r="O340" s="35">
        <v>5.8</v>
      </c>
      <c r="P340" s="4">
        <f t="shared" si="61"/>
        <v>0.92063492063492058</v>
      </c>
      <c r="Q340" s="11">
        <v>20</v>
      </c>
      <c r="R340" s="5" t="s">
        <v>360</v>
      </c>
      <c r="S340" s="5" t="s">
        <v>360</v>
      </c>
      <c r="T340" s="5" t="s">
        <v>360</v>
      </c>
      <c r="U340" s="5" t="s">
        <v>360</v>
      </c>
      <c r="V340" s="5" t="s">
        <v>360</v>
      </c>
      <c r="W340" s="5" t="s">
        <v>360</v>
      </c>
      <c r="X340" s="43">
        <f t="shared" si="66"/>
        <v>0.94045855379188703</v>
      </c>
      <c r="Y340" s="44">
        <v>1291</v>
      </c>
      <c r="Z340" s="35">
        <f t="shared" si="62"/>
        <v>117.36363636363636</v>
      </c>
      <c r="AA340" s="35">
        <f t="shared" si="67"/>
        <v>110.4</v>
      </c>
      <c r="AB340" s="35">
        <f t="shared" si="63"/>
        <v>-6.9636363636363541</v>
      </c>
      <c r="AC340" s="35">
        <v>0</v>
      </c>
      <c r="AD340" s="35">
        <f t="shared" si="64"/>
        <v>110.4</v>
      </c>
      <c r="AE340" s="35"/>
      <c r="AF340" s="35">
        <f t="shared" si="65"/>
        <v>110.4</v>
      </c>
      <c r="AG340" s="35">
        <v>110.4</v>
      </c>
      <c r="AH340" s="35">
        <f t="shared" si="68"/>
        <v>0</v>
      </c>
      <c r="AI340" s="77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10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10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10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  <c r="EO340" s="9"/>
      <c r="EP340" s="9"/>
      <c r="EQ340" s="9"/>
      <c r="ER340" s="9"/>
      <c r="ES340" s="9"/>
      <c r="ET340" s="9"/>
      <c r="EU340" s="9"/>
      <c r="EV340" s="9"/>
      <c r="EW340" s="10"/>
      <c r="EX340" s="9"/>
      <c r="EY340" s="9"/>
      <c r="EZ340" s="9"/>
      <c r="FA340" s="9"/>
      <c r="FB340" s="9"/>
      <c r="FC340" s="9"/>
      <c r="FD340" s="9"/>
      <c r="FE340" s="9"/>
      <c r="FF340" s="9"/>
      <c r="FG340" s="9"/>
      <c r="FH340" s="9"/>
      <c r="FI340" s="9"/>
      <c r="FJ340" s="9"/>
      <c r="FK340" s="9"/>
      <c r="FL340" s="9"/>
      <c r="FM340" s="9"/>
      <c r="FN340" s="9"/>
      <c r="FO340" s="9"/>
      <c r="FP340" s="9"/>
      <c r="FQ340" s="9"/>
      <c r="FR340" s="9"/>
      <c r="FS340" s="9"/>
      <c r="FT340" s="9"/>
      <c r="FU340" s="9"/>
      <c r="FV340" s="9"/>
      <c r="FW340" s="9"/>
      <c r="FX340" s="9"/>
      <c r="FY340" s="10"/>
      <c r="FZ340" s="9"/>
      <c r="GA340" s="9"/>
    </row>
    <row r="341" spans="1:183" s="2" customFormat="1" ht="17.100000000000001" customHeight="1">
      <c r="A341" s="14" t="s">
        <v>321</v>
      </c>
      <c r="B341" s="63">
        <v>135</v>
      </c>
      <c r="C341" s="63">
        <v>136.5</v>
      </c>
      <c r="D341" s="4">
        <f t="shared" si="60"/>
        <v>1.0111111111111111</v>
      </c>
      <c r="E341" s="11">
        <v>5</v>
      </c>
      <c r="F341" s="5" t="s">
        <v>360</v>
      </c>
      <c r="G341" s="5" t="s">
        <v>360</v>
      </c>
      <c r="H341" s="5" t="s">
        <v>360</v>
      </c>
      <c r="I341" s="5" t="s">
        <v>360</v>
      </c>
      <c r="J341" s="5" t="s">
        <v>360</v>
      </c>
      <c r="K341" s="5" t="s">
        <v>360</v>
      </c>
      <c r="L341" s="5" t="s">
        <v>360</v>
      </c>
      <c r="M341" s="5" t="s">
        <v>360</v>
      </c>
      <c r="N341" s="35">
        <v>12</v>
      </c>
      <c r="O341" s="35">
        <v>52</v>
      </c>
      <c r="P341" s="4">
        <f t="shared" si="61"/>
        <v>1.3</v>
      </c>
      <c r="Q341" s="11">
        <v>20</v>
      </c>
      <c r="R341" s="5" t="s">
        <v>360</v>
      </c>
      <c r="S341" s="5" t="s">
        <v>360</v>
      </c>
      <c r="T341" s="5" t="s">
        <v>360</v>
      </c>
      <c r="U341" s="5" t="s">
        <v>360</v>
      </c>
      <c r="V341" s="5" t="s">
        <v>360</v>
      </c>
      <c r="W341" s="5" t="s">
        <v>360</v>
      </c>
      <c r="X341" s="43">
        <f t="shared" si="66"/>
        <v>1.2422222222222223</v>
      </c>
      <c r="Y341" s="44">
        <v>1826</v>
      </c>
      <c r="Z341" s="35">
        <f t="shared" si="62"/>
        <v>166</v>
      </c>
      <c r="AA341" s="35">
        <f t="shared" si="67"/>
        <v>206.2</v>
      </c>
      <c r="AB341" s="35">
        <f t="shared" si="63"/>
        <v>40.199999999999989</v>
      </c>
      <c r="AC341" s="35">
        <v>0</v>
      </c>
      <c r="AD341" s="35">
        <f t="shared" si="64"/>
        <v>206.2</v>
      </c>
      <c r="AE341" s="35"/>
      <c r="AF341" s="35">
        <f t="shared" si="65"/>
        <v>206.2</v>
      </c>
      <c r="AG341" s="35">
        <v>206.2</v>
      </c>
      <c r="AH341" s="35">
        <f t="shared" si="68"/>
        <v>0</v>
      </c>
      <c r="AI341" s="77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10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10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10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  <c r="EO341" s="9"/>
      <c r="EP341" s="9"/>
      <c r="EQ341" s="9"/>
      <c r="ER341" s="9"/>
      <c r="ES341" s="9"/>
      <c r="ET341" s="9"/>
      <c r="EU341" s="9"/>
      <c r="EV341" s="9"/>
      <c r="EW341" s="10"/>
      <c r="EX341" s="9"/>
      <c r="EY341" s="9"/>
      <c r="EZ341" s="9"/>
      <c r="FA341" s="9"/>
      <c r="FB341" s="9"/>
      <c r="FC341" s="9"/>
      <c r="FD341" s="9"/>
      <c r="FE341" s="9"/>
      <c r="FF341" s="9"/>
      <c r="FG341" s="9"/>
      <c r="FH341" s="9"/>
      <c r="FI341" s="9"/>
      <c r="FJ341" s="9"/>
      <c r="FK341" s="9"/>
      <c r="FL341" s="9"/>
      <c r="FM341" s="9"/>
      <c r="FN341" s="9"/>
      <c r="FO341" s="9"/>
      <c r="FP341" s="9"/>
      <c r="FQ341" s="9"/>
      <c r="FR341" s="9"/>
      <c r="FS341" s="9"/>
      <c r="FT341" s="9"/>
      <c r="FU341" s="9"/>
      <c r="FV341" s="9"/>
      <c r="FW341" s="9"/>
      <c r="FX341" s="9"/>
      <c r="FY341" s="10"/>
      <c r="FZ341" s="9"/>
      <c r="GA341" s="9"/>
    </row>
    <row r="342" spans="1:183" s="2" customFormat="1" ht="17.100000000000001" customHeight="1">
      <c r="A342" s="14" t="s">
        <v>322</v>
      </c>
      <c r="B342" s="63">
        <v>9480</v>
      </c>
      <c r="C342" s="63">
        <v>9882</v>
      </c>
      <c r="D342" s="4">
        <f t="shared" si="60"/>
        <v>1.0424050632911392</v>
      </c>
      <c r="E342" s="11">
        <v>5</v>
      </c>
      <c r="F342" s="5" t="s">
        <v>360</v>
      </c>
      <c r="G342" s="5" t="s">
        <v>360</v>
      </c>
      <c r="H342" s="5" t="s">
        <v>360</v>
      </c>
      <c r="I342" s="5" t="s">
        <v>360</v>
      </c>
      <c r="J342" s="5" t="s">
        <v>360</v>
      </c>
      <c r="K342" s="5" t="s">
        <v>360</v>
      </c>
      <c r="L342" s="5" t="s">
        <v>360</v>
      </c>
      <c r="M342" s="5" t="s">
        <v>360</v>
      </c>
      <c r="N342" s="35">
        <v>530.6</v>
      </c>
      <c r="O342" s="35">
        <v>507.1</v>
      </c>
      <c r="P342" s="4">
        <f t="shared" si="61"/>
        <v>0.95571051639653226</v>
      </c>
      <c r="Q342" s="11">
        <v>20</v>
      </c>
      <c r="R342" s="5" t="s">
        <v>360</v>
      </c>
      <c r="S342" s="5" t="s">
        <v>360</v>
      </c>
      <c r="T342" s="5" t="s">
        <v>360</v>
      </c>
      <c r="U342" s="5" t="s">
        <v>360</v>
      </c>
      <c r="V342" s="5" t="s">
        <v>360</v>
      </c>
      <c r="W342" s="5" t="s">
        <v>360</v>
      </c>
      <c r="X342" s="43">
        <f t="shared" si="66"/>
        <v>0.97304942577545372</v>
      </c>
      <c r="Y342" s="44">
        <v>3723</v>
      </c>
      <c r="Z342" s="35">
        <f t="shared" si="62"/>
        <v>338.45454545454544</v>
      </c>
      <c r="AA342" s="35">
        <f t="shared" si="67"/>
        <v>329.3</v>
      </c>
      <c r="AB342" s="35">
        <f t="shared" si="63"/>
        <v>-9.1545454545454277</v>
      </c>
      <c r="AC342" s="35">
        <v>0</v>
      </c>
      <c r="AD342" s="35">
        <f t="shared" si="64"/>
        <v>329.3</v>
      </c>
      <c r="AE342" s="35"/>
      <c r="AF342" s="35">
        <f t="shared" si="65"/>
        <v>329.3</v>
      </c>
      <c r="AG342" s="35">
        <v>329.3</v>
      </c>
      <c r="AH342" s="35">
        <f t="shared" si="68"/>
        <v>0</v>
      </c>
      <c r="AI342" s="77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10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10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10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  <c r="EO342" s="9"/>
      <c r="EP342" s="9"/>
      <c r="EQ342" s="9"/>
      <c r="ER342" s="9"/>
      <c r="ES342" s="9"/>
      <c r="ET342" s="9"/>
      <c r="EU342" s="9"/>
      <c r="EV342" s="9"/>
      <c r="EW342" s="10"/>
      <c r="EX342" s="9"/>
      <c r="EY342" s="9"/>
      <c r="EZ342" s="9"/>
      <c r="FA342" s="9"/>
      <c r="FB342" s="9"/>
      <c r="FC342" s="9"/>
      <c r="FD342" s="9"/>
      <c r="FE342" s="9"/>
      <c r="FF342" s="9"/>
      <c r="FG342" s="9"/>
      <c r="FH342" s="9"/>
      <c r="FI342" s="9"/>
      <c r="FJ342" s="9"/>
      <c r="FK342" s="9"/>
      <c r="FL342" s="9"/>
      <c r="FM342" s="9"/>
      <c r="FN342" s="9"/>
      <c r="FO342" s="9"/>
      <c r="FP342" s="9"/>
      <c r="FQ342" s="9"/>
      <c r="FR342" s="9"/>
      <c r="FS342" s="9"/>
      <c r="FT342" s="9"/>
      <c r="FU342" s="9"/>
      <c r="FV342" s="9"/>
      <c r="FW342" s="9"/>
      <c r="FX342" s="9"/>
      <c r="FY342" s="10"/>
      <c r="FZ342" s="9"/>
      <c r="GA342" s="9"/>
    </row>
    <row r="343" spans="1:183" s="2" customFormat="1" ht="17.100000000000001" customHeight="1">
      <c r="A343" s="18" t="s">
        <v>323</v>
      </c>
      <c r="B343" s="58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35"/>
      <c r="AD343" s="35"/>
      <c r="AE343" s="35"/>
      <c r="AF343" s="35"/>
      <c r="AG343" s="35"/>
      <c r="AH343" s="35"/>
      <c r="AI343" s="77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10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10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10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10"/>
      <c r="EX343" s="9"/>
      <c r="EY343" s="9"/>
      <c r="EZ343" s="9"/>
      <c r="FA343" s="9"/>
      <c r="FB343" s="9"/>
      <c r="FC343" s="9"/>
      <c r="FD343" s="9"/>
      <c r="FE343" s="9"/>
      <c r="FF343" s="9"/>
      <c r="FG343" s="9"/>
      <c r="FH343" s="9"/>
      <c r="FI343" s="9"/>
      <c r="FJ343" s="9"/>
      <c r="FK343" s="9"/>
      <c r="FL343" s="9"/>
      <c r="FM343" s="9"/>
      <c r="FN343" s="9"/>
      <c r="FO343" s="9"/>
      <c r="FP343" s="9"/>
      <c r="FQ343" s="9"/>
      <c r="FR343" s="9"/>
      <c r="FS343" s="9"/>
      <c r="FT343" s="9"/>
      <c r="FU343" s="9"/>
      <c r="FV343" s="9"/>
      <c r="FW343" s="9"/>
      <c r="FX343" s="9"/>
      <c r="FY343" s="10"/>
      <c r="FZ343" s="9"/>
      <c r="GA343" s="9"/>
    </row>
    <row r="344" spans="1:183" s="2" customFormat="1" ht="17.100000000000001" customHeight="1">
      <c r="A344" s="45" t="s">
        <v>324</v>
      </c>
      <c r="B344" s="63">
        <v>39</v>
      </c>
      <c r="C344" s="63">
        <v>35.1</v>
      </c>
      <c r="D344" s="4">
        <f t="shared" si="60"/>
        <v>0.9</v>
      </c>
      <c r="E344" s="11">
        <v>5</v>
      </c>
      <c r="F344" s="5" t="s">
        <v>360</v>
      </c>
      <c r="G344" s="5" t="s">
        <v>360</v>
      </c>
      <c r="H344" s="5" t="s">
        <v>360</v>
      </c>
      <c r="I344" s="5" t="s">
        <v>360</v>
      </c>
      <c r="J344" s="5" t="s">
        <v>360</v>
      </c>
      <c r="K344" s="5" t="s">
        <v>360</v>
      </c>
      <c r="L344" s="5" t="s">
        <v>360</v>
      </c>
      <c r="M344" s="5" t="s">
        <v>360</v>
      </c>
      <c r="N344" s="35">
        <v>36.299999999999997</v>
      </c>
      <c r="O344" s="35">
        <v>43.6</v>
      </c>
      <c r="P344" s="4">
        <f t="shared" si="61"/>
        <v>1.2001101928374656</v>
      </c>
      <c r="Q344" s="11">
        <v>20</v>
      </c>
      <c r="R344" s="5" t="s">
        <v>360</v>
      </c>
      <c r="S344" s="5" t="s">
        <v>360</v>
      </c>
      <c r="T344" s="5" t="s">
        <v>360</v>
      </c>
      <c r="U344" s="5" t="s">
        <v>360</v>
      </c>
      <c r="V344" s="5" t="s">
        <v>360</v>
      </c>
      <c r="W344" s="5" t="s">
        <v>360</v>
      </c>
      <c r="X344" s="43">
        <f t="shared" si="66"/>
        <v>1.1400881542699723</v>
      </c>
      <c r="Y344" s="44">
        <v>1275</v>
      </c>
      <c r="Z344" s="35">
        <f t="shared" si="62"/>
        <v>115.90909090909091</v>
      </c>
      <c r="AA344" s="35">
        <f t="shared" si="67"/>
        <v>132.1</v>
      </c>
      <c r="AB344" s="35">
        <f t="shared" si="63"/>
        <v>16.190909090909088</v>
      </c>
      <c r="AC344" s="35">
        <v>0</v>
      </c>
      <c r="AD344" s="35">
        <f t="shared" si="64"/>
        <v>132.1</v>
      </c>
      <c r="AE344" s="35"/>
      <c r="AF344" s="35">
        <f t="shared" si="65"/>
        <v>132.1</v>
      </c>
      <c r="AG344" s="35">
        <v>132.1</v>
      </c>
      <c r="AH344" s="35">
        <f t="shared" si="68"/>
        <v>0</v>
      </c>
      <c r="AI344" s="77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10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10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10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  <c r="EO344" s="9"/>
      <c r="EP344" s="9"/>
      <c r="EQ344" s="9"/>
      <c r="ER344" s="9"/>
      <c r="ES344" s="9"/>
      <c r="ET344" s="9"/>
      <c r="EU344" s="9"/>
      <c r="EV344" s="9"/>
      <c r="EW344" s="10"/>
      <c r="EX344" s="9"/>
      <c r="EY344" s="9"/>
      <c r="EZ344" s="9"/>
      <c r="FA344" s="9"/>
      <c r="FB344" s="9"/>
      <c r="FC344" s="9"/>
      <c r="FD344" s="9"/>
      <c r="FE344" s="9"/>
      <c r="FF344" s="9"/>
      <c r="FG344" s="9"/>
      <c r="FH344" s="9"/>
      <c r="FI344" s="9"/>
      <c r="FJ344" s="9"/>
      <c r="FK344" s="9"/>
      <c r="FL344" s="9"/>
      <c r="FM344" s="9"/>
      <c r="FN344" s="9"/>
      <c r="FO344" s="9"/>
      <c r="FP344" s="9"/>
      <c r="FQ344" s="9"/>
      <c r="FR344" s="9"/>
      <c r="FS344" s="9"/>
      <c r="FT344" s="9"/>
      <c r="FU344" s="9"/>
      <c r="FV344" s="9"/>
      <c r="FW344" s="9"/>
      <c r="FX344" s="9"/>
      <c r="FY344" s="10"/>
      <c r="FZ344" s="9"/>
      <c r="GA344" s="9"/>
    </row>
    <row r="345" spans="1:183" s="2" customFormat="1" ht="17.100000000000001" customHeight="1">
      <c r="A345" s="45" t="s">
        <v>325</v>
      </c>
      <c r="B345" s="63">
        <v>66</v>
      </c>
      <c r="C345" s="63">
        <v>59.3</v>
      </c>
      <c r="D345" s="4">
        <f t="shared" si="60"/>
        <v>0.89848484848484844</v>
      </c>
      <c r="E345" s="11">
        <v>5</v>
      </c>
      <c r="F345" s="5" t="s">
        <v>360</v>
      </c>
      <c r="G345" s="5" t="s">
        <v>360</v>
      </c>
      <c r="H345" s="5" t="s">
        <v>360</v>
      </c>
      <c r="I345" s="5" t="s">
        <v>360</v>
      </c>
      <c r="J345" s="5" t="s">
        <v>360</v>
      </c>
      <c r="K345" s="5" t="s">
        <v>360</v>
      </c>
      <c r="L345" s="5" t="s">
        <v>360</v>
      </c>
      <c r="M345" s="5" t="s">
        <v>360</v>
      </c>
      <c r="N345" s="35">
        <v>23.9</v>
      </c>
      <c r="O345" s="35">
        <v>21</v>
      </c>
      <c r="P345" s="4">
        <f t="shared" si="61"/>
        <v>0.87866108786610886</v>
      </c>
      <c r="Q345" s="11">
        <v>20</v>
      </c>
      <c r="R345" s="5" t="s">
        <v>360</v>
      </c>
      <c r="S345" s="5" t="s">
        <v>360</v>
      </c>
      <c r="T345" s="5" t="s">
        <v>360</v>
      </c>
      <c r="U345" s="5" t="s">
        <v>360</v>
      </c>
      <c r="V345" s="5" t="s">
        <v>360</v>
      </c>
      <c r="W345" s="5" t="s">
        <v>360</v>
      </c>
      <c r="X345" s="43">
        <f t="shared" si="66"/>
        <v>0.88262583998985678</v>
      </c>
      <c r="Y345" s="44">
        <v>1049</v>
      </c>
      <c r="Z345" s="35">
        <f t="shared" si="62"/>
        <v>95.36363636363636</v>
      </c>
      <c r="AA345" s="35">
        <f t="shared" si="67"/>
        <v>84.2</v>
      </c>
      <c r="AB345" s="35">
        <f t="shared" si="63"/>
        <v>-11.163636363636357</v>
      </c>
      <c r="AC345" s="35">
        <v>0</v>
      </c>
      <c r="AD345" s="35">
        <f t="shared" si="64"/>
        <v>84.2</v>
      </c>
      <c r="AE345" s="35"/>
      <c r="AF345" s="35">
        <f t="shared" si="65"/>
        <v>84.2</v>
      </c>
      <c r="AG345" s="35">
        <v>84.2</v>
      </c>
      <c r="AH345" s="35">
        <f t="shared" si="68"/>
        <v>0</v>
      </c>
      <c r="AI345" s="77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10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10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10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  <c r="EO345" s="9"/>
      <c r="EP345" s="9"/>
      <c r="EQ345" s="9"/>
      <c r="ER345" s="9"/>
      <c r="ES345" s="9"/>
      <c r="ET345" s="9"/>
      <c r="EU345" s="9"/>
      <c r="EV345" s="9"/>
      <c r="EW345" s="10"/>
      <c r="EX345" s="9"/>
      <c r="EY345" s="9"/>
      <c r="EZ345" s="9"/>
      <c r="FA345" s="9"/>
      <c r="FB345" s="9"/>
      <c r="FC345" s="9"/>
      <c r="FD345" s="9"/>
      <c r="FE345" s="9"/>
      <c r="FF345" s="9"/>
      <c r="FG345" s="9"/>
      <c r="FH345" s="9"/>
      <c r="FI345" s="9"/>
      <c r="FJ345" s="9"/>
      <c r="FK345" s="9"/>
      <c r="FL345" s="9"/>
      <c r="FM345" s="9"/>
      <c r="FN345" s="9"/>
      <c r="FO345" s="9"/>
      <c r="FP345" s="9"/>
      <c r="FQ345" s="9"/>
      <c r="FR345" s="9"/>
      <c r="FS345" s="9"/>
      <c r="FT345" s="9"/>
      <c r="FU345" s="9"/>
      <c r="FV345" s="9"/>
      <c r="FW345" s="9"/>
      <c r="FX345" s="9"/>
      <c r="FY345" s="10"/>
      <c r="FZ345" s="9"/>
      <c r="GA345" s="9"/>
    </row>
    <row r="346" spans="1:183" s="2" customFormat="1" ht="17.100000000000001" customHeight="1">
      <c r="A346" s="45" t="s">
        <v>326</v>
      </c>
      <c r="B346" s="63">
        <v>87</v>
      </c>
      <c r="C346" s="63">
        <v>89.5</v>
      </c>
      <c r="D346" s="4">
        <f t="shared" si="60"/>
        <v>1.0287356321839081</v>
      </c>
      <c r="E346" s="11">
        <v>5</v>
      </c>
      <c r="F346" s="5" t="s">
        <v>360</v>
      </c>
      <c r="G346" s="5" t="s">
        <v>360</v>
      </c>
      <c r="H346" s="5" t="s">
        <v>360</v>
      </c>
      <c r="I346" s="5" t="s">
        <v>360</v>
      </c>
      <c r="J346" s="5" t="s">
        <v>360</v>
      </c>
      <c r="K346" s="5" t="s">
        <v>360</v>
      </c>
      <c r="L346" s="5" t="s">
        <v>360</v>
      </c>
      <c r="M346" s="5" t="s">
        <v>360</v>
      </c>
      <c r="N346" s="35">
        <v>45</v>
      </c>
      <c r="O346" s="35">
        <v>14.7</v>
      </c>
      <c r="P346" s="4">
        <f t="shared" si="61"/>
        <v>0.32666666666666666</v>
      </c>
      <c r="Q346" s="11">
        <v>20</v>
      </c>
      <c r="R346" s="5" t="s">
        <v>360</v>
      </c>
      <c r="S346" s="5" t="s">
        <v>360</v>
      </c>
      <c r="T346" s="5" t="s">
        <v>360</v>
      </c>
      <c r="U346" s="5" t="s">
        <v>360</v>
      </c>
      <c r="V346" s="5" t="s">
        <v>360</v>
      </c>
      <c r="W346" s="5" t="s">
        <v>360</v>
      </c>
      <c r="X346" s="43">
        <f t="shared" si="66"/>
        <v>0.46708045977011492</v>
      </c>
      <c r="Y346" s="44">
        <v>1408</v>
      </c>
      <c r="Z346" s="35">
        <f t="shared" si="62"/>
        <v>128</v>
      </c>
      <c r="AA346" s="35">
        <f t="shared" si="67"/>
        <v>59.8</v>
      </c>
      <c r="AB346" s="35">
        <f t="shared" si="63"/>
        <v>-68.2</v>
      </c>
      <c r="AC346" s="35">
        <v>0</v>
      </c>
      <c r="AD346" s="35">
        <f t="shared" si="64"/>
        <v>59.8</v>
      </c>
      <c r="AE346" s="35"/>
      <c r="AF346" s="35">
        <f t="shared" si="65"/>
        <v>59.8</v>
      </c>
      <c r="AG346" s="35">
        <v>59.8</v>
      </c>
      <c r="AH346" s="35">
        <f t="shared" si="68"/>
        <v>0</v>
      </c>
      <c r="AI346" s="77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10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10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10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  <c r="EO346" s="9"/>
      <c r="EP346" s="9"/>
      <c r="EQ346" s="9"/>
      <c r="ER346" s="9"/>
      <c r="ES346" s="9"/>
      <c r="ET346" s="9"/>
      <c r="EU346" s="9"/>
      <c r="EV346" s="9"/>
      <c r="EW346" s="10"/>
      <c r="EX346" s="9"/>
      <c r="EY346" s="9"/>
      <c r="EZ346" s="9"/>
      <c r="FA346" s="9"/>
      <c r="FB346" s="9"/>
      <c r="FC346" s="9"/>
      <c r="FD346" s="9"/>
      <c r="FE346" s="9"/>
      <c r="FF346" s="9"/>
      <c r="FG346" s="9"/>
      <c r="FH346" s="9"/>
      <c r="FI346" s="9"/>
      <c r="FJ346" s="9"/>
      <c r="FK346" s="9"/>
      <c r="FL346" s="9"/>
      <c r="FM346" s="9"/>
      <c r="FN346" s="9"/>
      <c r="FO346" s="9"/>
      <c r="FP346" s="9"/>
      <c r="FQ346" s="9"/>
      <c r="FR346" s="9"/>
      <c r="FS346" s="9"/>
      <c r="FT346" s="9"/>
      <c r="FU346" s="9"/>
      <c r="FV346" s="9"/>
      <c r="FW346" s="9"/>
      <c r="FX346" s="9"/>
      <c r="FY346" s="10"/>
      <c r="FZ346" s="9"/>
      <c r="GA346" s="9"/>
    </row>
    <row r="347" spans="1:183" s="2" customFormat="1" ht="17.100000000000001" customHeight="1">
      <c r="A347" s="45" t="s">
        <v>327</v>
      </c>
      <c r="B347" s="63">
        <v>203</v>
      </c>
      <c r="C347" s="63">
        <v>182.7</v>
      </c>
      <c r="D347" s="4">
        <f t="shared" si="60"/>
        <v>0.89999999999999991</v>
      </c>
      <c r="E347" s="11">
        <v>5</v>
      </c>
      <c r="F347" s="5" t="s">
        <v>360</v>
      </c>
      <c r="G347" s="5" t="s">
        <v>360</v>
      </c>
      <c r="H347" s="5" t="s">
        <v>360</v>
      </c>
      <c r="I347" s="5" t="s">
        <v>360</v>
      </c>
      <c r="J347" s="5" t="s">
        <v>360</v>
      </c>
      <c r="K347" s="5" t="s">
        <v>360</v>
      </c>
      <c r="L347" s="5" t="s">
        <v>360</v>
      </c>
      <c r="M347" s="5" t="s">
        <v>360</v>
      </c>
      <c r="N347" s="35">
        <v>18.7</v>
      </c>
      <c r="O347" s="35">
        <v>10.7</v>
      </c>
      <c r="P347" s="4">
        <f t="shared" si="61"/>
        <v>0.57219251336898391</v>
      </c>
      <c r="Q347" s="11">
        <v>20</v>
      </c>
      <c r="R347" s="5" t="s">
        <v>360</v>
      </c>
      <c r="S347" s="5" t="s">
        <v>360</v>
      </c>
      <c r="T347" s="5" t="s">
        <v>360</v>
      </c>
      <c r="U347" s="5" t="s">
        <v>360</v>
      </c>
      <c r="V347" s="5" t="s">
        <v>360</v>
      </c>
      <c r="W347" s="5" t="s">
        <v>360</v>
      </c>
      <c r="X347" s="43">
        <f t="shared" si="66"/>
        <v>0.63775401069518711</v>
      </c>
      <c r="Y347" s="44">
        <v>1292</v>
      </c>
      <c r="Z347" s="35">
        <f t="shared" si="62"/>
        <v>117.45454545454545</v>
      </c>
      <c r="AA347" s="35">
        <f t="shared" si="67"/>
        <v>74.900000000000006</v>
      </c>
      <c r="AB347" s="35">
        <f t="shared" si="63"/>
        <v>-42.554545454545448</v>
      </c>
      <c r="AC347" s="35">
        <v>0</v>
      </c>
      <c r="AD347" s="35">
        <f t="shared" si="64"/>
        <v>74.900000000000006</v>
      </c>
      <c r="AE347" s="35"/>
      <c r="AF347" s="35">
        <f t="shared" si="65"/>
        <v>74.900000000000006</v>
      </c>
      <c r="AG347" s="35">
        <v>74.900000000000006</v>
      </c>
      <c r="AH347" s="35">
        <f t="shared" si="68"/>
        <v>0</v>
      </c>
      <c r="AI347" s="77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10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10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10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  <c r="EO347" s="9"/>
      <c r="EP347" s="9"/>
      <c r="EQ347" s="9"/>
      <c r="ER347" s="9"/>
      <c r="ES347" s="9"/>
      <c r="ET347" s="9"/>
      <c r="EU347" s="9"/>
      <c r="EV347" s="9"/>
      <c r="EW347" s="10"/>
      <c r="EX347" s="9"/>
      <c r="EY347" s="9"/>
      <c r="EZ347" s="9"/>
      <c r="FA347" s="9"/>
      <c r="FB347" s="9"/>
      <c r="FC347" s="9"/>
      <c r="FD347" s="9"/>
      <c r="FE347" s="9"/>
      <c r="FF347" s="9"/>
      <c r="FG347" s="9"/>
      <c r="FH347" s="9"/>
      <c r="FI347" s="9"/>
      <c r="FJ347" s="9"/>
      <c r="FK347" s="9"/>
      <c r="FL347" s="9"/>
      <c r="FM347" s="9"/>
      <c r="FN347" s="9"/>
      <c r="FO347" s="9"/>
      <c r="FP347" s="9"/>
      <c r="FQ347" s="9"/>
      <c r="FR347" s="9"/>
      <c r="FS347" s="9"/>
      <c r="FT347" s="9"/>
      <c r="FU347" s="9"/>
      <c r="FV347" s="9"/>
      <c r="FW347" s="9"/>
      <c r="FX347" s="9"/>
      <c r="FY347" s="10"/>
      <c r="FZ347" s="9"/>
      <c r="GA347" s="9"/>
    </row>
    <row r="348" spans="1:183" s="2" customFormat="1" ht="17.100000000000001" customHeight="1">
      <c r="A348" s="45" t="s">
        <v>328</v>
      </c>
      <c r="B348" s="63">
        <v>48</v>
      </c>
      <c r="C348" s="63">
        <v>48</v>
      </c>
      <c r="D348" s="4">
        <f t="shared" si="60"/>
        <v>1</v>
      </c>
      <c r="E348" s="11">
        <v>5</v>
      </c>
      <c r="F348" s="5" t="s">
        <v>360</v>
      </c>
      <c r="G348" s="5" t="s">
        <v>360</v>
      </c>
      <c r="H348" s="5" t="s">
        <v>360</v>
      </c>
      <c r="I348" s="5" t="s">
        <v>360</v>
      </c>
      <c r="J348" s="5" t="s">
        <v>360</v>
      </c>
      <c r="K348" s="5" t="s">
        <v>360</v>
      </c>
      <c r="L348" s="5" t="s">
        <v>360</v>
      </c>
      <c r="M348" s="5" t="s">
        <v>360</v>
      </c>
      <c r="N348" s="35">
        <v>53.6</v>
      </c>
      <c r="O348" s="35">
        <v>45.8</v>
      </c>
      <c r="P348" s="4">
        <f t="shared" si="61"/>
        <v>0.85447761194029848</v>
      </c>
      <c r="Q348" s="11">
        <v>20</v>
      </c>
      <c r="R348" s="5" t="s">
        <v>360</v>
      </c>
      <c r="S348" s="5" t="s">
        <v>360</v>
      </c>
      <c r="T348" s="5" t="s">
        <v>360</v>
      </c>
      <c r="U348" s="5" t="s">
        <v>360</v>
      </c>
      <c r="V348" s="5" t="s">
        <v>360</v>
      </c>
      <c r="W348" s="5" t="s">
        <v>360</v>
      </c>
      <c r="X348" s="43">
        <f t="shared" si="66"/>
        <v>0.88358208955223871</v>
      </c>
      <c r="Y348" s="44">
        <v>552</v>
      </c>
      <c r="Z348" s="35">
        <f t="shared" si="62"/>
        <v>50.18181818181818</v>
      </c>
      <c r="AA348" s="35">
        <f t="shared" si="67"/>
        <v>44.3</v>
      </c>
      <c r="AB348" s="35">
        <f t="shared" si="63"/>
        <v>-5.8818181818181827</v>
      </c>
      <c r="AC348" s="35">
        <v>0</v>
      </c>
      <c r="AD348" s="35">
        <f t="shared" si="64"/>
        <v>44.3</v>
      </c>
      <c r="AE348" s="35"/>
      <c r="AF348" s="35">
        <f t="shared" si="65"/>
        <v>44.3</v>
      </c>
      <c r="AG348" s="35">
        <v>44.3</v>
      </c>
      <c r="AH348" s="35">
        <f t="shared" si="68"/>
        <v>0</v>
      </c>
      <c r="AI348" s="77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10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10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10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  <c r="EO348" s="9"/>
      <c r="EP348" s="9"/>
      <c r="EQ348" s="9"/>
      <c r="ER348" s="9"/>
      <c r="ES348" s="9"/>
      <c r="ET348" s="9"/>
      <c r="EU348" s="9"/>
      <c r="EV348" s="9"/>
      <c r="EW348" s="10"/>
      <c r="EX348" s="9"/>
      <c r="EY348" s="9"/>
      <c r="EZ348" s="9"/>
      <c r="FA348" s="9"/>
      <c r="FB348" s="9"/>
      <c r="FC348" s="9"/>
      <c r="FD348" s="9"/>
      <c r="FE348" s="9"/>
      <c r="FF348" s="9"/>
      <c r="FG348" s="9"/>
      <c r="FH348" s="9"/>
      <c r="FI348" s="9"/>
      <c r="FJ348" s="9"/>
      <c r="FK348" s="9"/>
      <c r="FL348" s="9"/>
      <c r="FM348" s="9"/>
      <c r="FN348" s="9"/>
      <c r="FO348" s="9"/>
      <c r="FP348" s="9"/>
      <c r="FQ348" s="9"/>
      <c r="FR348" s="9"/>
      <c r="FS348" s="9"/>
      <c r="FT348" s="9"/>
      <c r="FU348" s="9"/>
      <c r="FV348" s="9"/>
      <c r="FW348" s="9"/>
      <c r="FX348" s="9"/>
      <c r="FY348" s="10"/>
      <c r="FZ348" s="9"/>
      <c r="GA348" s="9"/>
    </row>
    <row r="349" spans="1:183" s="2" customFormat="1" ht="17.100000000000001" customHeight="1">
      <c r="A349" s="45" t="s">
        <v>329</v>
      </c>
      <c r="B349" s="63">
        <v>101</v>
      </c>
      <c r="C349" s="63">
        <v>101</v>
      </c>
      <c r="D349" s="4">
        <f t="shared" si="60"/>
        <v>1</v>
      </c>
      <c r="E349" s="11">
        <v>5</v>
      </c>
      <c r="F349" s="5" t="s">
        <v>360</v>
      </c>
      <c r="G349" s="5" t="s">
        <v>360</v>
      </c>
      <c r="H349" s="5" t="s">
        <v>360</v>
      </c>
      <c r="I349" s="5" t="s">
        <v>360</v>
      </c>
      <c r="J349" s="5" t="s">
        <v>360</v>
      </c>
      <c r="K349" s="5" t="s">
        <v>360</v>
      </c>
      <c r="L349" s="5" t="s">
        <v>360</v>
      </c>
      <c r="M349" s="5" t="s">
        <v>360</v>
      </c>
      <c r="N349" s="35">
        <v>101</v>
      </c>
      <c r="O349" s="35">
        <v>45.6</v>
      </c>
      <c r="P349" s="4">
        <f t="shared" si="61"/>
        <v>0.4514851485148515</v>
      </c>
      <c r="Q349" s="11">
        <v>20</v>
      </c>
      <c r="R349" s="5" t="s">
        <v>360</v>
      </c>
      <c r="S349" s="5" t="s">
        <v>360</v>
      </c>
      <c r="T349" s="5" t="s">
        <v>360</v>
      </c>
      <c r="U349" s="5" t="s">
        <v>360</v>
      </c>
      <c r="V349" s="5" t="s">
        <v>360</v>
      </c>
      <c r="W349" s="5" t="s">
        <v>360</v>
      </c>
      <c r="X349" s="43">
        <f t="shared" si="66"/>
        <v>0.56118811881188124</v>
      </c>
      <c r="Y349" s="44">
        <v>1167</v>
      </c>
      <c r="Z349" s="35">
        <f t="shared" si="62"/>
        <v>106.09090909090909</v>
      </c>
      <c r="AA349" s="35">
        <f t="shared" si="67"/>
        <v>59.5</v>
      </c>
      <c r="AB349" s="35">
        <f t="shared" si="63"/>
        <v>-46.590909090909093</v>
      </c>
      <c r="AC349" s="35">
        <v>0</v>
      </c>
      <c r="AD349" s="35">
        <f t="shared" si="64"/>
        <v>59.5</v>
      </c>
      <c r="AE349" s="35"/>
      <c r="AF349" s="35">
        <f t="shared" si="65"/>
        <v>59.5</v>
      </c>
      <c r="AG349" s="35">
        <v>59.5</v>
      </c>
      <c r="AH349" s="35">
        <f t="shared" si="68"/>
        <v>0</v>
      </c>
      <c r="AI349" s="77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10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10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10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  <c r="EO349" s="9"/>
      <c r="EP349" s="9"/>
      <c r="EQ349" s="9"/>
      <c r="ER349" s="9"/>
      <c r="ES349" s="9"/>
      <c r="ET349" s="9"/>
      <c r="EU349" s="9"/>
      <c r="EV349" s="9"/>
      <c r="EW349" s="10"/>
      <c r="EX349" s="9"/>
      <c r="EY349" s="9"/>
      <c r="EZ349" s="9"/>
      <c r="FA349" s="9"/>
      <c r="FB349" s="9"/>
      <c r="FC349" s="9"/>
      <c r="FD349" s="9"/>
      <c r="FE349" s="9"/>
      <c r="FF349" s="9"/>
      <c r="FG349" s="9"/>
      <c r="FH349" s="9"/>
      <c r="FI349" s="9"/>
      <c r="FJ349" s="9"/>
      <c r="FK349" s="9"/>
      <c r="FL349" s="9"/>
      <c r="FM349" s="9"/>
      <c r="FN349" s="9"/>
      <c r="FO349" s="9"/>
      <c r="FP349" s="9"/>
      <c r="FQ349" s="9"/>
      <c r="FR349" s="9"/>
      <c r="FS349" s="9"/>
      <c r="FT349" s="9"/>
      <c r="FU349" s="9"/>
      <c r="FV349" s="9"/>
      <c r="FW349" s="9"/>
      <c r="FX349" s="9"/>
      <c r="FY349" s="10"/>
      <c r="FZ349" s="9"/>
      <c r="GA349" s="9"/>
    </row>
    <row r="350" spans="1:183" s="2" customFormat="1" ht="17.100000000000001" customHeight="1">
      <c r="A350" s="45" t="s">
        <v>330</v>
      </c>
      <c r="B350" s="63">
        <v>0</v>
      </c>
      <c r="C350" s="63">
        <v>0</v>
      </c>
      <c r="D350" s="4">
        <f t="shared" si="60"/>
        <v>0</v>
      </c>
      <c r="E350" s="11">
        <v>0</v>
      </c>
      <c r="F350" s="5" t="s">
        <v>360</v>
      </c>
      <c r="G350" s="5" t="s">
        <v>360</v>
      </c>
      <c r="H350" s="5" t="s">
        <v>360</v>
      </c>
      <c r="I350" s="5" t="s">
        <v>360</v>
      </c>
      <c r="J350" s="5" t="s">
        <v>360</v>
      </c>
      <c r="K350" s="5" t="s">
        <v>360</v>
      </c>
      <c r="L350" s="5" t="s">
        <v>360</v>
      </c>
      <c r="M350" s="5" t="s">
        <v>360</v>
      </c>
      <c r="N350" s="35">
        <v>29.7</v>
      </c>
      <c r="O350" s="35">
        <v>36.1</v>
      </c>
      <c r="P350" s="4">
        <f t="shared" si="61"/>
        <v>1.2015488215488215</v>
      </c>
      <c r="Q350" s="11">
        <v>20</v>
      </c>
      <c r="R350" s="5" t="s">
        <v>360</v>
      </c>
      <c r="S350" s="5" t="s">
        <v>360</v>
      </c>
      <c r="T350" s="5" t="s">
        <v>360</v>
      </c>
      <c r="U350" s="5" t="s">
        <v>360</v>
      </c>
      <c r="V350" s="5" t="s">
        <v>360</v>
      </c>
      <c r="W350" s="5" t="s">
        <v>360</v>
      </c>
      <c r="X350" s="43">
        <f t="shared" si="66"/>
        <v>1.2015488215488215</v>
      </c>
      <c r="Y350" s="44">
        <v>1291</v>
      </c>
      <c r="Z350" s="35">
        <f t="shared" si="62"/>
        <v>117.36363636363636</v>
      </c>
      <c r="AA350" s="35">
        <f t="shared" si="67"/>
        <v>141</v>
      </c>
      <c r="AB350" s="35">
        <f t="shared" si="63"/>
        <v>23.63636363636364</v>
      </c>
      <c r="AC350" s="35">
        <v>0</v>
      </c>
      <c r="AD350" s="35">
        <f t="shared" si="64"/>
        <v>141</v>
      </c>
      <c r="AE350" s="35"/>
      <c r="AF350" s="35">
        <f t="shared" si="65"/>
        <v>141</v>
      </c>
      <c r="AG350" s="35">
        <v>141</v>
      </c>
      <c r="AH350" s="35">
        <f t="shared" si="68"/>
        <v>0</v>
      </c>
      <c r="AI350" s="77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10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10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10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  <c r="EO350" s="9"/>
      <c r="EP350" s="9"/>
      <c r="EQ350" s="9"/>
      <c r="ER350" s="9"/>
      <c r="ES350" s="9"/>
      <c r="ET350" s="9"/>
      <c r="EU350" s="9"/>
      <c r="EV350" s="9"/>
      <c r="EW350" s="10"/>
      <c r="EX350" s="9"/>
      <c r="EY350" s="9"/>
      <c r="EZ350" s="9"/>
      <c r="FA350" s="9"/>
      <c r="FB350" s="9"/>
      <c r="FC350" s="9"/>
      <c r="FD350" s="9"/>
      <c r="FE350" s="9"/>
      <c r="FF350" s="9"/>
      <c r="FG350" s="9"/>
      <c r="FH350" s="9"/>
      <c r="FI350" s="9"/>
      <c r="FJ350" s="9"/>
      <c r="FK350" s="9"/>
      <c r="FL350" s="9"/>
      <c r="FM350" s="9"/>
      <c r="FN350" s="9"/>
      <c r="FO350" s="9"/>
      <c r="FP350" s="9"/>
      <c r="FQ350" s="9"/>
      <c r="FR350" s="9"/>
      <c r="FS350" s="9"/>
      <c r="FT350" s="9"/>
      <c r="FU350" s="9"/>
      <c r="FV350" s="9"/>
      <c r="FW350" s="9"/>
      <c r="FX350" s="9"/>
      <c r="FY350" s="10"/>
      <c r="FZ350" s="9"/>
      <c r="GA350" s="9"/>
    </row>
    <row r="351" spans="1:183" s="2" customFormat="1" ht="17.100000000000001" customHeight="1">
      <c r="A351" s="45" t="s">
        <v>331</v>
      </c>
      <c r="B351" s="63">
        <v>60</v>
      </c>
      <c r="C351" s="63">
        <v>60</v>
      </c>
      <c r="D351" s="4">
        <f t="shared" si="60"/>
        <v>1</v>
      </c>
      <c r="E351" s="11">
        <v>5</v>
      </c>
      <c r="F351" s="5" t="s">
        <v>360</v>
      </c>
      <c r="G351" s="5" t="s">
        <v>360</v>
      </c>
      <c r="H351" s="5" t="s">
        <v>360</v>
      </c>
      <c r="I351" s="5" t="s">
        <v>360</v>
      </c>
      <c r="J351" s="5" t="s">
        <v>360</v>
      </c>
      <c r="K351" s="5" t="s">
        <v>360</v>
      </c>
      <c r="L351" s="5" t="s">
        <v>360</v>
      </c>
      <c r="M351" s="5" t="s">
        <v>360</v>
      </c>
      <c r="N351" s="35">
        <v>23.2</v>
      </c>
      <c r="O351" s="35">
        <v>12.5</v>
      </c>
      <c r="P351" s="4">
        <f t="shared" si="61"/>
        <v>0.53879310344827591</v>
      </c>
      <c r="Q351" s="11">
        <v>20</v>
      </c>
      <c r="R351" s="5" t="s">
        <v>360</v>
      </c>
      <c r="S351" s="5" t="s">
        <v>360</v>
      </c>
      <c r="T351" s="5" t="s">
        <v>360</v>
      </c>
      <c r="U351" s="5" t="s">
        <v>360</v>
      </c>
      <c r="V351" s="5" t="s">
        <v>360</v>
      </c>
      <c r="W351" s="5" t="s">
        <v>360</v>
      </c>
      <c r="X351" s="43">
        <f t="shared" si="66"/>
        <v>0.63103448275862073</v>
      </c>
      <c r="Y351" s="44">
        <v>671</v>
      </c>
      <c r="Z351" s="35">
        <f t="shared" si="62"/>
        <v>61</v>
      </c>
      <c r="AA351" s="35">
        <f t="shared" si="67"/>
        <v>38.5</v>
      </c>
      <c r="AB351" s="35">
        <f t="shared" si="63"/>
        <v>-22.5</v>
      </c>
      <c r="AC351" s="35">
        <v>0</v>
      </c>
      <c r="AD351" s="35">
        <f t="shared" si="64"/>
        <v>38.5</v>
      </c>
      <c r="AE351" s="35"/>
      <c r="AF351" s="35">
        <f t="shared" si="65"/>
        <v>38.5</v>
      </c>
      <c r="AG351" s="35">
        <v>38.5</v>
      </c>
      <c r="AH351" s="35">
        <f t="shared" si="68"/>
        <v>0</v>
      </c>
      <c r="AI351" s="77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10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10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10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10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10"/>
      <c r="FZ351" s="9"/>
      <c r="GA351" s="9"/>
    </row>
    <row r="352" spans="1:183" s="2" customFormat="1" ht="17.100000000000001" customHeight="1">
      <c r="A352" s="45" t="s">
        <v>332</v>
      </c>
      <c r="B352" s="63">
        <v>24117</v>
      </c>
      <c r="C352" s="63">
        <v>26148.400000000001</v>
      </c>
      <c r="D352" s="4">
        <f t="shared" si="60"/>
        <v>1.0842310403449849</v>
      </c>
      <c r="E352" s="11">
        <v>5</v>
      </c>
      <c r="F352" s="5" t="s">
        <v>360</v>
      </c>
      <c r="G352" s="5" t="s">
        <v>360</v>
      </c>
      <c r="H352" s="5" t="s">
        <v>360</v>
      </c>
      <c r="I352" s="5" t="s">
        <v>360</v>
      </c>
      <c r="J352" s="5" t="s">
        <v>360</v>
      </c>
      <c r="K352" s="5" t="s">
        <v>360</v>
      </c>
      <c r="L352" s="5" t="s">
        <v>360</v>
      </c>
      <c r="M352" s="5" t="s">
        <v>360</v>
      </c>
      <c r="N352" s="35">
        <v>644.79999999999995</v>
      </c>
      <c r="O352" s="35">
        <v>588.1</v>
      </c>
      <c r="P352" s="4">
        <f t="shared" si="61"/>
        <v>0.91206575682382141</v>
      </c>
      <c r="Q352" s="11">
        <v>20</v>
      </c>
      <c r="R352" s="5" t="s">
        <v>360</v>
      </c>
      <c r="S352" s="5" t="s">
        <v>360</v>
      </c>
      <c r="T352" s="5" t="s">
        <v>360</v>
      </c>
      <c r="U352" s="5" t="s">
        <v>360</v>
      </c>
      <c r="V352" s="5" t="s">
        <v>360</v>
      </c>
      <c r="W352" s="5" t="s">
        <v>360</v>
      </c>
      <c r="X352" s="43">
        <f t="shared" si="66"/>
        <v>0.94649881352805409</v>
      </c>
      <c r="Y352" s="44">
        <v>1923</v>
      </c>
      <c r="Z352" s="35">
        <f t="shared" si="62"/>
        <v>174.81818181818181</v>
      </c>
      <c r="AA352" s="35">
        <f t="shared" si="67"/>
        <v>165.5</v>
      </c>
      <c r="AB352" s="35">
        <f t="shared" si="63"/>
        <v>-9.318181818181813</v>
      </c>
      <c r="AC352" s="35">
        <v>0</v>
      </c>
      <c r="AD352" s="35">
        <f t="shared" si="64"/>
        <v>165.5</v>
      </c>
      <c r="AE352" s="35"/>
      <c r="AF352" s="35">
        <f t="shared" si="65"/>
        <v>165.5</v>
      </c>
      <c r="AG352" s="35">
        <v>165.5</v>
      </c>
      <c r="AH352" s="35">
        <f t="shared" si="68"/>
        <v>0</v>
      </c>
      <c r="AI352" s="77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10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10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10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  <c r="EO352" s="9"/>
      <c r="EP352" s="9"/>
      <c r="EQ352" s="9"/>
      <c r="ER352" s="9"/>
      <c r="ES352" s="9"/>
      <c r="ET352" s="9"/>
      <c r="EU352" s="9"/>
      <c r="EV352" s="9"/>
      <c r="EW352" s="10"/>
      <c r="EX352" s="9"/>
      <c r="EY352" s="9"/>
      <c r="EZ352" s="9"/>
      <c r="FA352" s="9"/>
      <c r="FB352" s="9"/>
      <c r="FC352" s="9"/>
      <c r="FD352" s="9"/>
      <c r="FE352" s="9"/>
      <c r="FF352" s="9"/>
      <c r="FG352" s="9"/>
      <c r="FH352" s="9"/>
      <c r="FI352" s="9"/>
      <c r="FJ352" s="9"/>
      <c r="FK352" s="9"/>
      <c r="FL352" s="9"/>
      <c r="FM352" s="9"/>
      <c r="FN352" s="9"/>
      <c r="FO352" s="9"/>
      <c r="FP352" s="9"/>
      <c r="FQ352" s="9"/>
      <c r="FR352" s="9"/>
      <c r="FS352" s="9"/>
      <c r="FT352" s="9"/>
      <c r="FU352" s="9"/>
      <c r="FV352" s="9"/>
      <c r="FW352" s="9"/>
      <c r="FX352" s="9"/>
      <c r="FY352" s="10"/>
      <c r="FZ352" s="9"/>
      <c r="GA352" s="9"/>
    </row>
    <row r="353" spans="1:45" s="2" customFormat="1" ht="17.100000000000001" customHeight="1">
      <c r="A353" s="45" t="s">
        <v>333</v>
      </c>
      <c r="B353" s="63">
        <v>40</v>
      </c>
      <c r="C353" s="63">
        <v>30</v>
      </c>
      <c r="D353" s="4">
        <f t="shared" si="60"/>
        <v>0.75</v>
      </c>
      <c r="E353" s="11">
        <v>5</v>
      </c>
      <c r="F353" s="5" t="s">
        <v>360</v>
      </c>
      <c r="G353" s="5" t="s">
        <v>360</v>
      </c>
      <c r="H353" s="5" t="s">
        <v>360</v>
      </c>
      <c r="I353" s="5" t="s">
        <v>360</v>
      </c>
      <c r="J353" s="5" t="s">
        <v>360</v>
      </c>
      <c r="K353" s="5" t="s">
        <v>360</v>
      </c>
      <c r="L353" s="5" t="s">
        <v>360</v>
      </c>
      <c r="M353" s="5" t="s">
        <v>360</v>
      </c>
      <c r="N353" s="35">
        <v>16.100000000000001</v>
      </c>
      <c r="O353" s="35">
        <v>8</v>
      </c>
      <c r="P353" s="4">
        <f t="shared" si="61"/>
        <v>0.49689440993788814</v>
      </c>
      <c r="Q353" s="11">
        <v>20</v>
      </c>
      <c r="R353" s="5" t="s">
        <v>360</v>
      </c>
      <c r="S353" s="5" t="s">
        <v>360</v>
      </c>
      <c r="T353" s="5" t="s">
        <v>360</v>
      </c>
      <c r="U353" s="5" t="s">
        <v>360</v>
      </c>
      <c r="V353" s="5" t="s">
        <v>360</v>
      </c>
      <c r="W353" s="5" t="s">
        <v>360</v>
      </c>
      <c r="X353" s="43">
        <f t="shared" si="66"/>
        <v>0.54751552795031055</v>
      </c>
      <c r="Y353" s="44">
        <v>630</v>
      </c>
      <c r="Z353" s="35">
        <f t="shared" si="62"/>
        <v>57.272727272727273</v>
      </c>
      <c r="AA353" s="35">
        <f t="shared" si="67"/>
        <v>31.4</v>
      </c>
      <c r="AB353" s="35">
        <f t="shared" si="63"/>
        <v>-25.872727272727275</v>
      </c>
      <c r="AC353" s="35">
        <v>0</v>
      </c>
      <c r="AD353" s="35">
        <f t="shared" si="64"/>
        <v>31.4</v>
      </c>
      <c r="AE353" s="35"/>
      <c r="AF353" s="35">
        <f t="shared" si="65"/>
        <v>31.4</v>
      </c>
      <c r="AG353" s="35">
        <v>31.4</v>
      </c>
      <c r="AH353" s="35">
        <f t="shared" si="68"/>
        <v>0</v>
      </c>
      <c r="AI353" s="77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s="2" customFormat="1" ht="17.100000000000001" customHeight="1">
      <c r="A354" s="45" t="s">
        <v>334</v>
      </c>
      <c r="B354" s="63">
        <v>36</v>
      </c>
      <c r="C354" s="63">
        <v>26</v>
      </c>
      <c r="D354" s="4">
        <f t="shared" si="60"/>
        <v>0.72222222222222221</v>
      </c>
      <c r="E354" s="11">
        <v>5</v>
      </c>
      <c r="F354" s="5" t="s">
        <v>360</v>
      </c>
      <c r="G354" s="5" t="s">
        <v>360</v>
      </c>
      <c r="H354" s="5" t="s">
        <v>360</v>
      </c>
      <c r="I354" s="5" t="s">
        <v>360</v>
      </c>
      <c r="J354" s="5" t="s">
        <v>360</v>
      </c>
      <c r="K354" s="5" t="s">
        <v>360</v>
      </c>
      <c r="L354" s="5" t="s">
        <v>360</v>
      </c>
      <c r="M354" s="5" t="s">
        <v>360</v>
      </c>
      <c r="N354" s="35">
        <v>82.2</v>
      </c>
      <c r="O354" s="35">
        <v>15.1</v>
      </c>
      <c r="P354" s="4">
        <f t="shared" si="61"/>
        <v>0.18369829683698297</v>
      </c>
      <c r="Q354" s="11">
        <v>20</v>
      </c>
      <c r="R354" s="5" t="s">
        <v>360</v>
      </c>
      <c r="S354" s="5" t="s">
        <v>360</v>
      </c>
      <c r="T354" s="5" t="s">
        <v>360</v>
      </c>
      <c r="U354" s="5" t="s">
        <v>360</v>
      </c>
      <c r="V354" s="5" t="s">
        <v>360</v>
      </c>
      <c r="W354" s="5" t="s">
        <v>360</v>
      </c>
      <c r="X354" s="43">
        <f t="shared" si="66"/>
        <v>0.2914030819140308</v>
      </c>
      <c r="Y354" s="44">
        <v>1316</v>
      </c>
      <c r="Z354" s="35">
        <f t="shared" si="62"/>
        <v>119.63636363636364</v>
      </c>
      <c r="AA354" s="35">
        <f t="shared" si="67"/>
        <v>34.9</v>
      </c>
      <c r="AB354" s="35">
        <f t="shared" si="63"/>
        <v>-84.736363636363649</v>
      </c>
      <c r="AC354" s="35">
        <v>0</v>
      </c>
      <c r="AD354" s="35">
        <f t="shared" si="64"/>
        <v>34.9</v>
      </c>
      <c r="AE354" s="35"/>
      <c r="AF354" s="35">
        <f t="shared" si="65"/>
        <v>34.9</v>
      </c>
      <c r="AG354" s="35">
        <v>34.9</v>
      </c>
      <c r="AH354" s="35">
        <f t="shared" si="68"/>
        <v>0</v>
      </c>
      <c r="AI354" s="77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s="2" customFormat="1" ht="17.100000000000001" customHeight="1">
      <c r="A355" s="18" t="s">
        <v>335</v>
      </c>
      <c r="B355" s="58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35"/>
      <c r="AD355" s="35"/>
      <c r="AE355" s="35"/>
      <c r="AF355" s="35"/>
      <c r="AG355" s="35"/>
      <c r="AH355" s="35"/>
      <c r="AI355" s="77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1:45" s="2" customFormat="1" ht="17.100000000000001" customHeight="1">
      <c r="A356" s="45" t="s">
        <v>336</v>
      </c>
      <c r="B356" s="63">
        <v>41</v>
      </c>
      <c r="C356" s="63">
        <v>45.8</v>
      </c>
      <c r="D356" s="4">
        <f t="shared" si="60"/>
        <v>1.1170731707317072</v>
      </c>
      <c r="E356" s="11">
        <v>5</v>
      </c>
      <c r="F356" s="5" t="s">
        <v>360</v>
      </c>
      <c r="G356" s="5" t="s">
        <v>360</v>
      </c>
      <c r="H356" s="5" t="s">
        <v>360</v>
      </c>
      <c r="I356" s="5" t="s">
        <v>360</v>
      </c>
      <c r="J356" s="5" t="s">
        <v>360</v>
      </c>
      <c r="K356" s="5" t="s">
        <v>360</v>
      </c>
      <c r="L356" s="5" t="s">
        <v>360</v>
      </c>
      <c r="M356" s="5" t="s">
        <v>360</v>
      </c>
      <c r="N356" s="35">
        <v>58.8</v>
      </c>
      <c r="O356" s="35">
        <v>15.5</v>
      </c>
      <c r="P356" s="4">
        <f t="shared" si="61"/>
        <v>0.26360544217687076</v>
      </c>
      <c r="Q356" s="11">
        <v>20</v>
      </c>
      <c r="R356" s="5" t="s">
        <v>360</v>
      </c>
      <c r="S356" s="5" t="s">
        <v>360</v>
      </c>
      <c r="T356" s="5" t="s">
        <v>360</v>
      </c>
      <c r="U356" s="5" t="s">
        <v>360</v>
      </c>
      <c r="V356" s="5" t="s">
        <v>360</v>
      </c>
      <c r="W356" s="5" t="s">
        <v>360</v>
      </c>
      <c r="X356" s="43">
        <f t="shared" si="66"/>
        <v>0.43429898788783805</v>
      </c>
      <c r="Y356" s="44">
        <v>822</v>
      </c>
      <c r="Z356" s="35">
        <f t="shared" si="62"/>
        <v>74.727272727272734</v>
      </c>
      <c r="AA356" s="35">
        <f t="shared" si="67"/>
        <v>32.5</v>
      </c>
      <c r="AB356" s="35">
        <f t="shared" si="63"/>
        <v>-42.227272727272734</v>
      </c>
      <c r="AC356" s="35">
        <v>0</v>
      </c>
      <c r="AD356" s="35">
        <f t="shared" si="64"/>
        <v>32.5</v>
      </c>
      <c r="AE356" s="35"/>
      <c r="AF356" s="35">
        <f t="shared" si="65"/>
        <v>32.5</v>
      </c>
      <c r="AG356" s="35">
        <v>32.5</v>
      </c>
      <c r="AH356" s="35">
        <f t="shared" si="68"/>
        <v>0</v>
      </c>
      <c r="AI356" s="77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1:45" s="2" customFormat="1" ht="17.100000000000001" customHeight="1">
      <c r="A357" s="45" t="s">
        <v>51</v>
      </c>
      <c r="B357" s="63">
        <v>30</v>
      </c>
      <c r="C357" s="63">
        <v>30.1</v>
      </c>
      <c r="D357" s="4">
        <f t="shared" si="60"/>
        <v>1.0033333333333334</v>
      </c>
      <c r="E357" s="11">
        <v>5</v>
      </c>
      <c r="F357" s="5" t="s">
        <v>360</v>
      </c>
      <c r="G357" s="5" t="s">
        <v>360</v>
      </c>
      <c r="H357" s="5" t="s">
        <v>360</v>
      </c>
      <c r="I357" s="5" t="s">
        <v>360</v>
      </c>
      <c r="J357" s="5" t="s">
        <v>360</v>
      </c>
      <c r="K357" s="5" t="s">
        <v>360</v>
      </c>
      <c r="L357" s="5" t="s">
        <v>360</v>
      </c>
      <c r="M357" s="5" t="s">
        <v>360</v>
      </c>
      <c r="N357" s="35">
        <v>75</v>
      </c>
      <c r="O357" s="35">
        <v>22</v>
      </c>
      <c r="P357" s="4">
        <f t="shared" si="61"/>
        <v>0.29333333333333333</v>
      </c>
      <c r="Q357" s="11">
        <v>20</v>
      </c>
      <c r="R357" s="5" t="s">
        <v>360</v>
      </c>
      <c r="S357" s="5" t="s">
        <v>360</v>
      </c>
      <c r="T357" s="5" t="s">
        <v>360</v>
      </c>
      <c r="U357" s="5" t="s">
        <v>360</v>
      </c>
      <c r="V357" s="5" t="s">
        <v>360</v>
      </c>
      <c r="W357" s="5" t="s">
        <v>360</v>
      </c>
      <c r="X357" s="43">
        <f t="shared" si="66"/>
        <v>0.43533333333333341</v>
      </c>
      <c r="Y357" s="44">
        <v>2927</v>
      </c>
      <c r="Z357" s="35">
        <f t="shared" si="62"/>
        <v>266.09090909090907</v>
      </c>
      <c r="AA357" s="35">
        <f t="shared" si="67"/>
        <v>115.8</v>
      </c>
      <c r="AB357" s="35">
        <f t="shared" si="63"/>
        <v>-150.29090909090905</v>
      </c>
      <c r="AC357" s="35">
        <v>0</v>
      </c>
      <c r="AD357" s="35">
        <f t="shared" si="64"/>
        <v>115.8</v>
      </c>
      <c r="AE357" s="35"/>
      <c r="AF357" s="35">
        <f t="shared" si="65"/>
        <v>115.8</v>
      </c>
      <c r="AG357" s="35">
        <v>115.8</v>
      </c>
      <c r="AH357" s="35">
        <f t="shared" si="68"/>
        <v>0</v>
      </c>
      <c r="AI357" s="77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1:45" s="2" customFormat="1" ht="17.100000000000001" customHeight="1">
      <c r="A358" s="45" t="s">
        <v>337</v>
      </c>
      <c r="B358" s="63">
        <v>90</v>
      </c>
      <c r="C358" s="63">
        <v>90.3</v>
      </c>
      <c r="D358" s="4">
        <f t="shared" si="60"/>
        <v>1.0033333333333334</v>
      </c>
      <c r="E358" s="11">
        <v>5</v>
      </c>
      <c r="F358" s="5" t="s">
        <v>360</v>
      </c>
      <c r="G358" s="5" t="s">
        <v>360</v>
      </c>
      <c r="H358" s="5" t="s">
        <v>360</v>
      </c>
      <c r="I358" s="5" t="s">
        <v>360</v>
      </c>
      <c r="J358" s="5" t="s">
        <v>360</v>
      </c>
      <c r="K358" s="5" t="s">
        <v>360</v>
      </c>
      <c r="L358" s="5" t="s">
        <v>360</v>
      </c>
      <c r="M358" s="5" t="s">
        <v>360</v>
      </c>
      <c r="N358" s="35">
        <v>48.2</v>
      </c>
      <c r="O358" s="35">
        <v>15.5</v>
      </c>
      <c r="P358" s="4">
        <f t="shared" si="61"/>
        <v>0.32157676348547715</v>
      </c>
      <c r="Q358" s="11">
        <v>20</v>
      </c>
      <c r="R358" s="5" t="s">
        <v>360</v>
      </c>
      <c r="S358" s="5" t="s">
        <v>360</v>
      </c>
      <c r="T358" s="5" t="s">
        <v>360</v>
      </c>
      <c r="U358" s="5" t="s">
        <v>360</v>
      </c>
      <c r="V358" s="5" t="s">
        <v>360</v>
      </c>
      <c r="W358" s="5" t="s">
        <v>360</v>
      </c>
      <c r="X358" s="43">
        <f t="shared" si="66"/>
        <v>0.45792807745504843</v>
      </c>
      <c r="Y358" s="44">
        <v>931</v>
      </c>
      <c r="Z358" s="35">
        <f t="shared" si="62"/>
        <v>84.63636363636364</v>
      </c>
      <c r="AA358" s="35">
        <f t="shared" si="67"/>
        <v>38.799999999999997</v>
      </c>
      <c r="AB358" s="35">
        <f t="shared" si="63"/>
        <v>-45.836363636363643</v>
      </c>
      <c r="AC358" s="35">
        <v>0</v>
      </c>
      <c r="AD358" s="35">
        <f t="shared" si="64"/>
        <v>38.799999999999997</v>
      </c>
      <c r="AE358" s="35"/>
      <c r="AF358" s="35">
        <f t="shared" si="65"/>
        <v>38.799999999999997</v>
      </c>
      <c r="AG358" s="35">
        <v>38.799999999999997</v>
      </c>
      <c r="AH358" s="35">
        <f t="shared" si="68"/>
        <v>0</v>
      </c>
      <c r="AI358" s="77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s="2" customFormat="1" ht="17.100000000000001" customHeight="1">
      <c r="A359" s="45" t="s">
        <v>338</v>
      </c>
      <c r="B359" s="63">
        <v>2649</v>
      </c>
      <c r="C359" s="63">
        <v>3038.8</v>
      </c>
      <c r="D359" s="4">
        <f t="shared" si="60"/>
        <v>1.1471498678746697</v>
      </c>
      <c r="E359" s="11">
        <v>5</v>
      </c>
      <c r="F359" s="5" t="s">
        <v>360</v>
      </c>
      <c r="G359" s="5" t="s">
        <v>360</v>
      </c>
      <c r="H359" s="5" t="s">
        <v>360</v>
      </c>
      <c r="I359" s="5" t="s">
        <v>360</v>
      </c>
      <c r="J359" s="5" t="s">
        <v>360</v>
      </c>
      <c r="K359" s="5" t="s">
        <v>360</v>
      </c>
      <c r="L359" s="5" t="s">
        <v>360</v>
      </c>
      <c r="M359" s="5" t="s">
        <v>360</v>
      </c>
      <c r="N359" s="35">
        <v>108.5</v>
      </c>
      <c r="O359" s="35">
        <v>210</v>
      </c>
      <c r="P359" s="4">
        <f t="shared" si="61"/>
        <v>1.2735483870967741</v>
      </c>
      <c r="Q359" s="11">
        <v>20</v>
      </c>
      <c r="R359" s="5" t="s">
        <v>360</v>
      </c>
      <c r="S359" s="5" t="s">
        <v>360</v>
      </c>
      <c r="T359" s="5" t="s">
        <v>360</v>
      </c>
      <c r="U359" s="5" t="s">
        <v>360</v>
      </c>
      <c r="V359" s="5" t="s">
        <v>360</v>
      </c>
      <c r="W359" s="5" t="s">
        <v>360</v>
      </c>
      <c r="X359" s="43">
        <f t="shared" si="66"/>
        <v>1.2482686832523533</v>
      </c>
      <c r="Y359" s="44">
        <v>1462</v>
      </c>
      <c r="Z359" s="35">
        <f t="shared" si="62"/>
        <v>132.90909090909091</v>
      </c>
      <c r="AA359" s="35">
        <f t="shared" si="67"/>
        <v>165.9</v>
      </c>
      <c r="AB359" s="35">
        <f t="shared" si="63"/>
        <v>32.990909090909099</v>
      </c>
      <c r="AC359" s="35">
        <v>0</v>
      </c>
      <c r="AD359" s="35">
        <f t="shared" si="64"/>
        <v>165.9</v>
      </c>
      <c r="AE359" s="35"/>
      <c r="AF359" s="35">
        <f t="shared" si="65"/>
        <v>165.9</v>
      </c>
      <c r="AG359" s="35">
        <v>165.9</v>
      </c>
      <c r="AH359" s="35">
        <f t="shared" si="68"/>
        <v>0</v>
      </c>
      <c r="AI359" s="77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1:45" s="2" customFormat="1" ht="17.100000000000001" customHeight="1">
      <c r="A360" s="45" t="s">
        <v>339</v>
      </c>
      <c r="B360" s="63">
        <v>35221</v>
      </c>
      <c r="C360" s="63">
        <v>36220</v>
      </c>
      <c r="D360" s="4">
        <f t="shared" si="60"/>
        <v>1.0283637602566651</v>
      </c>
      <c r="E360" s="11">
        <v>5</v>
      </c>
      <c r="F360" s="5" t="s">
        <v>360</v>
      </c>
      <c r="G360" s="5" t="s">
        <v>360</v>
      </c>
      <c r="H360" s="5" t="s">
        <v>360</v>
      </c>
      <c r="I360" s="5" t="s">
        <v>360</v>
      </c>
      <c r="J360" s="5" t="s">
        <v>360</v>
      </c>
      <c r="K360" s="5" t="s">
        <v>360</v>
      </c>
      <c r="L360" s="5" t="s">
        <v>360</v>
      </c>
      <c r="M360" s="5" t="s">
        <v>360</v>
      </c>
      <c r="N360" s="35">
        <v>86</v>
      </c>
      <c r="O360" s="35">
        <v>54.3</v>
      </c>
      <c r="P360" s="4">
        <f t="shared" si="61"/>
        <v>0.63139534883720927</v>
      </c>
      <c r="Q360" s="11">
        <v>20</v>
      </c>
      <c r="R360" s="5" t="s">
        <v>360</v>
      </c>
      <c r="S360" s="5" t="s">
        <v>360</v>
      </c>
      <c r="T360" s="5" t="s">
        <v>360</v>
      </c>
      <c r="U360" s="5" t="s">
        <v>360</v>
      </c>
      <c r="V360" s="5" t="s">
        <v>360</v>
      </c>
      <c r="W360" s="5" t="s">
        <v>360</v>
      </c>
      <c r="X360" s="43">
        <f t="shared" si="66"/>
        <v>0.71078903112110037</v>
      </c>
      <c r="Y360" s="44">
        <v>655</v>
      </c>
      <c r="Z360" s="35">
        <f t="shared" si="62"/>
        <v>59.545454545454547</v>
      </c>
      <c r="AA360" s="35">
        <f t="shared" si="67"/>
        <v>42.3</v>
      </c>
      <c r="AB360" s="35">
        <f t="shared" si="63"/>
        <v>-17.24545454545455</v>
      </c>
      <c r="AC360" s="35">
        <v>0</v>
      </c>
      <c r="AD360" s="35">
        <f t="shared" si="64"/>
        <v>42.3</v>
      </c>
      <c r="AE360" s="35"/>
      <c r="AF360" s="35">
        <f t="shared" si="65"/>
        <v>42.3</v>
      </c>
      <c r="AG360" s="35">
        <v>42.3</v>
      </c>
      <c r="AH360" s="35">
        <f t="shared" si="68"/>
        <v>0</v>
      </c>
      <c r="AI360" s="77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1:45" s="2" customFormat="1" ht="17.100000000000001" customHeight="1">
      <c r="A361" s="45" t="s">
        <v>340</v>
      </c>
      <c r="B361" s="63">
        <v>53</v>
      </c>
      <c r="C361" s="63">
        <v>55</v>
      </c>
      <c r="D361" s="4">
        <f t="shared" si="60"/>
        <v>1.0377358490566038</v>
      </c>
      <c r="E361" s="11">
        <v>5</v>
      </c>
      <c r="F361" s="5" t="s">
        <v>360</v>
      </c>
      <c r="G361" s="5" t="s">
        <v>360</v>
      </c>
      <c r="H361" s="5" t="s">
        <v>360</v>
      </c>
      <c r="I361" s="5" t="s">
        <v>360</v>
      </c>
      <c r="J361" s="5" t="s">
        <v>360</v>
      </c>
      <c r="K361" s="5" t="s">
        <v>360</v>
      </c>
      <c r="L361" s="5" t="s">
        <v>360</v>
      </c>
      <c r="M361" s="5" t="s">
        <v>360</v>
      </c>
      <c r="N361" s="35">
        <v>172.4</v>
      </c>
      <c r="O361" s="35">
        <v>55.9</v>
      </c>
      <c r="P361" s="4">
        <f t="shared" si="61"/>
        <v>0.32424593967517401</v>
      </c>
      <c r="Q361" s="11">
        <v>20</v>
      </c>
      <c r="R361" s="5" t="s">
        <v>360</v>
      </c>
      <c r="S361" s="5" t="s">
        <v>360</v>
      </c>
      <c r="T361" s="5" t="s">
        <v>360</v>
      </c>
      <c r="U361" s="5" t="s">
        <v>360</v>
      </c>
      <c r="V361" s="5" t="s">
        <v>360</v>
      </c>
      <c r="W361" s="5" t="s">
        <v>360</v>
      </c>
      <c r="X361" s="43">
        <f t="shared" si="66"/>
        <v>0.46694392155145997</v>
      </c>
      <c r="Y361" s="44">
        <v>1071</v>
      </c>
      <c r="Z361" s="35">
        <f t="shared" si="62"/>
        <v>97.36363636363636</v>
      </c>
      <c r="AA361" s="35">
        <f t="shared" si="67"/>
        <v>45.5</v>
      </c>
      <c r="AB361" s="35">
        <f t="shared" si="63"/>
        <v>-51.86363636363636</v>
      </c>
      <c r="AC361" s="35">
        <v>0</v>
      </c>
      <c r="AD361" s="35">
        <f t="shared" si="64"/>
        <v>45.5</v>
      </c>
      <c r="AE361" s="35"/>
      <c r="AF361" s="35">
        <f t="shared" si="65"/>
        <v>45.5</v>
      </c>
      <c r="AG361" s="35">
        <v>45.5</v>
      </c>
      <c r="AH361" s="35">
        <f t="shared" si="68"/>
        <v>0</v>
      </c>
      <c r="AI361" s="77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s="2" customFormat="1" ht="17.100000000000001" customHeight="1">
      <c r="A362" s="45" t="s">
        <v>341</v>
      </c>
      <c r="B362" s="63">
        <v>25</v>
      </c>
      <c r="C362" s="63">
        <v>25.7</v>
      </c>
      <c r="D362" s="4">
        <f t="shared" si="60"/>
        <v>1.028</v>
      </c>
      <c r="E362" s="11">
        <v>5</v>
      </c>
      <c r="F362" s="5" t="s">
        <v>360</v>
      </c>
      <c r="G362" s="5" t="s">
        <v>360</v>
      </c>
      <c r="H362" s="5" t="s">
        <v>360</v>
      </c>
      <c r="I362" s="5" t="s">
        <v>360</v>
      </c>
      <c r="J362" s="5" t="s">
        <v>360</v>
      </c>
      <c r="K362" s="5" t="s">
        <v>360</v>
      </c>
      <c r="L362" s="5" t="s">
        <v>360</v>
      </c>
      <c r="M362" s="5" t="s">
        <v>360</v>
      </c>
      <c r="N362" s="35">
        <v>118.6</v>
      </c>
      <c r="O362" s="35">
        <v>134</v>
      </c>
      <c r="P362" s="4">
        <f t="shared" si="61"/>
        <v>1.1298482293423273</v>
      </c>
      <c r="Q362" s="11">
        <v>20</v>
      </c>
      <c r="R362" s="5" t="s">
        <v>360</v>
      </c>
      <c r="S362" s="5" t="s">
        <v>360</v>
      </c>
      <c r="T362" s="5" t="s">
        <v>360</v>
      </c>
      <c r="U362" s="5" t="s">
        <v>360</v>
      </c>
      <c r="V362" s="5" t="s">
        <v>360</v>
      </c>
      <c r="W362" s="5" t="s">
        <v>360</v>
      </c>
      <c r="X362" s="43">
        <f t="shared" si="66"/>
        <v>1.1094785834738619</v>
      </c>
      <c r="Y362" s="44">
        <v>1395</v>
      </c>
      <c r="Z362" s="35">
        <f t="shared" si="62"/>
        <v>126.81818181818181</v>
      </c>
      <c r="AA362" s="35">
        <f t="shared" si="67"/>
        <v>140.69999999999999</v>
      </c>
      <c r="AB362" s="35">
        <f t="shared" si="63"/>
        <v>13.881818181818176</v>
      </c>
      <c r="AC362" s="35">
        <v>0</v>
      </c>
      <c r="AD362" s="35">
        <f t="shared" si="64"/>
        <v>140.69999999999999</v>
      </c>
      <c r="AE362" s="35"/>
      <c r="AF362" s="35">
        <f t="shared" si="65"/>
        <v>140.69999999999999</v>
      </c>
      <c r="AG362" s="35">
        <v>140.69999999999999</v>
      </c>
      <c r="AH362" s="35">
        <f t="shared" si="68"/>
        <v>0</v>
      </c>
      <c r="AI362" s="77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s="2" customFormat="1" ht="17.100000000000001" customHeight="1">
      <c r="A363" s="45" t="s">
        <v>342</v>
      </c>
      <c r="B363" s="63">
        <v>55</v>
      </c>
      <c r="C363" s="63">
        <v>55.2</v>
      </c>
      <c r="D363" s="4">
        <f t="shared" si="60"/>
        <v>1.0036363636363637</v>
      </c>
      <c r="E363" s="11">
        <v>5</v>
      </c>
      <c r="F363" s="5" t="s">
        <v>360</v>
      </c>
      <c r="G363" s="5" t="s">
        <v>360</v>
      </c>
      <c r="H363" s="5" t="s">
        <v>360</v>
      </c>
      <c r="I363" s="5" t="s">
        <v>360</v>
      </c>
      <c r="J363" s="5" t="s">
        <v>360</v>
      </c>
      <c r="K363" s="5" t="s">
        <v>360</v>
      </c>
      <c r="L363" s="5" t="s">
        <v>360</v>
      </c>
      <c r="M363" s="5" t="s">
        <v>360</v>
      </c>
      <c r="N363" s="35">
        <v>51.6</v>
      </c>
      <c r="O363" s="35">
        <v>16.399999999999999</v>
      </c>
      <c r="P363" s="4">
        <f t="shared" si="61"/>
        <v>0.31782945736434104</v>
      </c>
      <c r="Q363" s="11">
        <v>20</v>
      </c>
      <c r="R363" s="5" t="s">
        <v>360</v>
      </c>
      <c r="S363" s="5" t="s">
        <v>360</v>
      </c>
      <c r="T363" s="5" t="s">
        <v>360</v>
      </c>
      <c r="U363" s="5" t="s">
        <v>360</v>
      </c>
      <c r="V363" s="5" t="s">
        <v>360</v>
      </c>
      <c r="W363" s="5" t="s">
        <v>360</v>
      </c>
      <c r="X363" s="43">
        <f t="shared" si="66"/>
        <v>0.45499083861874551</v>
      </c>
      <c r="Y363" s="44">
        <v>1309</v>
      </c>
      <c r="Z363" s="35">
        <f t="shared" si="62"/>
        <v>119</v>
      </c>
      <c r="AA363" s="35">
        <f t="shared" si="67"/>
        <v>54.1</v>
      </c>
      <c r="AB363" s="35">
        <f t="shared" si="63"/>
        <v>-64.900000000000006</v>
      </c>
      <c r="AC363" s="35">
        <v>0</v>
      </c>
      <c r="AD363" s="35">
        <f t="shared" si="64"/>
        <v>54.1</v>
      </c>
      <c r="AE363" s="35"/>
      <c r="AF363" s="35">
        <f t="shared" si="65"/>
        <v>54.1</v>
      </c>
      <c r="AG363" s="35">
        <v>54.1</v>
      </c>
      <c r="AH363" s="35">
        <f t="shared" si="68"/>
        <v>0</v>
      </c>
      <c r="AI363" s="77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s="2" customFormat="1" ht="17.100000000000001" customHeight="1">
      <c r="A364" s="45" t="s">
        <v>343</v>
      </c>
      <c r="B364" s="63">
        <v>11</v>
      </c>
      <c r="C364" s="63">
        <v>11.1</v>
      </c>
      <c r="D364" s="4">
        <f t="shared" si="60"/>
        <v>1.009090909090909</v>
      </c>
      <c r="E364" s="11">
        <v>5</v>
      </c>
      <c r="F364" s="5" t="s">
        <v>360</v>
      </c>
      <c r="G364" s="5" t="s">
        <v>360</v>
      </c>
      <c r="H364" s="5" t="s">
        <v>360</v>
      </c>
      <c r="I364" s="5" t="s">
        <v>360</v>
      </c>
      <c r="J364" s="5" t="s">
        <v>360</v>
      </c>
      <c r="K364" s="5" t="s">
        <v>360</v>
      </c>
      <c r="L364" s="5" t="s">
        <v>360</v>
      </c>
      <c r="M364" s="5" t="s">
        <v>360</v>
      </c>
      <c r="N364" s="35">
        <v>35.5</v>
      </c>
      <c r="O364" s="35">
        <v>8.6999999999999993</v>
      </c>
      <c r="P364" s="4">
        <f t="shared" si="61"/>
        <v>0.24507042253521125</v>
      </c>
      <c r="Q364" s="11">
        <v>20</v>
      </c>
      <c r="R364" s="5" t="s">
        <v>360</v>
      </c>
      <c r="S364" s="5" t="s">
        <v>360</v>
      </c>
      <c r="T364" s="5" t="s">
        <v>360</v>
      </c>
      <c r="U364" s="5" t="s">
        <v>360</v>
      </c>
      <c r="V364" s="5" t="s">
        <v>360</v>
      </c>
      <c r="W364" s="5" t="s">
        <v>360</v>
      </c>
      <c r="X364" s="43">
        <f t="shared" si="66"/>
        <v>0.39787451984635086</v>
      </c>
      <c r="Y364" s="44">
        <v>885</v>
      </c>
      <c r="Z364" s="35">
        <f t="shared" si="62"/>
        <v>80.454545454545453</v>
      </c>
      <c r="AA364" s="35">
        <f t="shared" si="67"/>
        <v>32</v>
      </c>
      <c r="AB364" s="35">
        <f t="shared" si="63"/>
        <v>-48.454545454545453</v>
      </c>
      <c r="AC364" s="35">
        <v>0</v>
      </c>
      <c r="AD364" s="35">
        <f t="shared" si="64"/>
        <v>32</v>
      </c>
      <c r="AE364" s="35"/>
      <c r="AF364" s="35">
        <f t="shared" si="65"/>
        <v>32</v>
      </c>
      <c r="AG364" s="35">
        <v>32</v>
      </c>
      <c r="AH364" s="35">
        <f t="shared" si="68"/>
        <v>0</v>
      </c>
      <c r="AI364" s="77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s="2" customFormat="1" ht="17.100000000000001" customHeight="1">
      <c r="A365" s="45" t="s">
        <v>344</v>
      </c>
      <c r="B365" s="63">
        <v>7719</v>
      </c>
      <c r="C365" s="63">
        <v>12740.5</v>
      </c>
      <c r="D365" s="4">
        <f t="shared" si="60"/>
        <v>1.2450537634408603</v>
      </c>
      <c r="E365" s="11">
        <v>5</v>
      </c>
      <c r="F365" s="5" t="s">
        <v>360</v>
      </c>
      <c r="G365" s="5" t="s">
        <v>360</v>
      </c>
      <c r="H365" s="5" t="s">
        <v>360</v>
      </c>
      <c r="I365" s="5" t="s">
        <v>360</v>
      </c>
      <c r="J365" s="5" t="s">
        <v>360</v>
      </c>
      <c r="K365" s="5" t="s">
        <v>360</v>
      </c>
      <c r="L365" s="5" t="s">
        <v>360</v>
      </c>
      <c r="M365" s="5" t="s">
        <v>360</v>
      </c>
      <c r="N365" s="35">
        <v>468.5</v>
      </c>
      <c r="O365" s="35">
        <v>463.4</v>
      </c>
      <c r="P365" s="4">
        <f t="shared" si="61"/>
        <v>0.98911419423692626</v>
      </c>
      <c r="Q365" s="11">
        <v>20</v>
      </c>
      <c r="R365" s="5" t="s">
        <v>360</v>
      </c>
      <c r="S365" s="5" t="s">
        <v>360</v>
      </c>
      <c r="T365" s="5" t="s">
        <v>360</v>
      </c>
      <c r="U365" s="5" t="s">
        <v>360</v>
      </c>
      <c r="V365" s="5" t="s">
        <v>360</v>
      </c>
      <c r="W365" s="5" t="s">
        <v>360</v>
      </c>
      <c r="X365" s="43">
        <f t="shared" si="66"/>
        <v>1.0403021080777131</v>
      </c>
      <c r="Y365" s="44">
        <v>1691</v>
      </c>
      <c r="Z365" s="35">
        <f t="shared" si="62"/>
        <v>153.72727272727272</v>
      </c>
      <c r="AA365" s="35">
        <f t="shared" si="67"/>
        <v>159.9</v>
      </c>
      <c r="AB365" s="35">
        <f t="shared" si="63"/>
        <v>6.1727272727272862</v>
      </c>
      <c r="AC365" s="35">
        <v>0</v>
      </c>
      <c r="AD365" s="35">
        <f t="shared" si="64"/>
        <v>159.9</v>
      </c>
      <c r="AE365" s="35"/>
      <c r="AF365" s="35">
        <f t="shared" si="65"/>
        <v>159.9</v>
      </c>
      <c r="AG365" s="35">
        <v>159.9</v>
      </c>
      <c r="AH365" s="35">
        <f t="shared" si="68"/>
        <v>0</v>
      </c>
      <c r="AI365" s="77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s="2" customFormat="1" ht="17.100000000000001" customHeight="1">
      <c r="A366" s="18" t="s">
        <v>345</v>
      </c>
      <c r="B366" s="58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35"/>
      <c r="AD366" s="35"/>
      <c r="AE366" s="35"/>
      <c r="AF366" s="35"/>
      <c r="AG366" s="35"/>
      <c r="AH366" s="35"/>
      <c r="AI366" s="77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s="2" customFormat="1" ht="17.100000000000001" customHeight="1">
      <c r="A367" s="14" t="s">
        <v>346</v>
      </c>
      <c r="B367" s="63">
        <v>1295</v>
      </c>
      <c r="C367" s="63">
        <v>1241</v>
      </c>
      <c r="D367" s="4">
        <f t="shared" si="60"/>
        <v>0.95830115830115825</v>
      </c>
      <c r="E367" s="11">
        <v>5</v>
      </c>
      <c r="F367" s="5" t="s">
        <v>360</v>
      </c>
      <c r="G367" s="5" t="s">
        <v>360</v>
      </c>
      <c r="H367" s="5" t="s">
        <v>360</v>
      </c>
      <c r="I367" s="5" t="s">
        <v>360</v>
      </c>
      <c r="J367" s="5" t="s">
        <v>360</v>
      </c>
      <c r="K367" s="5" t="s">
        <v>360</v>
      </c>
      <c r="L367" s="5" t="s">
        <v>360</v>
      </c>
      <c r="M367" s="5" t="s">
        <v>360</v>
      </c>
      <c r="N367" s="35">
        <v>35.200000000000003</v>
      </c>
      <c r="O367" s="35">
        <v>27.6</v>
      </c>
      <c r="P367" s="4">
        <f t="shared" si="61"/>
        <v>0.78409090909090906</v>
      </c>
      <c r="Q367" s="11">
        <v>20</v>
      </c>
      <c r="R367" s="5" t="s">
        <v>360</v>
      </c>
      <c r="S367" s="5" t="s">
        <v>360</v>
      </c>
      <c r="T367" s="5" t="s">
        <v>360</v>
      </c>
      <c r="U367" s="5" t="s">
        <v>360</v>
      </c>
      <c r="V367" s="5" t="s">
        <v>360</v>
      </c>
      <c r="W367" s="5" t="s">
        <v>360</v>
      </c>
      <c r="X367" s="43">
        <f t="shared" si="66"/>
        <v>0.81893295893295881</v>
      </c>
      <c r="Y367" s="44">
        <v>1910</v>
      </c>
      <c r="Z367" s="35">
        <f t="shared" si="62"/>
        <v>173.63636363636363</v>
      </c>
      <c r="AA367" s="35">
        <f t="shared" si="67"/>
        <v>142.19999999999999</v>
      </c>
      <c r="AB367" s="35">
        <f t="shared" si="63"/>
        <v>-31.436363636363637</v>
      </c>
      <c r="AC367" s="35">
        <v>0</v>
      </c>
      <c r="AD367" s="35">
        <f t="shared" si="64"/>
        <v>142.19999999999999</v>
      </c>
      <c r="AE367" s="35"/>
      <c r="AF367" s="35">
        <f t="shared" si="65"/>
        <v>142.19999999999999</v>
      </c>
      <c r="AG367" s="35">
        <v>142.19999999999999</v>
      </c>
      <c r="AH367" s="35">
        <f t="shared" si="68"/>
        <v>0</v>
      </c>
      <c r="AI367" s="77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s="2" customFormat="1" ht="17.100000000000001" customHeight="1">
      <c r="A368" s="14" t="s">
        <v>347</v>
      </c>
      <c r="B368" s="63">
        <v>0</v>
      </c>
      <c r="C368" s="63">
        <v>0</v>
      </c>
      <c r="D368" s="4">
        <f t="shared" si="60"/>
        <v>0</v>
      </c>
      <c r="E368" s="11">
        <v>0</v>
      </c>
      <c r="F368" s="5" t="s">
        <v>360</v>
      </c>
      <c r="G368" s="5" t="s">
        <v>360</v>
      </c>
      <c r="H368" s="5" t="s">
        <v>360</v>
      </c>
      <c r="I368" s="5" t="s">
        <v>360</v>
      </c>
      <c r="J368" s="5" t="s">
        <v>360</v>
      </c>
      <c r="K368" s="5" t="s">
        <v>360</v>
      </c>
      <c r="L368" s="5" t="s">
        <v>360</v>
      </c>
      <c r="M368" s="5" t="s">
        <v>360</v>
      </c>
      <c r="N368" s="35">
        <v>78.900000000000006</v>
      </c>
      <c r="O368" s="35">
        <v>32.4</v>
      </c>
      <c r="P368" s="4">
        <f t="shared" si="61"/>
        <v>0.41064638783269958</v>
      </c>
      <c r="Q368" s="11">
        <v>20</v>
      </c>
      <c r="R368" s="5" t="s">
        <v>360</v>
      </c>
      <c r="S368" s="5" t="s">
        <v>360</v>
      </c>
      <c r="T368" s="5" t="s">
        <v>360</v>
      </c>
      <c r="U368" s="5" t="s">
        <v>360</v>
      </c>
      <c r="V368" s="5" t="s">
        <v>360</v>
      </c>
      <c r="W368" s="5" t="s">
        <v>360</v>
      </c>
      <c r="X368" s="43">
        <f t="shared" si="66"/>
        <v>0.41064638783269958</v>
      </c>
      <c r="Y368" s="44">
        <v>1537</v>
      </c>
      <c r="Z368" s="35">
        <f t="shared" si="62"/>
        <v>139.72727272727272</v>
      </c>
      <c r="AA368" s="35">
        <f t="shared" si="67"/>
        <v>57.4</v>
      </c>
      <c r="AB368" s="35">
        <f t="shared" si="63"/>
        <v>-82.327272727272714</v>
      </c>
      <c r="AC368" s="35">
        <v>0</v>
      </c>
      <c r="AD368" s="35">
        <f t="shared" si="64"/>
        <v>57.4</v>
      </c>
      <c r="AE368" s="35"/>
      <c r="AF368" s="35">
        <f t="shared" si="65"/>
        <v>57.4</v>
      </c>
      <c r="AG368" s="35">
        <v>57.4</v>
      </c>
      <c r="AH368" s="35">
        <f t="shared" si="68"/>
        <v>0</v>
      </c>
      <c r="AI368" s="77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1:45" s="2" customFormat="1" ht="17.100000000000001" customHeight="1">
      <c r="A369" s="45" t="s">
        <v>348</v>
      </c>
      <c r="B369" s="63">
        <v>850</v>
      </c>
      <c r="C369" s="63">
        <v>452.5</v>
      </c>
      <c r="D369" s="4">
        <f t="shared" si="60"/>
        <v>0.53235294117647058</v>
      </c>
      <c r="E369" s="11">
        <v>5</v>
      </c>
      <c r="F369" s="5" t="s">
        <v>360</v>
      </c>
      <c r="G369" s="5" t="s">
        <v>360</v>
      </c>
      <c r="H369" s="5" t="s">
        <v>360</v>
      </c>
      <c r="I369" s="5" t="s">
        <v>360</v>
      </c>
      <c r="J369" s="5" t="s">
        <v>360</v>
      </c>
      <c r="K369" s="5" t="s">
        <v>360</v>
      </c>
      <c r="L369" s="5" t="s">
        <v>360</v>
      </c>
      <c r="M369" s="5" t="s">
        <v>360</v>
      </c>
      <c r="N369" s="35">
        <v>1794.3</v>
      </c>
      <c r="O369" s="35">
        <v>158.69999999999999</v>
      </c>
      <c r="P369" s="4">
        <f t="shared" si="61"/>
        <v>8.8446748035445569E-2</v>
      </c>
      <c r="Q369" s="11">
        <v>20</v>
      </c>
      <c r="R369" s="5" t="s">
        <v>360</v>
      </c>
      <c r="S369" s="5" t="s">
        <v>360</v>
      </c>
      <c r="T369" s="5" t="s">
        <v>360</v>
      </c>
      <c r="U369" s="5" t="s">
        <v>360</v>
      </c>
      <c r="V369" s="5" t="s">
        <v>360</v>
      </c>
      <c r="W369" s="5" t="s">
        <v>360</v>
      </c>
      <c r="X369" s="43">
        <f t="shared" si="66"/>
        <v>0.17722798666365058</v>
      </c>
      <c r="Y369" s="44">
        <v>16</v>
      </c>
      <c r="Z369" s="35">
        <f t="shared" si="62"/>
        <v>1.4545454545454546</v>
      </c>
      <c r="AA369" s="35">
        <f t="shared" si="67"/>
        <v>0.3</v>
      </c>
      <c r="AB369" s="35">
        <f t="shared" si="63"/>
        <v>-1.1545454545454545</v>
      </c>
      <c r="AC369" s="35">
        <v>0</v>
      </c>
      <c r="AD369" s="35">
        <f t="shared" si="64"/>
        <v>0.3</v>
      </c>
      <c r="AE369" s="35"/>
      <c r="AF369" s="35">
        <f t="shared" si="65"/>
        <v>0.3</v>
      </c>
      <c r="AG369" s="35">
        <v>0.3</v>
      </c>
      <c r="AH369" s="35">
        <f t="shared" si="68"/>
        <v>0</v>
      </c>
      <c r="AI369" s="77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45" s="2" customFormat="1" ht="17.100000000000001" customHeight="1">
      <c r="A370" s="14" t="s">
        <v>349</v>
      </c>
      <c r="B370" s="63">
        <v>0</v>
      </c>
      <c r="C370" s="63">
        <v>0</v>
      </c>
      <c r="D370" s="4">
        <f t="shared" si="60"/>
        <v>0</v>
      </c>
      <c r="E370" s="11">
        <v>0</v>
      </c>
      <c r="F370" s="5" t="s">
        <v>360</v>
      </c>
      <c r="G370" s="5" t="s">
        <v>360</v>
      </c>
      <c r="H370" s="5" t="s">
        <v>360</v>
      </c>
      <c r="I370" s="5" t="s">
        <v>360</v>
      </c>
      <c r="J370" s="5" t="s">
        <v>360</v>
      </c>
      <c r="K370" s="5" t="s">
        <v>360</v>
      </c>
      <c r="L370" s="5" t="s">
        <v>360</v>
      </c>
      <c r="M370" s="5" t="s">
        <v>360</v>
      </c>
      <c r="N370" s="35">
        <v>17.8</v>
      </c>
      <c r="O370" s="35">
        <v>14.3</v>
      </c>
      <c r="P370" s="4">
        <f t="shared" si="61"/>
        <v>0.8033707865168539</v>
      </c>
      <c r="Q370" s="11">
        <v>20</v>
      </c>
      <c r="R370" s="5" t="s">
        <v>360</v>
      </c>
      <c r="S370" s="5" t="s">
        <v>360</v>
      </c>
      <c r="T370" s="5" t="s">
        <v>360</v>
      </c>
      <c r="U370" s="5" t="s">
        <v>360</v>
      </c>
      <c r="V370" s="5" t="s">
        <v>360</v>
      </c>
      <c r="W370" s="5" t="s">
        <v>360</v>
      </c>
      <c r="X370" s="43">
        <f t="shared" si="66"/>
        <v>0.8033707865168539</v>
      </c>
      <c r="Y370" s="44">
        <v>1011</v>
      </c>
      <c r="Z370" s="35">
        <f t="shared" si="62"/>
        <v>91.909090909090907</v>
      </c>
      <c r="AA370" s="35">
        <f t="shared" si="67"/>
        <v>73.8</v>
      </c>
      <c r="AB370" s="35">
        <f t="shared" si="63"/>
        <v>-18.109090909090909</v>
      </c>
      <c r="AC370" s="35">
        <v>0</v>
      </c>
      <c r="AD370" s="35">
        <f t="shared" si="64"/>
        <v>73.8</v>
      </c>
      <c r="AE370" s="35"/>
      <c r="AF370" s="35">
        <f t="shared" si="65"/>
        <v>73.8</v>
      </c>
      <c r="AG370" s="35">
        <v>73.8</v>
      </c>
      <c r="AH370" s="35">
        <f t="shared" si="68"/>
        <v>0</v>
      </c>
      <c r="AI370" s="77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1:45" s="2" customFormat="1" ht="17.100000000000001" customHeight="1">
      <c r="A371" s="14" t="s">
        <v>350</v>
      </c>
      <c r="B371" s="63">
        <v>3010</v>
      </c>
      <c r="C371" s="63">
        <v>3029.4</v>
      </c>
      <c r="D371" s="4">
        <f t="shared" si="60"/>
        <v>1.0064451827242524</v>
      </c>
      <c r="E371" s="11">
        <v>5</v>
      </c>
      <c r="F371" s="5" t="s">
        <v>360</v>
      </c>
      <c r="G371" s="5" t="s">
        <v>360</v>
      </c>
      <c r="H371" s="5" t="s">
        <v>360</v>
      </c>
      <c r="I371" s="5" t="s">
        <v>360</v>
      </c>
      <c r="J371" s="5" t="s">
        <v>360</v>
      </c>
      <c r="K371" s="5" t="s">
        <v>360</v>
      </c>
      <c r="L371" s="5" t="s">
        <v>360</v>
      </c>
      <c r="M371" s="5" t="s">
        <v>360</v>
      </c>
      <c r="N371" s="35">
        <v>186.2</v>
      </c>
      <c r="O371" s="35">
        <v>417.6</v>
      </c>
      <c r="P371" s="4">
        <f t="shared" si="61"/>
        <v>1.3</v>
      </c>
      <c r="Q371" s="11">
        <v>20</v>
      </c>
      <c r="R371" s="5" t="s">
        <v>360</v>
      </c>
      <c r="S371" s="5" t="s">
        <v>360</v>
      </c>
      <c r="T371" s="5" t="s">
        <v>360</v>
      </c>
      <c r="U371" s="5" t="s">
        <v>360</v>
      </c>
      <c r="V371" s="5" t="s">
        <v>360</v>
      </c>
      <c r="W371" s="5" t="s">
        <v>360</v>
      </c>
      <c r="X371" s="43">
        <f t="shared" si="66"/>
        <v>1.2412890365448503</v>
      </c>
      <c r="Y371" s="44">
        <v>2626</v>
      </c>
      <c r="Z371" s="35">
        <f t="shared" si="62"/>
        <v>238.72727272727272</v>
      </c>
      <c r="AA371" s="35">
        <f t="shared" si="67"/>
        <v>296.3</v>
      </c>
      <c r="AB371" s="35">
        <f t="shared" si="63"/>
        <v>57.572727272727292</v>
      </c>
      <c r="AC371" s="35">
        <v>0</v>
      </c>
      <c r="AD371" s="35">
        <f t="shared" si="64"/>
        <v>296.3</v>
      </c>
      <c r="AE371" s="35"/>
      <c r="AF371" s="35">
        <f t="shared" si="65"/>
        <v>296.3</v>
      </c>
      <c r="AG371" s="35">
        <v>296.3</v>
      </c>
      <c r="AH371" s="35">
        <f t="shared" si="68"/>
        <v>0</v>
      </c>
      <c r="AI371" s="77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45" s="2" customFormat="1" ht="17.100000000000001" customHeight="1">
      <c r="A372" s="14" t="s">
        <v>351</v>
      </c>
      <c r="B372" s="63">
        <v>60</v>
      </c>
      <c r="C372" s="63">
        <v>82.7</v>
      </c>
      <c r="D372" s="4">
        <f t="shared" si="60"/>
        <v>1.2178333333333333</v>
      </c>
      <c r="E372" s="11">
        <v>5</v>
      </c>
      <c r="F372" s="5" t="s">
        <v>360</v>
      </c>
      <c r="G372" s="5" t="s">
        <v>360</v>
      </c>
      <c r="H372" s="5" t="s">
        <v>360</v>
      </c>
      <c r="I372" s="5" t="s">
        <v>360</v>
      </c>
      <c r="J372" s="5" t="s">
        <v>360</v>
      </c>
      <c r="K372" s="5" t="s">
        <v>360</v>
      </c>
      <c r="L372" s="5" t="s">
        <v>360</v>
      </c>
      <c r="M372" s="5" t="s">
        <v>360</v>
      </c>
      <c r="N372" s="35">
        <v>31.3</v>
      </c>
      <c r="O372" s="35">
        <v>32.4</v>
      </c>
      <c r="P372" s="4">
        <f t="shared" si="61"/>
        <v>1.035143769968051</v>
      </c>
      <c r="Q372" s="11">
        <v>20</v>
      </c>
      <c r="R372" s="5" t="s">
        <v>360</v>
      </c>
      <c r="S372" s="5" t="s">
        <v>360</v>
      </c>
      <c r="T372" s="5" t="s">
        <v>360</v>
      </c>
      <c r="U372" s="5" t="s">
        <v>360</v>
      </c>
      <c r="V372" s="5" t="s">
        <v>360</v>
      </c>
      <c r="W372" s="5" t="s">
        <v>360</v>
      </c>
      <c r="X372" s="43">
        <f t="shared" si="66"/>
        <v>1.0716816826411075</v>
      </c>
      <c r="Y372" s="44">
        <v>2608</v>
      </c>
      <c r="Z372" s="35">
        <f t="shared" si="62"/>
        <v>237.09090909090909</v>
      </c>
      <c r="AA372" s="35">
        <f t="shared" si="67"/>
        <v>254.1</v>
      </c>
      <c r="AB372" s="35">
        <f t="shared" si="63"/>
        <v>17.009090909090901</v>
      </c>
      <c r="AC372" s="35">
        <v>0</v>
      </c>
      <c r="AD372" s="35">
        <f t="shared" si="64"/>
        <v>254.1</v>
      </c>
      <c r="AE372" s="35"/>
      <c r="AF372" s="35">
        <f t="shared" si="65"/>
        <v>254.1</v>
      </c>
      <c r="AG372" s="35">
        <v>254.1</v>
      </c>
      <c r="AH372" s="35">
        <f t="shared" si="68"/>
        <v>0</v>
      </c>
      <c r="AI372" s="77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1:45" s="2" customFormat="1" ht="17.100000000000001" customHeight="1">
      <c r="A373" s="14" t="s">
        <v>352</v>
      </c>
      <c r="B373" s="63">
        <v>0</v>
      </c>
      <c r="C373" s="63">
        <v>0</v>
      </c>
      <c r="D373" s="4">
        <f t="shared" si="60"/>
        <v>0</v>
      </c>
      <c r="E373" s="11">
        <v>0</v>
      </c>
      <c r="F373" s="5" t="s">
        <v>360</v>
      </c>
      <c r="G373" s="5" t="s">
        <v>360</v>
      </c>
      <c r="H373" s="5" t="s">
        <v>360</v>
      </c>
      <c r="I373" s="5" t="s">
        <v>360</v>
      </c>
      <c r="J373" s="5" t="s">
        <v>360</v>
      </c>
      <c r="K373" s="5" t="s">
        <v>360</v>
      </c>
      <c r="L373" s="5" t="s">
        <v>360</v>
      </c>
      <c r="M373" s="5" t="s">
        <v>360</v>
      </c>
      <c r="N373" s="35">
        <v>43.4</v>
      </c>
      <c r="O373" s="35">
        <v>55.7</v>
      </c>
      <c r="P373" s="4">
        <f t="shared" si="61"/>
        <v>1.2083410138248847</v>
      </c>
      <c r="Q373" s="11">
        <v>20</v>
      </c>
      <c r="R373" s="5" t="s">
        <v>360</v>
      </c>
      <c r="S373" s="5" t="s">
        <v>360</v>
      </c>
      <c r="T373" s="5" t="s">
        <v>360</v>
      </c>
      <c r="U373" s="5" t="s">
        <v>360</v>
      </c>
      <c r="V373" s="5" t="s">
        <v>360</v>
      </c>
      <c r="W373" s="5" t="s">
        <v>360</v>
      </c>
      <c r="X373" s="43">
        <f t="shared" si="66"/>
        <v>1.2083410138248847</v>
      </c>
      <c r="Y373" s="44">
        <v>1031</v>
      </c>
      <c r="Z373" s="35">
        <f t="shared" si="62"/>
        <v>93.727272727272734</v>
      </c>
      <c r="AA373" s="35">
        <f t="shared" si="67"/>
        <v>113.3</v>
      </c>
      <c r="AB373" s="35">
        <f t="shared" si="63"/>
        <v>19.572727272727263</v>
      </c>
      <c r="AC373" s="35">
        <v>0</v>
      </c>
      <c r="AD373" s="35">
        <f t="shared" si="64"/>
        <v>113.3</v>
      </c>
      <c r="AE373" s="35"/>
      <c r="AF373" s="35">
        <f t="shared" si="65"/>
        <v>113.3</v>
      </c>
      <c r="AG373" s="35">
        <v>113.3</v>
      </c>
      <c r="AH373" s="35">
        <f t="shared" si="68"/>
        <v>0</v>
      </c>
      <c r="AI373" s="77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1:45" s="2" customFormat="1" ht="17.100000000000001" customHeight="1">
      <c r="A374" s="14" t="s">
        <v>353</v>
      </c>
      <c r="B374" s="63">
        <v>0</v>
      </c>
      <c r="C374" s="63">
        <v>0</v>
      </c>
      <c r="D374" s="4">
        <f t="shared" si="60"/>
        <v>0</v>
      </c>
      <c r="E374" s="11">
        <v>0</v>
      </c>
      <c r="F374" s="5" t="s">
        <v>360</v>
      </c>
      <c r="G374" s="5" t="s">
        <v>360</v>
      </c>
      <c r="H374" s="5" t="s">
        <v>360</v>
      </c>
      <c r="I374" s="5" t="s">
        <v>360</v>
      </c>
      <c r="J374" s="5" t="s">
        <v>360</v>
      </c>
      <c r="K374" s="5" t="s">
        <v>360</v>
      </c>
      <c r="L374" s="5" t="s">
        <v>360</v>
      </c>
      <c r="M374" s="5" t="s">
        <v>360</v>
      </c>
      <c r="N374" s="35">
        <v>16.5</v>
      </c>
      <c r="O374" s="35">
        <v>18.100000000000001</v>
      </c>
      <c r="P374" s="4">
        <f t="shared" si="61"/>
        <v>1.0969696969696972</v>
      </c>
      <c r="Q374" s="11">
        <v>20</v>
      </c>
      <c r="R374" s="5" t="s">
        <v>360</v>
      </c>
      <c r="S374" s="5" t="s">
        <v>360</v>
      </c>
      <c r="T374" s="5" t="s">
        <v>360</v>
      </c>
      <c r="U374" s="5" t="s">
        <v>360</v>
      </c>
      <c r="V374" s="5" t="s">
        <v>360</v>
      </c>
      <c r="W374" s="5" t="s">
        <v>360</v>
      </c>
      <c r="X374" s="43">
        <f t="shared" si="66"/>
        <v>1.0969696969696972</v>
      </c>
      <c r="Y374" s="44">
        <v>1336</v>
      </c>
      <c r="Z374" s="35">
        <f t="shared" si="62"/>
        <v>121.45454545454545</v>
      </c>
      <c r="AA374" s="35">
        <f t="shared" si="67"/>
        <v>133.19999999999999</v>
      </c>
      <c r="AB374" s="35">
        <f t="shared" si="63"/>
        <v>11.745454545454535</v>
      </c>
      <c r="AC374" s="35">
        <v>0</v>
      </c>
      <c r="AD374" s="35">
        <f t="shared" si="64"/>
        <v>133.19999999999999</v>
      </c>
      <c r="AE374" s="35"/>
      <c r="AF374" s="35">
        <f t="shared" si="65"/>
        <v>133.19999999999999</v>
      </c>
      <c r="AG374" s="35">
        <v>133.19999999999999</v>
      </c>
      <c r="AH374" s="35">
        <f t="shared" si="68"/>
        <v>0</v>
      </c>
      <c r="AI374" s="77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1:45" s="2" customFormat="1" ht="17.100000000000001" customHeight="1">
      <c r="A375" s="14" t="s">
        <v>354</v>
      </c>
      <c r="B375" s="63">
        <v>0</v>
      </c>
      <c r="C375" s="63">
        <v>0</v>
      </c>
      <c r="D375" s="4">
        <f t="shared" si="60"/>
        <v>0</v>
      </c>
      <c r="E375" s="11">
        <v>0</v>
      </c>
      <c r="F375" s="5" t="s">
        <v>360</v>
      </c>
      <c r="G375" s="5" t="s">
        <v>360</v>
      </c>
      <c r="H375" s="5" t="s">
        <v>360</v>
      </c>
      <c r="I375" s="5" t="s">
        <v>360</v>
      </c>
      <c r="J375" s="5" t="s">
        <v>360</v>
      </c>
      <c r="K375" s="5" t="s">
        <v>360</v>
      </c>
      <c r="L375" s="5" t="s">
        <v>360</v>
      </c>
      <c r="M375" s="5" t="s">
        <v>360</v>
      </c>
      <c r="N375" s="35">
        <v>30.5</v>
      </c>
      <c r="O375" s="35">
        <v>32</v>
      </c>
      <c r="P375" s="4">
        <f t="shared" si="61"/>
        <v>1.0491803278688525</v>
      </c>
      <c r="Q375" s="11">
        <v>20</v>
      </c>
      <c r="R375" s="5" t="s">
        <v>360</v>
      </c>
      <c r="S375" s="5" t="s">
        <v>360</v>
      </c>
      <c r="T375" s="5" t="s">
        <v>360</v>
      </c>
      <c r="U375" s="5" t="s">
        <v>360</v>
      </c>
      <c r="V375" s="5" t="s">
        <v>360</v>
      </c>
      <c r="W375" s="5" t="s">
        <v>360</v>
      </c>
      <c r="X375" s="43">
        <f t="shared" si="66"/>
        <v>1.0491803278688525</v>
      </c>
      <c r="Y375" s="44">
        <v>1987</v>
      </c>
      <c r="Z375" s="35">
        <f t="shared" si="62"/>
        <v>180.63636363636363</v>
      </c>
      <c r="AA375" s="35">
        <f t="shared" si="67"/>
        <v>189.5</v>
      </c>
      <c r="AB375" s="35">
        <f t="shared" si="63"/>
        <v>8.863636363636374</v>
      </c>
      <c r="AC375" s="35">
        <v>0</v>
      </c>
      <c r="AD375" s="35">
        <f t="shared" si="64"/>
        <v>189.5</v>
      </c>
      <c r="AE375" s="35"/>
      <c r="AF375" s="35">
        <f t="shared" si="65"/>
        <v>189.5</v>
      </c>
      <c r="AG375" s="35">
        <v>189.5</v>
      </c>
      <c r="AH375" s="35">
        <f t="shared" si="68"/>
        <v>0</v>
      </c>
      <c r="AI375" s="77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1:45" s="2" customFormat="1" ht="17.100000000000001" customHeight="1">
      <c r="A376" s="14" t="s">
        <v>355</v>
      </c>
      <c r="B376" s="63">
        <v>0</v>
      </c>
      <c r="C376" s="63">
        <v>0</v>
      </c>
      <c r="D376" s="4">
        <f t="shared" si="60"/>
        <v>0</v>
      </c>
      <c r="E376" s="11">
        <v>0</v>
      </c>
      <c r="F376" s="5" t="s">
        <v>360</v>
      </c>
      <c r="G376" s="5" t="s">
        <v>360</v>
      </c>
      <c r="H376" s="5" t="s">
        <v>360</v>
      </c>
      <c r="I376" s="5" t="s">
        <v>360</v>
      </c>
      <c r="J376" s="5" t="s">
        <v>360</v>
      </c>
      <c r="K376" s="5" t="s">
        <v>360</v>
      </c>
      <c r="L376" s="5" t="s">
        <v>360</v>
      </c>
      <c r="M376" s="5" t="s">
        <v>360</v>
      </c>
      <c r="N376" s="35">
        <v>34.700000000000003</v>
      </c>
      <c r="O376" s="35">
        <v>15.2</v>
      </c>
      <c r="P376" s="4">
        <f t="shared" si="61"/>
        <v>0.43804034582132562</v>
      </c>
      <c r="Q376" s="11">
        <v>20</v>
      </c>
      <c r="R376" s="5" t="s">
        <v>360</v>
      </c>
      <c r="S376" s="5" t="s">
        <v>360</v>
      </c>
      <c r="T376" s="5" t="s">
        <v>360</v>
      </c>
      <c r="U376" s="5" t="s">
        <v>360</v>
      </c>
      <c r="V376" s="5" t="s">
        <v>360</v>
      </c>
      <c r="W376" s="5" t="s">
        <v>360</v>
      </c>
      <c r="X376" s="43">
        <f t="shared" si="66"/>
        <v>0.43804034582132562</v>
      </c>
      <c r="Y376" s="44">
        <v>1685</v>
      </c>
      <c r="Z376" s="35">
        <f t="shared" si="62"/>
        <v>153.18181818181819</v>
      </c>
      <c r="AA376" s="35">
        <f t="shared" si="67"/>
        <v>67.099999999999994</v>
      </c>
      <c r="AB376" s="35">
        <f t="shared" si="63"/>
        <v>-86.081818181818193</v>
      </c>
      <c r="AC376" s="35">
        <v>0</v>
      </c>
      <c r="AD376" s="35">
        <f t="shared" si="64"/>
        <v>67.099999999999994</v>
      </c>
      <c r="AE376" s="35"/>
      <c r="AF376" s="35">
        <f t="shared" si="65"/>
        <v>67.099999999999994</v>
      </c>
      <c r="AG376" s="35">
        <v>67.099999999999994</v>
      </c>
      <c r="AH376" s="35">
        <f t="shared" si="68"/>
        <v>0</v>
      </c>
      <c r="AI376" s="77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1:45" s="2" customFormat="1" ht="17.100000000000001" customHeight="1">
      <c r="A377" s="14" t="s">
        <v>356</v>
      </c>
      <c r="B377" s="63">
        <v>580</v>
      </c>
      <c r="C377" s="63">
        <v>547</v>
      </c>
      <c r="D377" s="4">
        <f t="shared" ref="D377:D378" si="69">IF(E377=0,0,IF(B377=0,1,IF(C377&lt;0,0,IF(C377/B377&gt;1.2,IF((C377/B377-1.2)*0.1+1.2&gt;1.3,1.3,(C377/B377-1.2)*0.1+1.2),C377/B377))))</f>
        <v>0.94310344827586212</v>
      </c>
      <c r="E377" s="11">
        <v>5</v>
      </c>
      <c r="F377" s="5" t="s">
        <v>360</v>
      </c>
      <c r="G377" s="5" t="s">
        <v>360</v>
      </c>
      <c r="H377" s="5" t="s">
        <v>360</v>
      </c>
      <c r="I377" s="5" t="s">
        <v>360</v>
      </c>
      <c r="J377" s="5" t="s">
        <v>360</v>
      </c>
      <c r="K377" s="5" t="s">
        <v>360</v>
      </c>
      <c r="L377" s="5" t="s">
        <v>360</v>
      </c>
      <c r="M377" s="5" t="s">
        <v>360</v>
      </c>
      <c r="N377" s="35">
        <v>136.1</v>
      </c>
      <c r="O377" s="35">
        <v>78.099999999999994</v>
      </c>
      <c r="P377" s="4">
        <f t="shared" ref="P377:P378" si="70">IF(Q377=0,0,IF(N377=0,1,IF(O377&lt;0,0,IF(O377/N377&gt;1.2,IF((O377/N377-1.2)*0.1+1.2&gt;1.3,1.3,(O377/N377-1.2)*0.1+1.2),O377/N377))))</f>
        <v>0.57384276267450407</v>
      </c>
      <c r="Q377" s="11">
        <v>20</v>
      </c>
      <c r="R377" s="5" t="s">
        <v>360</v>
      </c>
      <c r="S377" s="5" t="s">
        <v>360</v>
      </c>
      <c r="T377" s="5" t="s">
        <v>360</v>
      </c>
      <c r="U377" s="5" t="s">
        <v>360</v>
      </c>
      <c r="V377" s="5" t="s">
        <v>360</v>
      </c>
      <c r="W377" s="5" t="s">
        <v>360</v>
      </c>
      <c r="X377" s="43">
        <f t="shared" si="66"/>
        <v>0.64769489979477568</v>
      </c>
      <c r="Y377" s="44">
        <v>1400</v>
      </c>
      <c r="Z377" s="35">
        <f t="shared" ref="Z377:Z378" si="71">Y377/11</f>
        <v>127.27272727272727</v>
      </c>
      <c r="AA377" s="35">
        <f t="shared" si="67"/>
        <v>82.4</v>
      </c>
      <c r="AB377" s="35">
        <f t="shared" ref="AB377:AB378" si="72">AA377-Z377</f>
        <v>-44.872727272727261</v>
      </c>
      <c r="AC377" s="35">
        <v>0</v>
      </c>
      <c r="AD377" s="35">
        <f t="shared" ref="AD377:AD378" si="73">IF((AA377+AC377)&gt;0,ROUND(AA377+AC377,1),0)</f>
        <v>82.4</v>
      </c>
      <c r="AE377" s="35"/>
      <c r="AF377" s="35">
        <f t="shared" ref="AF377:AF378" si="74">ROUND(AD377-AE377,1)</f>
        <v>82.4</v>
      </c>
      <c r="AG377" s="35">
        <v>82.4</v>
      </c>
      <c r="AH377" s="35">
        <f t="shared" si="68"/>
        <v>0</v>
      </c>
      <c r="AI377" s="77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1:45" s="2" customFormat="1" ht="17.100000000000001" customHeight="1">
      <c r="A378" s="14" t="s">
        <v>357</v>
      </c>
      <c r="B378" s="63">
        <v>6900</v>
      </c>
      <c r="C378" s="63">
        <v>5777.1</v>
      </c>
      <c r="D378" s="4">
        <f t="shared" si="69"/>
        <v>0.83726086956521739</v>
      </c>
      <c r="E378" s="11">
        <v>5</v>
      </c>
      <c r="F378" s="5" t="s">
        <v>360</v>
      </c>
      <c r="G378" s="5" t="s">
        <v>360</v>
      </c>
      <c r="H378" s="5" t="s">
        <v>360</v>
      </c>
      <c r="I378" s="5" t="s">
        <v>360</v>
      </c>
      <c r="J378" s="5" t="s">
        <v>360</v>
      </c>
      <c r="K378" s="5" t="s">
        <v>360</v>
      </c>
      <c r="L378" s="5" t="s">
        <v>360</v>
      </c>
      <c r="M378" s="5" t="s">
        <v>360</v>
      </c>
      <c r="N378" s="35">
        <v>796</v>
      </c>
      <c r="O378" s="35">
        <v>514.6</v>
      </c>
      <c r="P378" s="4">
        <f t="shared" si="70"/>
        <v>0.64648241206030155</v>
      </c>
      <c r="Q378" s="11">
        <v>20</v>
      </c>
      <c r="R378" s="5" t="s">
        <v>360</v>
      </c>
      <c r="S378" s="5" t="s">
        <v>360</v>
      </c>
      <c r="T378" s="5" t="s">
        <v>360</v>
      </c>
      <c r="U378" s="5" t="s">
        <v>360</v>
      </c>
      <c r="V378" s="5" t="s">
        <v>360</v>
      </c>
      <c r="W378" s="5" t="s">
        <v>360</v>
      </c>
      <c r="X378" s="43">
        <f t="shared" ref="X378" si="75">(D378*E378+P378*Q378)/(E378+Q378)</f>
        <v>0.68463810356128474</v>
      </c>
      <c r="Y378" s="44">
        <v>1036</v>
      </c>
      <c r="Z378" s="35">
        <f t="shared" si="71"/>
        <v>94.181818181818187</v>
      </c>
      <c r="AA378" s="35">
        <f t="shared" ref="AA378" si="76">ROUND(X378*Z378,1)</f>
        <v>64.5</v>
      </c>
      <c r="AB378" s="35">
        <f t="shared" si="72"/>
        <v>-29.681818181818187</v>
      </c>
      <c r="AC378" s="35">
        <v>0</v>
      </c>
      <c r="AD378" s="35">
        <f t="shared" si="73"/>
        <v>64.5</v>
      </c>
      <c r="AE378" s="35"/>
      <c r="AF378" s="35">
        <f t="shared" si="74"/>
        <v>64.5</v>
      </c>
      <c r="AG378" s="35">
        <v>64.5</v>
      </c>
      <c r="AH378" s="35">
        <f t="shared" ref="AH378" si="77">ROUND(AF378-AG378,1)</f>
        <v>0</v>
      </c>
      <c r="AI378" s="77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1:45" s="40" customFormat="1" ht="17.100000000000001" customHeight="1">
      <c r="A379" s="39" t="s">
        <v>367</v>
      </c>
      <c r="B379" s="41">
        <f>B6+B27</f>
        <v>74134939</v>
      </c>
      <c r="C379" s="41">
        <f>C6+C27</f>
        <v>77843001.099999994</v>
      </c>
      <c r="D379" s="42">
        <f>IF(C379/B379&gt;1.2,IF((C379/B379-1.2)*0.1+1.2&gt;1.3,1.3,(C379/B379-1.2)*0.1+1.2),C379/B379)</f>
        <v>1.0500177399485011</v>
      </c>
      <c r="E379" s="39"/>
      <c r="F379" s="39"/>
      <c r="G379" s="39"/>
      <c r="H379" s="39"/>
      <c r="I379" s="39"/>
      <c r="J379" s="41">
        <f>J6+J27</f>
        <v>19755</v>
      </c>
      <c r="K379" s="41">
        <f>K6+K27</f>
        <v>16895</v>
      </c>
      <c r="L379" s="42">
        <f>IF(J379/K379&gt;1.2,IF((J379/K379-1.2)*0.1+1.2&gt;1.3,1.3,(J379/K379-1.2)*0.1+1.2),J379/K379)</f>
        <v>1.1692808523231726</v>
      </c>
      <c r="M379" s="39"/>
      <c r="N379" s="41">
        <f>N6+N27</f>
        <v>1905875.1000000003</v>
      </c>
      <c r="O379" s="41">
        <f>O6+O27</f>
        <v>1862915</v>
      </c>
      <c r="P379" s="42">
        <f>IF(O379/N379&gt;1.2,IF((O379/N379-1.2)*0.1+1.2&gt;1.3,1.3,(O379/N379-1.2)*0.1+1.2),O379/N379)</f>
        <v>0.97745912100955601</v>
      </c>
      <c r="Q379" s="39"/>
      <c r="R379" s="41">
        <f>R17</f>
        <v>18075.400000000001</v>
      </c>
      <c r="S379" s="41">
        <f>S17</f>
        <v>16232</v>
      </c>
      <c r="T379" s="42">
        <f>IF(S379/R379&gt;1.2,IF((S379/R379-1.2)*0.1+1.2&gt;1.3,1.3,(S379/R379-1.2)*0.1+1.2),S379/R379)</f>
        <v>0.89801608816402401</v>
      </c>
      <c r="U379" s="39"/>
      <c r="V379" s="39"/>
      <c r="W379" s="39"/>
      <c r="X379" s="39"/>
      <c r="Y379" s="60">
        <f>SUM(Y7:Y378)-Y17-Y27-Y55</f>
        <v>2873841</v>
      </c>
      <c r="Z379" s="41">
        <f t="shared" ref="Z379:AA379" si="78">SUM(Z7:Z378)-Z17-Z27-Z55</f>
        <v>261258.27272727236</v>
      </c>
      <c r="AA379" s="41">
        <f t="shared" si="78"/>
        <v>239164.49999999951</v>
      </c>
      <c r="AB379" s="41">
        <f>SUM(AB7:AB378)-AB17-AB27-AB55</f>
        <v>-22093.77272727275</v>
      </c>
      <c r="AC379" s="41">
        <f t="shared" ref="AC379:AF379" si="79">SUM(AC7:AC378)-AC17-AC27-AC55</f>
        <v>1303</v>
      </c>
      <c r="AD379" s="41">
        <f t="shared" si="79"/>
        <v>240467.49999999962</v>
      </c>
      <c r="AE379" s="41">
        <f t="shared" si="79"/>
        <v>5.5</v>
      </c>
      <c r="AF379" s="41">
        <f t="shared" si="79"/>
        <v>240461.99999999962</v>
      </c>
      <c r="AG379" s="41">
        <f>SUM(AG7:AG378)-AG17-AG27-AG55</f>
        <v>238201.39999999953</v>
      </c>
      <c r="AH379" s="41">
        <f>SUM(AH7:AH378)-AH17-AH27-AH55</f>
        <v>2260.6</v>
      </c>
      <c r="AI379" s="77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1:45" ht="6.95" customHeight="1"/>
    <row r="381" spans="1:45" ht="15" customHeight="1">
      <c r="A381" s="69"/>
      <c r="B381" s="69"/>
      <c r="C381" s="69"/>
      <c r="D381" s="69"/>
      <c r="E381" s="69"/>
      <c r="F381" s="69"/>
      <c r="G381" s="69"/>
      <c r="H381" s="69"/>
      <c r="I381" s="69"/>
      <c r="J381" s="69"/>
      <c r="K381" s="69"/>
      <c r="L381" s="69"/>
      <c r="M381" s="69"/>
      <c r="N381" s="69"/>
      <c r="O381" s="69"/>
      <c r="P381" s="69"/>
      <c r="Q381" s="69"/>
      <c r="R381" s="69"/>
      <c r="S381" s="69"/>
      <c r="T381" s="69"/>
      <c r="U381" s="69"/>
      <c r="V381" s="69"/>
      <c r="W381" s="69"/>
      <c r="X381" s="69"/>
      <c r="Y381" s="69"/>
      <c r="Z381" s="69"/>
      <c r="AA381" s="69"/>
      <c r="AB381" s="69"/>
    </row>
    <row r="384" spans="1:45" ht="15" customHeight="1"/>
  </sheetData>
  <mergeCells count="19">
    <mergeCell ref="A1:AF1"/>
    <mergeCell ref="AE3:AE4"/>
    <mergeCell ref="F3:I3"/>
    <mergeCell ref="B3:E3"/>
    <mergeCell ref="J3:M3"/>
    <mergeCell ref="A3:A4"/>
    <mergeCell ref="N3:Q3"/>
    <mergeCell ref="AD3:AD4"/>
    <mergeCell ref="Y3:Y4"/>
    <mergeCell ref="AB3:AB4"/>
    <mergeCell ref="AA3:AA4"/>
    <mergeCell ref="X3:X4"/>
    <mergeCell ref="Z3:Z4"/>
    <mergeCell ref="V3:W3"/>
    <mergeCell ref="R3:U3"/>
    <mergeCell ref="AC3:AC4"/>
    <mergeCell ref="AF3:AF4"/>
    <mergeCell ref="AG3:AG4"/>
    <mergeCell ref="AH3:AH4"/>
  </mergeCells>
  <printOptions horizontalCentered="1"/>
  <pageMargins left="0.15748031496062992" right="0.15748031496062992" top="0.15748031496062992" bottom="0.15748031496062992" header="0.15748031496062992" footer="0.15748031496062992"/>
  <pageSetup paperSize="8" scale="46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V379"/>
  <sheetViews>
    <sheetView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U1"/>
    </sheetView>
  </sheetViews>
  <sheetFormatPr defaultColWidth="9.140625" defaultRowHeight="12.75"/>
  <cols>
    <col min="1" max="1" width="39.140625" style="23" customWidth="1"/>
    <col min="2" max="2" width="10.7109375" style="23" customWidth="1"/>
    <col min="3" max="3" width="11.140625" style="23" customWidth="1"/>
    <col min="4" max="4" width="11.7109375" style="23" customWidth="1"/>
    <col min="5" max="5" width="13.5703125" style="23" customWidth="1"/>
    <col min="6" max="6" width="11" style="23" customWidth="1"/>
    <col min="7" max="7" width="11.42578125" style="23" customWidth="1"/>
    <col min="8" max="8" width="13.7109375" style="23" customWidth="1"/>
    <col min="9" max="9" width="10.85546875" style="23" customWidth="1"/>
    <col min="10" max="10" width="11.28515625" style="23" customWidth="1"/>
    <col min="11" max="11" width="15.42578125" style="23" customWidth="1"/>
    <col min="12" max="12" width="10.7109375" style="23" customWidth="1"/>
    <col min="13" max="13" width="11.28515625" style="23" customWidth="1"/>
    <col min="14" max="14" width="15.42578125" style="23" customWidth="1"/>
    <col min="15" max="15" width="10.7109375" style="23" customWidth="1"/>
    <col min="16" max="16" width="11.7109375" style="23" customWidth="1"/>
    <col min="17" max="17" width="15.28515625" style="23" customWidth="1"/>
    <col min="18" max="18" width="10.7109375" style="23" customWidth="1"/>
    <col min="19" max="19" width="11.7109375" style="23" customWidth="1"/>
    <col min="20" max="20" width="15.28515625" style="23" customWidth="1"/>
    <col min="21" max="21" width="8.28515625" style="23" customWidth="1"/>
    <col min="22" max="22" width="63.7109375" style="23" customWidth="1"/>
    <col min="23" max="16384" width="9.140625" style="23"/>
  </cols>
  <sheetData>
    <row r="1" spans="1:21" ht="15.75">
      <c r="A1" s="87" t="s">
        <v>417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</row>
    <row r="2" spans="1:21" ht="15.6" customHeight="1"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4" t="s">
        <v>377</v>
      </c>
    </row>
    <row r="3" spans="1:21" ht="192" customHeight="1">
      <c r="A3" s="88" t="s">
        <v>15</v>
      </c>
      <c r="B3" s="89" t="s">
        <v>361</v>
      </c>
      <c r="C3" s="91" t="s">
        <v>404</v>
      </c>
      <c r="D3" s="91"/>
      <c r="E3" s="91"/>
      <c r="F3" s="91" t="s">
        <v>17</v>
      </c>
      <c r="G3" s="91"/>
      <c r="H3" s="91"/>
      <c r="I3" s="91" t="s">
        <v>405</v>
      </c>
      <c r="J3" s="91"/>
      <c r="K3" s="91"/>
      <c r="L3" s="91" t="s">
        <v>378</v>
      </c>
      <c r="M3" s="91"/>
      <c r="N3" s="91"/>
      <c r="O3" s="91" t="s">
        <v>406</v>
      </c>
      <c r="P3" s="91"/>
      <c r="Q3" s="91"/>
      <c r="R3" s="91" t="s">
        <v>408</v>
      </c>
      <c r="S3" s="91"/>
      <c r="T3" s="91"/>
      <c r="U3" s="90" t="s">
        <v>364</v>
      </c>
    </row>
    <row r="4" spans="1:21" ht="32.1" customHeight="1">
      <c r="A4" s="88"/>
      <c r="B4" s="89"/>
      <c r="C4" s="24" t="s">
        <v>362</v>
      </c>
      <c r="D4" s="24" t="s">
        <v>363</v>
      </c>
      <c r="E4" s="59" t="s">
        <v>381</v>
      </c>
      <c r="F4" s="24" t="s">
        <v>362</v>
      </c>
      <c r="G4" s="24" t="s">
        <v>363</v>
      </c>
      <c r="H4" s="59" t="s">
        <v>382</v>
      </c>
      <c r="I4" s="24" t="s">
        <v>362</v>
      </c>
      <c r="J4" s="24" t="s">
        <v>363</v>
      </c>
      <c r="K4" s="59" t="s">
        <v>383</v>
      </c>
      <c r="L4" s="24" t="s">
        <v>362</v>
      </c>
      <c r="M4" s="24" t="s">
        <v>363</v>
      </c>
      <c r="N4" s="59" t="s">
        <v>384</v>
      </c>
      <c r="O4" s="24" t="s">
        <v>362</v>
      </c>
      <c r="P4" s="24" t="s">
        <v>363</v>
      </c>
      <c r="Q4" s="59" t="s">
        <v>385</v>
      </c>
      <c r="R4" s="24" t="s">
        <v>362</v>
      </c>
      <c r="S4" s="24" t="s">
        <v>363</v>
      </c>
      <c r="T4" s="70" t="s">
        <v>407</v>
      </c>
      <c r="U4" s="90"/>
    </row>
    <row r="5" spans="1:21">
      <c r="A5" s="25">
        <v>1</v>
      </c>
      <c r="B5" s="46">
        <v>2</v>
      </c>
      <c r="C5" s="25">
        <v>3</v>
      </c>
      <c r="D5" s="46">
        <v>4</v>
      </c>
      <c r="E5" s="25">
        <v>5</v>
      </c>
      <c r="F5" s="46">
        <v>6</v>
      </c>
      <c r="G5" s="25">
        <v>7</v>
      </c>
      <c r="H5" s="46">
        <v>8</v>
      </c>
      <c r="I5" s="25">
        <v>9</v>
      </c>
      <c r="J5" s="46">
        <v>10</v>
      </c>
      <c r="K5" s="25">
        <v>11</v>
      </c>
      <c r="L5" s="46">
        <v>12</v>
      </c>
      <c r="M5" s="25">
        <v>13</v>
      </c>
      <c r="N5" s="46">
        <v>14</v>
      </c>
      <c r="O5" s="25">
        <v>15</v>
      </c>
      <c r="P5" s="46">
        <v>16</v>
      </c>
      <c r="Q5" s="25">
        <v>17</v>
      </c>
      <c r="R5" s="46">
        <v>18</v>
      </c>
      <c r="S5" s="46">
        <v>19</v>
      </c>
      <c r="T5" s="25">
        <v>20</v>
      </c>
      <c r="U5" s="46">
        <v>21</v>
      </c>
    </row>
    <row r="6" spans="1:21" ht="15" customHeight="1">
      <c r="A6" s="26" t="s">
        <v>4</v>
      </c>
      <c r="B6" s="49">
        <f>'Расчет субсидий'!AB6</f>
        <v>-9744.5454545454595</v>
      </c>
      <c r="C6" s="49"/>
      <c r="D6" s="49"/>
      <c r="E6" s="49">
        <f>SUM(E7:E16)</f>
        <v>175.78971061543311</v>
      </c>
      <c r="F6" s="49"/>
      <c r="G6" s="49"/>
      <c r="H6" s="49">
        <f>SUM(H7:H16)</f>
        <v>-138.58029731109414</v>
      </c>
      <c r="I6" s="49"/>
      <c r="J6" s="49"/>
      <c r="K6" s="49">
        <f>SUM(K7:K16)</f>
        <v>3556.3880438579981</v>
      </c>
      <c r="L6" s="49"/>
      <c r="M6" s="49"/>
      <c r="N6" s="49">
        <f>SUM(N7:N16)</f>
        <v>-422.31825188445117</v>
      </c>
      <c r="O6" s="49"/>
      <c r="P6" s="49"/>
      <c r="Q6" s="49"/>
      <c r="R6" s="49"/>
      <c r="S6" s="49"/>
      <c r="T6" s="49">
        <f>SUM(T7:T16)</f>
        <v>-12915.824659823347</v>
      </c>
      <c r="U6" s="49"/>
    </row>
    <row r="7" spans="1:21" ht="15" customHeight="1">
      <c r="A7" s="28" t="s">
        <v>5</v>
      </c>
      <c r="B7" s="50">
        <f>'Расчет субсидий'!AB7</f>
        <v>-10864.463636363638</v>
      </c>
      <c r="C7" s="57">
        <f>'Расчет субсидий'!D7-1</f>
        <v>-3.4440852798891752E-2</v>
      </c>
      <c r="D7" s="57">
        <f>C7*'Расчет субсидий'!E7</f>
        <v>-0.17220426399445876</v>
      </c>
      <c r="E7" s="53">
        <f>$B7*D7/$U7</f>
        <v>-131.72841127332893</v>
      </c>
      <c r="F7" s="57">
        <f>'Расчет субсидий'!H7-1</f>
        <v>-3.1775700934579487E-2</v>
      </c>
      <c r="G7" s="57">
        <f>F7*'Расчет субсидий'!I7</f>
        <v>-0.31775700934579487</v>
      </c>
      <c r="H7" s="53">
        <f t="shared" ref="H7:H16" si="0">$B7*G7/$U7</f>
        <v>-243.06962581038525</v>
      </c>
      <c r="I7" s="57">
        <f>'Расчет субсидий'!L7-1</f>
        <v>0.1489237929028504</v>
      </c>
      <c r="J7" s="57">
        <f>I7*'Расчет субсидий'!M7</f>
        <v>0.74461896451425202</v>
      </c>
      <c r="K7" s="53">
        <f>$B7*J7/$U7</f>
        <v>569.59956115029763</v>
      </c>
      <c r="L7" s="57">
        <f>'Расчет субсидий'!P7-1</f>
        <v>2.7129133016029483E-2</v>
      </c>
      <c r="M7" s="57">
        <f>L7*'Расчет субсидий'!Q7</f>
        <v>0.54258266032058966</v>
      </c>
      <c r="N7" s="53">
        <f>$B7*M7/$U7</f>
        <v>415.05099914824098</v>
      </c>
      <c r="O7" s="27" t="s">
        <v>365</v>
      </c>
      <c r="P7" s="27" t="s">
        <v>365</v>
      </c>
      <c r="Q7" s="27" t="s">
        <v>365</v>
      </c>
      <c r="R7" s="57">
        <f>'Расчет субсидий'!V7-1</f>
        <v>-1</v>
      </c>
      <c r="S7" s="57">
        <f>R7*'Расчет субсидий'!W7</f>
        <v>-15</v>
      </c>
      <c r="T7" s="53">
        <f>$B7*S7/$U7</f>
        <v>-11474.316159578464</v>
      </c>
      <c r="U7" s="52">
        <f>D7+G7+J7+M7+S7</f>
        <v>-14.202759648505412</v>
      </c>
    </row>
    <row r="8" spans="1:21" ht="15" customHeight="1">
      <c r="A8" s="28" t="s">
        <v>6</v>
      </c>
      <c r="B8" s="50">
        <f>'Расчет субсидий'!AB8</f>
        <v>2310.4272727272692</v>
      </c>
      <c r="C8" s="57">
        <f>'Расчет субсидий'!D8-1</f>
        <v>0.11956242968564501</v>
      </c>
      <c r="D8" s="57">
        <f>C8*'Расчет субсидий'!E8</f>
        <v>0.59781214842822505</v>
      </c>
      <c r="E8" s="53">
        <f t="shared" ref="E8:E16" si="1">$B8*D8/$U8</f>
        <v>360.90977767769328</v>
      </c>
      <c r="F8" s="57">
        <f>'Расчет субсидий'!H8-1</f>
        <v>3.4079844206426513E-2</v>
      </c>
      <c r="G8" s="57">
        <f>F8*'Расчет субсидий'!I8</f>
        <v>0.34079844206426513</v>
      </c>
      <c r="H8" s="53">
        <f t="shared" si="0"/>
        <v>205.74605297283543</v>
      </c>
      <c r="I8" s="57">
        <f>'Расчет субсидий'!L8-1</f>
        <v>0.20797074954296146</v>
      </c>
      <c r="J8" s="57">
        <f>I8*'Расчет субсидий'!M8</f>
        <v>3.119561243144422</v>
      </c>
      <c r="K8" s="53">
        <f t="shared" ref="K8:K16" si="2">$B8*J8/$U8</f>
        <v>1883.3343512261827</v>
      </c>
      <c r="L8" s="57">
        <f>'Расчет субсидий'!P8-1</f>
        <v>-1.1558623196131546E-2</v>
      </c>
      <c r="M8" s="57">
        <f>L8*'Расчет субсидий'!Q8</f>
        <v>-0.23117246392263091</v>
      </c>
      <c r="N8" s="53">
        <f t="shared" ref="N8:N16" si="3">$B8*M8/$U8</f>
        <v>-139.56290914944231</v>
      </c>
      <c r="O8" s="27" t="s">
        <v>365</v>
      </c>
      <c r="P8" s="27" t="s">
        <v>365</v>
      </c>
      <c r="Q8" s="27" t="s">
        <v>365</v>
      </c>
      <c r="R8" s="57">
        <f>'Расчет субсидий'!V8-1</f>
        <v>0</v>
      </c>
      <c r="S8" s="57">
        <f>R8*'Расчет субсидий'!W8</f>
        <v>0</v>
      </c>
      <c r="T8" s="53">
        <f t="shared" ref="T8:T16" si="4">$B8*S8/$U8</f>
        <v>0</v>
      </c>
      <c r="U8" s="52">
        <f t="shared" ref="U8:U16" si="5">D8+G8+J8+M8+S8</f>
        <v>3.8269993697142812</v>
      </c>
    </row>
    <row r="9" spans="1:21" ht="15" customHeight="1">
      <c r="A9" s="28" t="s">
        <v>7</v>
      </c>
      <c r="B9" s="50">
        <f>'Расчет субсидий'!AB9</f>
        <v>-1190.7818181818202</v>
      </c>
      <c r="C9" s="57">
        <f>'Расчет субсидий'!D9-1</f>
        <v>9.1319951873773952E-3</v>
      </c>
      <c r="D9" s="57">
        <f>C9*'Расчет субсидий'!E9</f>
        <v>4.5659975936886976E-2</v>
      </c>
      <c r="E9" s="53">
        <f t="shared" si="1"/>
        <v>14.549709734278011</v>
      </c>
      <c r="F9" s="57">
        <f>'Расчет субсидий'!H9-1</f>
        <v>-2.3540489642184581E-2</v>
      </c>
      <c r="G9" s="57">
        <f>F9*'Расчет субсидий'!I9</f>
        <v>-0.23540489642184581</v>
      </c>
      <c r="H9" s="53">
        <f t="shared" si="0"/>
        <v>-75.0125869032412</v>
      </c>
      <c r="I9" s="57">
        <f>'Расчет субсидий'!L9-1</f>
        <v>5.3391053391053322E-2</v>
      </c>
      <c r="J9" s="57">
        <f>I9*'Расчет субсидий'!M9</f>
        <v>0.26695526695526661</v>
      </c>
      <c r="K9" s="53">
        <f t="shared" si="2"/>
        <v>85.066221927155951</v>
      </c>
      <c r="L9" s="57">
        <f>'Расчет субсидий'!P9-1</f>
        <v>-0.19070640688848151</v>
      </c>
      <c r="M9" s="57">
        <f>L9*'Расчет субсидий'!Q9</f>
        <v>-3.8141281377696301</v>
      </c>
      <c r="N9" s="53">
        <f t="shared" si="3"/>
        <v>-1215.3851629400131</v>
      </c>
      <c r="O9" s="27" t="s">
        <v>365</v>
      </c>
      <c r="P9" s="27" t="s">
        <v>365</v>
      </c>
      <c r="Q9" s="27" t="s">
        <v>365</v>
      </c>
      <c r="R9" s="57">
        <f>'Расчет субсидий'!V9-1</f>
        <v>0</v>
      </c>
      <c r="S9" s="57">
        <f>R9*'Расчет субсидий'!W9</f>
        <v>0</v>
      </c>
      <c r="T9" s="53">
        <f t="shared" si="4"/>
        <v>0</v>
      </c>
      <c r="U9" s="52">
        <f t="shared" si="5"/>
        <v>-3.7369177912993221</v>
      </c>
    </row>
    <row r="10" spans="1:21" ht="15" customHeight="1">
      <c r="A10" s="28" t="s">
        <v>8</v>
      </c>
      <c r="B10" s="50">
        <f>'Расчет субсидий'!AB10</f>
        <v>211.4454545454546</v>
      </c>
      <c r="C10" s="57">
        <f>'Расчет субсидий'!D10-1</f>
        <v>-2.693900924560011E-3</v>
      </c>
      <c r="D10" s="57">
        <f>C10*'Расчет субсидий'!E10</f>
        <v>-1.3469504622800055E-2</v>
      </c>
      <c r="E10" s="53">
        <f t="shared" si="1"/>
        <v>-1.398681642307575</v>
      </c>
      <c r="F10" s="57">
        <f>'Расчет субсидий'!H10-1</f>
        <v>-2.4000000000000021E-2</v>
      </c>
      <c r="G10" s="57">
        <f>F10*'Расчет субсидий'!I10</f>
        <v>-0.24000000000000021</v>
      </c>
      <c r="H10" s="53">
        <f t="shared" si="0"/>
        <v>-24.921747573819534</v>
      </c>
      <c r="I10" s="57">
        <f>'Расчет субсидий'!L10-1</f>
        <v>0.21015873015873021</v>
      </c>
      <c r="J10" s="57">
        <f>I10*'Расчет субсидий'!M10</f>
        <v>2.1015873015873021</v>
      </c>
      <c r="K10" s="53">
        <f t="shared" si="2"/>
        <v>218.23011764376349</v>
      </c>
      <c r="L10" s="57">
        <f>'Расчет субсидий'!P10-1</f>
        <v>9.4066113429416287E-3</v>
      </c>
      <c r="M10" s="57">
        <f>L10*'Расчет субсидий'!Q10</f>
        <v>0.18813222685883257</v>
      </c>
      <c r="N10" s="53">
        <f t="shared" si="3"/>
        <v>19.53576611781822</v>
      </c>
      <c r="O10" s="27" t="s">
        <v>365</v>
      </c>
      <c r="P10" s="27" t="s">
        <v>365</v>
      </c>
      <c r="Q10" s="27" t="s">
        <v>365</v>
      </c>
      <c r="R10" s="57">
        <f>'Расчет субсидий'!V10-1</f>
        <v>0</v>
      </c>
      <c r="S10" s="57">
        <f>R10*'Расчет субсидий'!W10</f>
        <v>0</v>
      </c>
      <c r="T10" s="53">
        <f t="shared" si="4"/>
        <v>0</v>
      </c>
      <c r="U10" s="52">
        <f t="shared" si="5"/>
        <v>2.0362500238233343</v>
      </c>
    </row>
    <row r="11" spans="1:21" ht="15" customHeight="1">
      <c r="A11" s="28" t="s">
        <v>9</v>
      </c>
      <c r="B11" s="50">
        <f>'Расчет субсидий'!AB11</f>
        <v>907.91818181818235</v>
      </c>
      <c r="C11" s="57">
        <f>'Расчет субсидий'!D11-1</f>
        <v>0.19535940819958753</v>
      </c>
      <c r="D11" s="57">
        <f>C11*'Расчет субсидий'!E11</f>
        <v>0.97679704099793763</v>
      </c>
      <c r="E11" s="53">
        <f t="shared" si="1"/>
        <v>155.08539856696669</v>
      </c>
      <c r="F11" s="57">
        <f>'Расчет субсидий'!H11-1</f>
        <v>1.0396975425330801E-2</v>
      </c>
      <c r="G11" s="57">
        <f>F11*'Расчет субсидий'!I11</f>
        <v>0.10396975425330801</v>
      </c>
      <c r="H11" s="53">
        <f t="shared" si="0"/>
        <v>16.507206820375593</v>
      </c>
      <c r="I11" s="57">
        <f>'Расчет субсидий'!L11-1</f>
        <v>0.20096774193548383</v>
      </c>
      <c r="J11" s="57">
        <f>I11*'Расчет субсидий'!M11</f>
        <v>2.0096774193548383</v>
      </c>
      <c r="K11" s="53">
        <f t="shared" si="2"/>
        <v>319.07511027394304</v>
      </c>
      <c r="L11" s="57">
        <f>'Расчет субсидий'!P11-1</f>
        <v>0.13140148088186288</v>
      </c>
      <c r="M11" s="57">
        <f>L11*'Расчет субсидий'!Q11</f>
        <v>2.6280296176372575</v>
      </c>
      <c r="N11" s="53">
        <f t="shared" si="3"/>
        <v>417.25046615689706</v>
      </c>
      <c r="O11" s="27" t="s">
        <v>365</v>
      </c>
      <c r="P11" s="27" t="s">
        <v>365</v>
      </c>
      <c r="Q11" s="27" t="s">
        <v>365</v>
      </c>
      <c r="R11" s="57">
        <f>'Расчет субсидий'!V11-1</f>
        <v>0</v>
      </c>
      <c r="S11" s="57">
        <f>R11*'Расчет субсидий'!W11</f>
        <v>0</v>
      </c>
      <c r="T11" s="53">
        <f t="shared" si="4"/>
        <v>0</v>
      </c>
      <c r="U11" s="52">
        <f t="shared" si="5"/>
        <v>5.7184738322433413</v>
      </c>
    </row>
    <row r="12" spans="1:21" ht="15" customHeight="1">
      <c r="A12" s="28" t="s">
        <v>10</v>
      </c>
      <c r="B12" s="50">
        <f>'Расчет субсидий'!AB12</f>
        <v>14.690909090909372</v>
      </c>
      <c r="C12" s="57">
        <f>'Расчет субсидий'!D12-1</f>
        <v>7.6668241944837234E-2</v>
      </c>
      <c r="D12" s="57">
        <f>C12*'Расчет субсидий'!E12</f>
        <v>0.38334120972418617</v>
      </c>
      <c r="E12" s="53">
        <f t="shared" si="1"/>
        <v>26.693912210313826</v>
      </c>
      <c r="F12" s="57">
        <f>'Расчет субсидий'!H12-1</f>
        <v>3.8684719535783341E-2</v>
      </c>
      <c r="G12" s="57">
        <f>F12*'Расчет субсидий'!I12</f>
        <v>0.38684719535783341</v>
      </c>
      <c r="H12" s="53">
        <f t="shared" si="0"/>
        <v>26.938051035833098</v>
      </c>
      <c r="I12" s="57">
        <f>'Расчет субсидий'!L12-1</f>
        <v>0.13879003558718872</v>
      </c>
      <c r="J12" s="57">
        <f>I12*'Расчет субсидий'!M12</f>
        <v>2.081850533807831</v>
      </c>
      <c r="K12" s="53">
        <f t="shared" si="2"/>
        <v>144.96937447566825</v>
      </c>
      <c r="L12" s="57">
        <f>'Расчет субсидий'!P12-1</f>
        <v>-0.13205341659328884</v>
      </c>
      <c r="M12" s="57">
        <f>L12*'Расчет субсидий'!Q12</f>
        <v>-2.6410683318657768</v>
      </c>
      <c r="N12" s="53">
        <f t="shared" si="3"/>
        <v>-183.91042863090578</v>
      </c>
      <c r="O12" s="27" t="s">
        <v>365</v>
      </c>
      <c r="P12" s="27" t="s">
        <v>365</v>
      </c>
      <c r="Q12" s="27" t="s">
        <v>365</v>
      </c>
      <c r="R12" s="57">
        <f>'Расчет субсидий'!V12-1</f>
        <v>0</v>
      </c>
      <c r="S12" s="57">
        <f>R12*'Расчет субсидий'!W12</f>
        <v>0</v>
      </c>
      <c r="T12" s="53">
        <f t="shared" si="4"/>
        <v>0</v>
      </c>
      <c r="U12" s="52">
        <f t="shared" si="5"/>
        <v>0.21097060702407378</v>
      </c>
    </row>
    <row r="13" spans="1:21" ht="15" customHeight="1">
      <c r="A13" s="28" t="s">
        <v>11</v>
      </c>
      <c r="B13" s="50">
        <f>'Расчет субсидий'!AB13</f>
        <v>-279.16363636363621</v>
      </c>
      <c r="C13" s="57">
        <f>'Расчет субсидий'!D13-1</f>
        <v>-4.1526871338041227E-3</v>
      </c>
      <c r="D13" s="57">
        <f>C13*'Расчет субсидий'!E13</f>
        <v>-2.0763435669020613E-2</v>
      </c>
      <c r="E13" s="53">
        <f t="shared" si="1"/>
        <v>-2.9250024921141251</v>
      </c>
      <c r="F13" s="57">
        <f>'Расчет субсидий'!H13-1</f>
        <v>-3.3460803059273458E-2</v>
      </c>
      <c r="G13" s="57">
        <f>F13*'Расчет субсидий'!I13</f>
        <v>-0.33460803059273458</v>
      </c>
      <c r="H13" s="53">
        <f t="shared" si="0"/>
        <v>-47.137156825420192</v>
      </c>
      <c r="I13" s="57">
        <f>'Расчет субсидий'!L13-1</f>
        <v>8.4529505582137121E-2</v>
      </c>
      <c r="J13" s="57">
        <f>I13*'Расчет субсидий'!M13</f>
        <v>0.84529505582137121</v>
      </c>
      <c r="K13" s="53">
        <f t="shared" si="2"/>
        <v>119.07904762304126</v>
      </c>
      <c r="L13" s="57">
        <f>'Расчет субсидий'!P13-1</f>
        <v>-0.12357979086623505</v>
      </c>
      <c r="M13" s="57">
        <f>L13*'Расчет субсидий'!Q13</f>
        <v>-2.471595817324701</v>
      </c>
      <c r="N13" s="53">
        <f t="shared" si="3"/>
        <v>-348.1805246691431</v>
      </c>
      <c r="O13" s="27" t="s">
        <v>365</v>
      </c>
      <c r="P13" s="27" t="s">
        <v>365</v>
      </c>
      <c r="Q13" s="27" t="s">
        <v>365</v>
      </c>
      <c r="R13" s="57">
        <f>'Расчет субсидий'!V13-1</f>
        <v>0</v>
      </c>
      <c r="S13" s="57">
        <f>R13*'Расчет субсидий'!W13</f>
        <v>0</v>
      </c>
      <c r="T13" s="53">
        <f t="shared" si="4"/>
        <v>0</v>
      </c>
      <c r="U13" s="52">
        <f t="shared" si="5"/>
        <v>-1.9816722277650851</v>
      </c>
    </row>
    <row r="14" spans="1:21" ht="15" customHeight="1">
      <c r="A14" s="28" t="s">
        <v>12</v>
      </c>
      <c r="B14" s="50">
        <f>'Расчет субсидий'!AB14</f>
        <v>-1373.0545454545454</v>
      </c>
      <c r="C14" s="57">
        <f>'Расчет субсидий'!D14-1</f>
        <v>-0.18177943876212954</v>
      </c>
      <c r="D14" s="57">
        <f>C14*'Расчет субсидий'!E14</f>
        <v>-0.90889719381064771</v>
      </c>
      <c r="E14" s="53">
        <f t="shared" si="1"/>
        <v>-87.345535381784657</v>
      </c>
      <c r="F14" s="57">
        <f>'Расчет субсидий'!H14-1</f>
        <v>2.2157996146435321E-2</v>
      </c>
      <c r="G14" s="57">
        <f>F14*'Расчет субсидий'!I14</f>
        <v>0.22157996146435321</v>
      </c>
      <c r="H14" s="53">
        <f t="shared" si="0"/>
        <v>21.293959862319923</v>
      </c>
      <c r="I14" s="57">
        <f>'Расчет субсидий'!L14-1</f>
        <v>0.11436950146627556</v>
      </c>
      <c r="J14" s="57">
        <f>I14*'Расчет субсидий'!M14</f>
        <v>1.7155425219941334</v>
      </c>
      <c r="K14" s="53">
        <f t="shared" si="2"/>
        <v>164.86460853240587</v>
      </c>
      <c r="L14" s="57">
        <f>'Расчет субсидий'!P14-1</f>
        <v>-1.5795473049991959E-2</v>
      </c>
      <c r="M14" s="57">
        <f>L14*'Расчет субсидий'!Q14</f>
        <v>-0.31590946099983919</v>
      </c>
      <c r="N14" s="53">
        <f t="shared" si="3"/>
        <v>-30.359078222603181</v>
      </c>
      <c r="O14" s="27" t="s">
        <v>365</v>
      </c>
      <c r="P14" s="27" t="s">
        <v>365</v>
      </c>
      <c r="Q14" s="27" t="s">
        <v>365</v>
      </c>
      <c r="R14" s="57">
        <f>'Расчет субсидий'!V14-1</f>
        <v>-1</v>
      </c>
      <c r="S14" s="57">
        <f>R14*'Расчет субсидий'!W14</f>
        <v>-15</v>
      </c>
      <c r="T14" s="53">
        <f t="shared" si="4"/>
        <v>-1441.5085002448834</v>
      </c>
      <c r="U14" s="52">
        <f t="shared" si="5"/>
        <v>-14.287684171352</v>
      </c>
    </row>
    <row r="15" spans="1:21" ht="15" customHeight="1">
      <c r="A15" s="28" t="s">
        <v>13</v>
      </c>
      <c r="B15" s="50">
        <f>'Расчет субсидий'!AB15</f>
        <v>225</v>
      </c>
      <c r="C15" s="57">
        <f>'Расчет субсидий'!D15-1</f>
        <v>-0.15907448018193637</v>
      </c>
      <c r="D15" s="57">
        <f>C15*'Расчет субсидий'!E15</f>
        <v>-0.79537240090968186</v>
      </c>
      <c r="E15" s="53">
        <f t="shared" si="1"/>
        <v>-128.51737801311288</v>
      </c>
      <c r="F15" s="57">
        <f>'Расчет субсидий'!H15-1</f>
        <v>1.2487992315081797E-2</v>
      </c>
      <c r="G15" s="57">
        <f>F15*'Расчет субсидий'!I15</f>
        <v>0.12487992315081797</v>
      </c>
      <c r="H15" s="53">
        <f t="shared" si="0"/>
        <v>20.178271551120396</v>
      </c>
      <c r="I15" s="57">
        <f>'Расчет субсидий'!L15-1</f>
        <v>0</v>
      </c>
      <c r="J15" s="57">
        <f>I15*'Расчет субсидий'!M15</f>
        <v>0</v>
      </c>
      <c r="K15" s="53">
        <f t="shared" si="2"/>
        <v>0</v>
      </c>
      <c r="L15" s="57">
        <f>'Расчет субсидий'!P15-1</f>
        <v>0.1031489785749875</v>
      </c>
      <c r="M15" s="57">
        <f>L15*'Расчет субсидий'!Q15</f>
        <v>2.0629795714997501</v>
      </c>
      <c r="N15" s="53">
        <f t="shared" si="3"/>
        <v>333.33910646199251</v>
      </c>
      <c r="O15" s="27" t="s">
        <v>365</v>
      </c>
      <c r="P15" s="27" t="s">
        <v>365</v>
      </c>
      <c r="Q15" s="27" t="s">
        <v>365</v>
      </c>
      <c r="R15" s="57">
        <f>'Расчет субсидий'!V15-1</f>
        <v>0</v>
      </c>
      <c r="S15" s="57">
        <f>R15*'Расчет субсидий'!W15</f>
        <v>0</v>
      </c>
      <c r="T15" s="53">
        <f t="shared" si="4"/>
        <v>0</v>
      </c>
      <c r="U15" s="52">
        <f t="shared" si="5"/>
        <v>1.3924870937408862</v>
      </c>
    </row>
    <row r="16" spans="1:21" ht="15" customHeight="1">
      <c r="A16" s="28" t="s">
        <v>14</v>
      </c>
      <c r="B16" s="50">
        <f>'Расчет субсидий'!AB16</f>
        <v>293.43636363636415</v>
      </c>
      <c r="C16" s="57">
        <f>'Расчет субсидий'!D16-1</f>
        <v>-7.8084977738690609E-2</v>
      </c>
      <c r="D16" s="57">
        <f>C16*'Расчет субсидий'!E16</f>
        <v>-0.39042488869345304</v>
      </c>
      <c r="E16" s="53">
        <f t="shared" si="1"/>
        <v>-29.534078771170563</v>
      </c>
      <c r="F16" s="57">
        <f>'Расчет субсидий'!H16-1</f>
        <v>-5.1691729323308233E-2</v>
      </c>
      <c r="G16" s="57">
        <f>F16*'Расчет субсидий'!I16</f>
        <v>-0.51691729323308233</v>
      </c>
      <c r="H16" s="53">
        <f t="shared" si="0"/>
        <v>-39.102722440712398</v>
      </c>
      <c r="I16" s="57">
        <f>'Расчет субсидий'!L16-1</f>
        <v>6.8965517241379226E-2</v>
      </c>
      <c r="J16" s="57">
        <f>I16*'Расчет субсидий'!M16</f>
        <v>0.68965517241379226</v>
      </c>
      <c r="K16" s="53">
        <f t="shared" si="2"/>
        <v>52.169651005539777</v>
      </c>
      <c r="L16" s="57">
        <f>'Расчет субсидий'!P16-1</f>
        <v>0.20483802091002801</v>
      </c>
      <c r="M16" s="57">
        <f>L16*'Расчет субсидий'!Q16</f>
        <v>4.0967604182005601</v>
      </c>
      <c r="N16" s="53">
        <f t="shared" si="3"/>
        <v>309.90351384270735</v>
      </c>
      <c r="O16" s="27" t="s">
        <v>365</v>
      </c>
      <c r="P16" s="27" t="s">
        <v>365</v>
      </c>
      <c r="Q16" s="27" t="s">
        <v>365</v>
      </c>
      <c r="R16" s="57">
        <f>'Расчет субсидий'!V16-1</f>
        <v>0</v>
      </c>
      <c r="S16" s="57">
        <f>R16*'Расчет субсидий'!W16</f>
        <v>0</v>
      </c>
      <c r="T16" s="53">
        <f t="shared" si="4"/>
        <v>0</v>
      </c>
      <c r="U16" s="52">
        <f t="shared" si="5"/>
        <v>3.8790734086878169</v>
      </c>
    </row>
    <row r="17" spans="1:21" ht="15" customHeight="1">
      <c r="A17" s="26" t="s">
        <v>389</v>
      </c>
      <c r="B17" s="49">
        <f>SUM(B18:B26)</f>
        <v>-342.36363636363632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>
        <f>SUM(Q18:Q26)</f>
        <v>-342.36363636363632</v>
      </c>
      <c r="R17" s="49"/>
      <c r="S17" s="49"/>
      <c r="T17" s="49"/>
      <c r="U17" s="49"/>
    </row>
    <row r="18" spans="1:21" ht="15" customHeight="1">
      <c r="A18" s="30" t="s">
        <v>390</v>
      </c>
      <c r="B18" s="50">
        <f>'Расчет субсидий'!AB18</f>
        <v>-57.26363636363638</v>
      </c>
      <c r="C18" s="27" t="s">
        <v>365</v>
      </c>
      <c r="D18" s="27" t="s">
        <v>365</v>
      </c>
      <c r="E18" s="27" t="s">
        <v>365</v>
      </c>
      <c r="F18" s="27" t="s">
        <v>365</v>
      </c>
      <c r="G18" s="27" t="s">
        <v>365</v>
      </c>
      <c r="H18" s="27" t="s">
        <v>365</v>
      </c>
      <c r="I18" s="27" t="s">
        <v>365</v>
      </c>
      <c r="J18" s="27" t="s">
        <v>365</v>
      </c>
      <c r="K18" s="27" t="s">
        <v>365</v>
      </c>
      <c r="L18" s="27" t="s">
        <v>365</v>
      </c>
      <c r="M18" s="27" t="s">
        <v>365</v>
      </c>
      <c r="N18" s="27" t="s">
        <v>365</v>
      </c>
      <c r="O18" s="57">
        <f>'Расчет субсидий'!T18-1</f>
        <v>-0.27366732037796393</v>
      </c>
      <c r="P18" s="57">
        <f>O18*'Расчет субсидий'!U18</f>
        <v>-5.4733464075592781</v>
      </c>
      <c r="Q18" s="53">
        <f t="shared" ref="Q18:Q26" si="6">$B18*P18/$U18</f>
        <v>-57.263636363636373</v>
      </c>
      <c r="R18" s="27" t="s">
        <v>365</v>
      </c>
      <c r="S18" s="27" t="s">
        <v>365</v>
      </c>
      <c r="T18" s="27" t="s">
        <v>365</v>
      </c>
      <c r="U18" s="52">
        <f>P18</f>
        <v>-5.4733464075592781</v>
      </c>
    </row>
    <row r="19" spans="1:21" ht="15" customHeight="1">
      <c r="A19" s="30" t="s">
        <v>391</v>
      </c>
      <c r="B19" s="50">
        <f>'Расчет субсидий'!AB19</f>
        <v>165.55454545454552</v>
      </c>
      <c r="C19" s="27" t="s">
        <v>365</v>
      </c>
      <c r="D19" s="27" t="s">
        <v>365</v>
      </c>
      <c r="E19" s="27" t="s">
        <v>365</v>
      </c>
      <c r="F19" s="27" t="s">
        <v>365</v>
      </c>
      <c r="G19" s="27" t="s">
        <v>365</v>
      </c>
      <c r="H19" s="27" t="s">
        <v>365</v>
      </c>
      <c r="I19" s="27" t="s">
        <v>365</v>
      </c>
      <c r="J19" s="27" t="s">
        <v>365</v>
      </c>
      <c r="K19" s="27" t="s">
        <v>365</v>
      </c>
      <c r="L19" s="27" t="s">
        <v>365</v>
      </c>
      <c r="M19" s="27" t="s">
        <v>365</v>
      </c>
      <c r="N19" s="27" t="s">
        <v>365</v>
      </c>
      <c r="O19" s="57">
        <f>'Расчет субсидий'!T19-1</f>
        <v>0.25372751274022232</v>
      </c>
      <c r="P19" s="57">
        <f>O19*'Расчет субсидий'!U19</f>
        <v>5.0745502548044463</v>
      </c>
      <c r="Q19" s="53">
        <f t="shared" si="6"/>
        <v>165.55454545454552</v>
      </c>
      <c r="R19" s="27" t="s">
        <v>365</v>
      </c>
      <c r="S19" s="27" t="s">
        <v>365</v>
      </c>
      <c r="T19" s="27" t="s">
        <v>365</v>
      </c>
      <c r="U19" s="52">
        <f t="shared" ref="U19:U26" si="7">P19</f>
        <v>5.0745502548044463</v>
      </c>
    </row>
    <row r="20" spans="1:21" ht="15" customHeight="1">
      <c r="A20" s="30" t="s">
        <v>392</v>
      </c>
      <c r="B20" s="50">
        <f>'Расчет субсидий'!AB20</f>
        <v>-25.290909090909096</v>
      </c>
      <c r="C20" s="27" t="s">
        <v>365</v>
      </c>
      <c r="D20" s="27" t="s">
        <v>365</v>
      </c>
      <c r="E20" s="27" t="s">
        <v>365</v>
      </c>
      <c r="F20" s="27" t="s">
        <v>365</v>
      </c>
      <c r="G20" s="27" t="s">
        <v>365</v>
      </c>
      <c r="H20" s="27" t="s">
        <v>365</v>
      </c>
      <c r="I20" s="27" t="s">
        <v>365</v>
      </c>
      <c r="J20" s="27" t="s">
        <v>365</v>
      </c>
      <c r="K20" s="27" t="s">
        <v>365</v>
      </c>
      <c r="L20" s="27" t="s">
        <v>365</v>
      </c>
      <c r="M20" s="27" t="s">
        <v>365</v>
      </c>
      <c r="N20" s="27" t="s">
        <v>365</v>
      </c>
      <c r="O20" s="57">
        <f>'Расчет субсидий'!T20-1</f>
        <v>-0.18287961282516629</v>
      </c>
      <c r="P20" s="57">
        <f>O20*'Расчет субсидий'!U20</f>
        <v>-3.6575922565033259</v>
      </c>
      <c r="Q20" s="53">
        <f t="shared" si="6"/>
        <v>-25.290909090909096</v>
      </c>
      <c r="R20" s="27" t="s">
        <v>365</v>
      </c>
      <c r="S20" s="27" t="s">
        <v>365</v>
      </c>
      <c r="T20" s="27" t="s">
        <v>365</v>
      </c>
      <c r="U20" s="52">
        <f t="shared" si="7"/>
        <v>-3.6575922565033259</v>
      </c>
    </row>
    <row r="21" spans="1:21" ht="15" customHeight="1">
      <c r="A21" s="30" t="s">
        <v>393</v>
      </c>
      <c r="B21" s="50">
        <f>'Расчет субсидий'!AB21</f>
        <v>-6.9727272727272691</v>
      </c>
      <c r="C21" s="27" t="s">
        <v>365</v>
      </c>
      <c r="D21" s="27" t="s">
        <v>365</v>
      </c>
      <c r="E21" s="27" t="s">
        <v>365</v>
      </c>
      <c r="F21" s="27" t="s">
        <v>365</v>
      </c>
      <c r="G21" s="27" t="s">
        <v>365</v>
      </c>
      <c r="H21" s="27" t="s">
        <v>365</v>
      </c>
      <c r="I21" s="27" t="s">
        <v>365</v>
      </c>
      <c r="J21" s="27" t="s">
        <v>365</v>
      </c>
      <c r="K21" s="27" t="s">
        <v>365</v>
      </c>
      <c r="L21" s="27" t="s">
        <v>365</v>
      </c>
      <c r="M21" s="27" t="s">
        <v>365</v>
      </c>
      <c r="N21" s="27" t="s">
        <v>365</v>
      </c>
      <c r="O21" s="57">
        <f>'Расчет субсидий'!T21-1</f>
        <v>-5.9397303727200756E-2</v>
      </c>
      <c r="P21" s="57">
        <f>O21*'Расчет субсидий'!U21</f>
        <v>-1.1879460745440151</v>
      </c>
      <c r="Q21" s="53">
        <f t="shared" si="6"/>
        <v>-6.9727272727272691</v>
      </c>
      <c r="R21" s="27" t="s">
        <v>365</v>
      </c>
      <c r="S21" s="27" t="s">
        <v>365</v>
      </c>
      <c r="T21" s="27" t="s">
        <v>365</v>
      </c>
      <c r="U21" s="52">
        <f t="shared" si="7"/>
        <v>-1.1879460745440151</v>
      </c>
    </row>
    <row r="22" spans="1:21" ht="15" customHeight="1">
      <c r="A22" s="30" t="s">
        <v>394</v>
      </c>
      <c r="B22" s="50">
        <f>'Расчет субсидий'!AB22</f>
        <v>28.063636363636363</v>
      </c>
      <c r="C22" s="27" t="s">
        <v>365</v>
      </c>
      <c r="D22" s="27" t="s">
        <v>365</v>
      </c>
      <c r="E22" s="27" t="s">
        <v>365</v>
      </c>
      <c r="F22" s="27" t="s">
        <v>365</v>
      </c>
      <c r="G22" s="27" t="s">
        <v>365</v>
      </c>
      <c r="H22" s="27" t="s">
        <v>365</v>
      </c>
      <c r="I22" s="27" t="s">
        <v>365</v>
      </c>
      <c r="J22" s="27" t="s">
        <v>365</v>
      </c>
      <c r="K22" s="27" t="s">
        <v>365</v>
      </c>
      <c r="L22" s="27" t="s">
        <v>365</v>
      </c>
      <c r="M22" s="27" t="s">
        <v>365</v>
      </c>
      <c r="N22" s="27" t="s">
        <v>365</v>
      </c>
      <c r="O22" s="57">
        <f>'Расчет субсидий'!T22-1</f>
        <v>0.30000000000000004</v>
      </c>
      <c r="P22" s="57">
        <f>O22*'Расчет субсидий'!U22</f>
        <v>6.0000000000000009</v>
      </c>
      <c r="Q22" s="53">
        <f t="shared" si="6"/>
        <v>28.063636363636363</v>
      </c>
      <c r="R22" s="27" t="s">
        <v>365</v>
      </c>
      <c r="S22" s="27" t="s">
        <v>365</v>
      </c>
      <c r="T22" s="27" t="s">
        <v>365</v>
      </c>
      <c r="U22" s="52">
        <f t="shared" si="7"/>
        <v>6.0000000000000009</v>
      </c>
    </row>
    <row r="23" spans="1:21" ht="15" customHeight="1">
      <c r="A23" s="30" t="s">
        <v>395</v>
      </c>
      <c r="B23" s="50">
        <f>'Расчет субсидий'!AB23</f>
        <v>-59.290909090909096</v>
      </c>
      <c r="C23" s="27" t="s">
        <v>365</v>
      </c>
      <c r="D23" s="27" t="s">
        <v>365</v>
      </c>
      <c r="E23" s="27" t="s">
        <v>365</v>
      </c>
      <c r="F23" s="27" t="s">
        <v>365</v>
      </c>
      <c r="G23" s="27" t="s">
        <v>365</v>
      </c>
      <c r="H23" s="27" t="s">
        <v>365</v>
      </c>
      <c r="I23" s="27" t="s">
        <v>365</v>
      </c>
      <c r="J23" s="27" t="s">
        <v>365</v>
      </c>
      <c r="K23" s="27" t="s">
        <v>365</v>
      </c>
      <c r="L23" s="27" t="s">
        <v>365</v>
      </c>
      <c r="M23" s="27" t="s">
        <v>365</v>
      </c>
      <c r="N23" s="27" t="s">
        <v>365</v>
      </c>
      <c r="O23" s="57">
        <f>'Расчет субсидий'!T23-1</f>
        <v>-0.38235874498454248</v>
      </c>
      <c r="P23" s="57">
        <f>O23*'Расчет субсидий'!U23</f>
        <v>-7.6471748996908495</v>
      </c>
      <c r="Q23" s="53">
        <f t="shared" si="6"/>
        <v>-59.290909090909096</v>
      </c>
      <c r="R23" s="27" t="s">
        <v>365</v>
      </c>
      <c r="S23" s="27" t="s">
        <v>365</v>
      </c>
      <c r="T23" s="27" t="s">
        <v>365</v>
      </c>
      <c r="U23" s="52">
        <f t="shared" si="7"/>
        <v>-7.6471748996908495</v>
      </c>
    </row>
    <row r="24" spans="1:21" ht="15" customHeight="1">
      <c r="A24" s="30" t="s">
        <v>396</v>
      </c>
      <c r="B24" s="50">
        <f>'Расчет субсидий'!AB24</f>
        <v>-331.1</v>
      </c>
      <c r="C24" s="27" t="s">
        <v>365</v>
      </c>
      <c r="D24" s="27" t="s">
        <v>365</v>
      </c>
      <c r="E24" s="27" t="s">
        <v>365</v>
      </c>
      <c r="F24" s="27" t="s">
        <v>365</v>
      </c>
      <c r="G24" s="27" t="s">
        <v>365</v>
      </c>
      <c r="H24" s="27" t="s">
        <v>365</v>
      </c>
      <c r="I24" s="27" t="s">
        <v>365</v>
      </c>
      <c r="J24" s="27" t="s">
        <v>365</v>
      </c>
      <c r="K24" s="27" t="s">
        <v>365</v>
      </c>
      <c r="L24" s="27" t="s">
        <v>365</v>
      </c>
      <c r="M24" s="27" t="s">
        <v>365</v>
      </c>
      <c r="N24" s="27" t="s">
        <v>365</v>
      </c>
      <c r="O24" s="57">
        <f>'Расчет субсидий'!T24-1</f>
        <v>-0.45105537621057856</v>
      </c>
      <c r="P24" s="57">
        <f>O24*'Расчет субсидий'!U24</f>
        <v>-9.0211075242115708</v>
      </c>
      <c r="Q24" s="53">
        <f t="shared" si="6"/>
        <v>-331.1</v>
      </c>
      <c r="R24" s="27" t="s">
        <v>365</v>
      </c>
      <c r="S24" s="27" t="s">
        <v>365</v>
      </c>
      <c r="T24" s="27" t="s">
        <v>365</v>
      </c>
      <c r="U24" s="52">
        <f t="shared" si="7"/>
        <v>-9.0211075242115708</v>
      </c>
    </row>
    <row r="25" spans="1:21" ht="15" customHeight="1">
      <c r="A25" s="30" t="s">
        <v>398</v>
      </c>
      <c r="B25" s="50">
        <f>'Расчет субсидий'!AB25</f>
        <v>0</v>
      </c>
      <c r="C25" s="27" t="s">
        <v>365</v>
      </c>
      <c r="D25" s="27" t="s">
        <v>365</v>
      </c>
      <c r="E25" s="27" t="s">
        <v>365</v>
      </c>
      <c r="F25" s="27" t="s">
        <v>365</v>
      </c>
      <c r="G25" s="27" t="s">
        <v>365</v>
      </c>
      <c r="H25" s="27" t="s">
        <v>365</v>
      </c>
      <c r="I25" s="27" t="s">
        <v>365</v>
      </c>
      <c r="J25" s="27" t="s">
        <v>365</v>
      </c>
      <c r="K25" s="27" t="s">
        <v>365</v>
      </c>
      <c r="L25" s="27" t="s">
        <v>365</v>
      </c>
      <c r="M25" s="27" t="s">
        <v>365</v>
      </c>
      <c r="N25" s="27" t="s">
        <v>365</v>
      </c>
      <c r="O25" s="57">
        <f>'Расчет субсидий'!T25-1</f>
        <v>-5.6355337078651702E-2</v>
      </c>
      <c r="P25" s="57">
        <f>O25*'Расчет субсидий'!U25</f>
        <v>-1.127106741573034</v>
      </c>
      <c r="Q25" s="53">
        <f t="shared" si="6"/>
        <v>0</v>
      </c>
      <c r="R25" s="27" t="s">
        <v>365</v>
      </c>
      <c r="S25" s="27" t="s">
        <v>365</v>
      </c>
      <c r="T25" s="27" t="s">
        <v>365</v>
      </c>
      <c r="U25" s="52">
        <f t="shared" si="7"/>
        <v>-1.127106741573034</v>
      </c>
    </row>
    <row r="26" spans="1:21" ht="15" customHeight="1">
      <c r="A26" s="30" t="s">
        <v>397</v>
      </c>
      <c r="B26" s="50">
        <f>'Расчет субсидий'!AB26</f>
        <v>-56.063636363636363</v>
      </c>
      <c r="C26" s="27" t="s">
        <v>365</v>
      </c>
      <c r="D26" s="27" t="s">
        <v>365</v>
      </c>
      <c r="E26" s="27" t="s">
        <v>365</v>
      </c>
      <c r="F26" s="27" t="s">
        <v>365</v>
      </c>
      <c r="G26" s="27" t="s">
        <v>365</v>
      </c>
      <c r="H26" s="27" t="s">
        <v>365</v>
      </c>
      <c r="I26" s="27" t="s">
        <v>365</v>
      </c>
      <c r="J26" s="27" t="s">
        <v>365</v>
      </c>
      <c r="K26" s="27" t="s">
        <v>365</v>
      </c>
      <c r="L26" s="27" t="s">
        <v>365</v>
      </c>
      <c r="M26" s="27" t="s">
        <v>365</v>
      </c>
      <c r="N26" s="27" t="s">
        <v>365</v>
      </c>
      <c r="O26" s="57">
        <f>'Расчет субсидий'!T26-1</f>
        <v>-0.11640962368908081</v>
      </c>
      <c r="P26" s="57">
        <f>O26*'Расчет субсидий'!U26</f>
        <v>-2.3281924737816162</v>
      </c>
      <c r="Q26" s="53">
        <f t="shared" si="6"/>
        <v>-56.063636363636355</v>
      </c>
      <c r="R26" s="27" t="s">
        <v>365</v>
      </c>
      <c r="S26" s="27" t="s">
        <v>365</v>
      </c>
      <c r="T26" s="27" t="s">
        <v>365</v>
      </c>
      <c r="U26" s="52">
        <f t="shared" si="7"/>
        <v>-2.3281924737816162</v>
      </c>
    </row>
    <row r="27" spans="1:21" ht="15" customHeight="1">
      <c r="A27" s="29" t="s">
        <v>18</v>
      </c>
      <c r="B27" s="49">
        <f>'Расчет субсидий'!AB27</f>
        <v>-2085.9272727272728</v>
      </c>
      <c r="C27" s="49"/>
      <c r="D27" s="49"/>
      <c r="E27" s="49">
        <f>SUM(E28:E54)</f>
        <v>308.47981720738142</v>
      </c>
      <c r="F27" s="49"/>
      <c r="G27" s="49"/>
      <c r="H27" s="49">
        <f>SUM(H28:H54)</f>
        <v>-11.001884615058655</v>
      </c>
      <c r="I27" s="49"/>
      <c r="J27" s="49"/>
      <c r="K27" s="49">
        <f>SUM(K28:K54)</f>
        <v>1188.7380033964109</v>
      </c>
      <c r="L27" s="49"/>
      <c r="M27" s="49"/>
      <c r="N27" s="49">
        <f>SUM(N28:N54)</f>
        <v>-3572.1432087160074</v>
      </c>
      <c r="O27" s="49"/>
      <c r="P27" s="49"/>
      <c r="Q27" s="49"/>
      <c r="R27" s="49"/>
      <c r="S27" s="49"/>
      <c r="T27" s="49">
        <f>SUM(T28:T54)</f>
        <v>0</v>
      </c>
      <c r="U27" s="49"/>
    </row>
    <row r="28" spans="1:21" ht="15" customHeight="1">
      <c r="A28" s="30" t="s">
        <v>0</v>
      </c>
      <c r="B28" s="50">
        <f>'Расчет субсидий'!AB28</f>
        <v>-379.48181818181797</v>
      </c>
      <c r="C28" s="57">
        <f>'Расчет субсидий'!D28-1</f>
        <v>-7.4313725490196103E-2</v>
      </c>
      <c r="D28" s="57">
        <f>C28*'Расчет субсидий'!E28</f>
        <v>-0.37156862745098052</v>
      </c>
      <c r="E28" s="53">
        <f t="shared" ref="E28:E54" si="8">$B28*D28/$U28</f>
        <v>-13.742188711014707</v>
      </c>
      <c r="F28" s="57">
        <f>'Расчет субсидий'!H28-1</f>
        <v>-9.4412331406551031E-2</v>
      </c>
      <c r="G28" s="57">
        <f>F28*'Расчет субсидий'!I28</f>
        <v>-0.47206165703275516</v>
      </c>
      <c r="H28" s="53">
        <f t="shared" ref="H28:H54" si="9">$B28*G28/$U28</f>
        <v>-17.458848500427415</v>
      </c>
      <c r="I28" s="57">
        <f>'Расчет субсидий'!L28-1</f>
        <v>-0.17808219178082196</v>
      </c>
      <c r="J28" s="57">
        <f>I28*'Расчет субсидий'!M28</f>
        <v>-2.6712328767123292</v>
      </c>
      <c r="K28" s="53">
        <f t="shared" ref="K28:K54" si="10">$B28*J28/$U28</f>
        <v>-98.793556750671385</v>
      </c>
      <c r="L28" s="57">
        <f>'Расчет субсидий'!P28-1</f>
        <v>-0.3372884313383353</v>
      </c>
      <c r="M28" s="57">
        <f>L28*'Расчет субсидий'!Q28</f>
        <v>-6.7457686267667061</v>
      </c>
      <c r="N28" s="53">
        <f t="shared" ref="N28:N54" si="11">$B28*M28/$U28</f>
        <v>-249.48722421970447</v>
      </c>
      <c r="O28" s="27" t="s">
        <v>365</v>
      </c>
      <c r="P28" s="27" t="s">
        <v>365</v>
      </c>
      <c r="Q28" s="27" t="s">
        <v>365</v>
      </c>
      <c r="R28" s="57">
        <f>'Расчет субсидий'!V28-1</f>
        <v>0</v>
      </c>
      <c r="S28" s="57">
        <f>R28*'Расчет субсидий'!W28</f>
        <v>0</v>
      </c>
      <c r="T28" s="53">
        <f t="shared" ref="T28:T54" si="12">$B28*S28/$U28</f>
        <v>0</v>
      </c>
      <c r="U28" s="52">
        <f>D28+G28+J28+M28+S28</f>
        <v>-10.260631787962771</v>
      </c>
    </row>
    <row r="29" spans="1:21" ht="15" customHeight="1">
      <c r="A29" s="30" t="s">
        <v>19</v>
      </c>
      <c r="B29" s="50">
        <f>'Расчет субсидий'!AB29</f>
        <v>-320.5272727272727</v>
      </c>
      <c r="C29" s="57">
        <f>'Расчет субсидий'!D29-1</f>
        <v>-0.10188980098033429</v>
      </c>
      <c r="D29" s="57">
        <f>C29*'Расчет субсидий'!E29</f>
        <v>-0.50944900490167144</v>
      </c>
      <c r="E29" s="53">
        <f t="shared" si="8"/>
        <v>-33.463055337555048</v>
      </c>
      <c r="F29" s="57">
        <f>'Расчет субсидий'!H29-1</f>
        <v>4.3478260869565188E-2</v>
      </c>
      <c r="G29" s="57">
        <f>F29*'Расчет субсидий'!I29</f>
        <v>0.21739130434782594</v>
      </c>
      <c r="H29" s="53">
        <f t="shared" si="9"/>
        <v>14.279304066358192</v>
      </c>
      <c r="I29" s="57">
        <f>'Расчет субсидий'!L29-1</f>
        <v>0.17647058823529416</v>
      </c>
      <c r="J29" s="57">
        <f>I29*'Расчет субсидий'!M29</f>
        <v>0.88235294117647078</v>
      </c>
      <c r="K29" s="53">
        <f t="shared" si="10"/>
        <v>57.957175328159778</v>
      </c>
      <c r="L29" s="57">
        <f>'Расчет субсидий'!P29-1</f>
        <v>-0.27350369024997112</v>
      </c>
      <c r="M29" s="57">
        <f>L29*'Расчет субсидий'!Q29</f>
        <v>-5.4700738049994229</v>
      </c>
      <c r="N29" s="53">
        <f t="shared" si="11"/>
        <v>-359.30069678423558</v>
      </c>
      <c r="O29" s="27" t="s">
        <v>365</v>
      </c>
      <c r="P29" s="27" t="s">
        <v>365</v>
      </c>
      <c r="Q29" s="27" t="s">
        <v>365</v>
      </c>
      <c r="R29" s="57">
        <f>'Расчет субсидий'!V29-1</f>
        <v>0</v>
      </c>
      <c r="S29" s="57">
        <f>R29*'Расчет субсидий'!W29</f>
        <v>0</v>
      </c>
      <c r="T29" s="53">
        <f t="shared" si="12"/>
        <v>0</v>
      </c>
      <c r="U29" s="52">
        <f t="shared" ref="U29:U54" si="13">D29+G29+J29+M29+S29</f>
        <v>-4.8797785643767977</v>
      </c>
    </row>
    <row r="30" spans="1:21" ht="15" customHeight="1">
      <c r="A30" s="30" t="s">
        <v>20</v>
      </c>
      <c r="B30" s="50">
        <f>'Расчет субсидий'!AB30</f>
        <v>297.17272727272757</v>
      </c>
      <c r="C30" s="57">
        <f>'Расчет субсидий'!D30-1</f>
        <v>0.30000000000000004</v>
      </c>
      <c r="D30" s="57">
        <f>C30*'Расчет субсидий'!E30</f>
        <v>1.5000000000000002</v>
      </c>
      <c r="E30" s="53">
        <f t="shared" si="8"/>
        <v>60.217746877825348</v>
      </c>
      <c r="F30" s="57">
        <f>'Расчет субсидий'!H30-1</f>
        <v>-3.6448598130841225E-2</v>
      </c>
      <c r="G30" s="57">
        <f>F30*'Расчет субсидий'!I30</f>
        <v>-0.18224299065420613</v>
      </c>
      <c r="H30" s="53">
        <f t="shared" si="9"/>
        <v>-7.3161748543152489</v>
      </c>
      <c r="I30" s="57">
        <f>'Расчет субсидий'!L30-1</f>
        <v>0.20121212121212118</v>
      </c>
      <c r="J30" s="57">
        <f>I30*'Расчет субсидий'!M30</f>
        <v>2.0121212121212118</v>
      </c>
      <c r="K30" s="53">
        <f t="shared" si="10"/>
        <v>80.776937226012166</v>
      </c>
      <c r="L30" s="57">
        <f>'Расчет субсидий'!P30-1</f>
        <v>0.20362878034308851</v>
      </c>
      <c r="M30" s="57">
        <f>L30*'Расчет субсидий'!Q30</f>
        <v>4.0725756068617702</v>
      </c>
      <c r="N30" s="53">
        <f t="shared" si="11"/>
        <v>163.49421802320532</v>
      </c>
      <c r="O30" s="27" t="s">
        <v>365</v>
      </c>
      <c r="P30" s="27" t="s">
        <v>365</v>
      </c>
      <c r="Q30" s="27" t="s">
        <v>365</v>
      </c>
      <c r="R30" s="57">
        <f>'Расчет субсидий'!V30-1</f>
        <v>0</v>
      </c>
      <c r="S30" s="57">
        <f>R30*'Расчет субсидий'!W30</f>
        <v>0</v>
      </c>
      <c r="T30" s="53">
        <f t="shared" si="12"/>
        <v>0</v>
      </c>
      <c r="U30" s="52">
        <f t="shared" si="13"/>
        <v>7.4024538283287757</v>
      </c>
    </row>
    <row r="31" spans="1:21" ht="15" customHeight="1">
      <c r="A31" s="30" t="s">
        <v>21</v>
      </c>
      <c r="B31" s="50">
        <f>'Расчет субсидий'!AB31</f>
        <v>-373.18181818181802</v>
      </c>
      <c r="C31" s="57">
        <f>'Расчет субсидий'!D31-1</f>
        <v>-6.1546178024476594E-2</v>
      </c>
      <c r="D31" s="57">
        <f>C31*'Расчет субсидий'!E31</f>
        <v>-0.30773089012238297</v>
      </c>
      <c r="E31" s="53">
        <f t="shared" si="8"/>
        <v>-14.97957268511764</v>
      </c>
      <c r="F31" s="57">
        <f>'Расчет субсидий'!H31-1</f>
        <v>-4.7842401500937992E-2</v>
      </c>
      <c r="G31" s="57">
        <f>F31*'Расчет субсидий'!I31</f>
        <v>-0.23921200750468996</v>
      </c>
      <c r="H31" s="53">
        <f t="shared" si="9"/>
        <v>-11.6442442685697</v>
      </c>
      <c r="I31" s="57">
        <f>'Расчет субсидий'!L31-1</f>
        <v>5.3921568627451011E-2</v>
      </c>
      <c r="J31" s="57">
        <f>I31*'Расчет субсидий'!M31</f>
        <v>0.53921568627451011</v>
      </c>
      <c r="K31" s="53">
        <f t="shared" si="10"/>
        <v>26.247675565791742</v>
      </c>
      <c r="L31" s="57">
        <f>'Расчет субсидий'!P31-1</f>
        <v>-0.3829342304151655</v>
      </c>
      <c r="M31" s="57">
        <f>L31*'Расчет субсидий'!Q31</f>
        <v>-7.65868460830331</v>
      </c>
      <c r="N31" s="53">
        <f t="shared" si="11"/>
        <v>-372.80567679392237</v>
      </c>
      <c r="O31" s="27" t="s">
        <v>365</v>
      </c>
      <c r="P31" s="27" t="s">
        <v>365</v>
      </c>
      <c r="Q31" s="27" t="s">
        <v>365</v>
      </c>
      <c r="R31" s="57">
        <f>'Расчет субсидий'!V31-1</f>
        <v>0</v>
      </c>
      <c r="S31" s="57">
        <f>R31*'Расчет субсидий'!W31</f>
        <v>0</v>
      </c>
      <c r="T31" s="53">
        <f t="shared" si="12"/>
        <v>0</v>
      </c>
      <c r="U31" s="52">
        <f t="shared" si="13"/>
        <v>-7.666411819655873</v>
      </c>
    </row>
    <row r="32" spans="1:21" ht="15" customHeight="1">
      <c r="A32" s="30" t="s">
        <v>22</v>
      </c>
      <c r="B32" s="50">
        <f>'Расчет субсидий'!AB32</f>
        <v>255.21818181818207</v>
      </c>
      <c r="C32" s="57">
        <f>'Расчет субсидий'!D32-1</f>
        <v>8.4142545907251787E-2</v>
      </c>
      <c r="D32" s="57">
        <f>C32*'Расчет субсидий'!E32</f>
        <v>0.42071272953625893</v>
      </c>
      <c r="E32" s="53">
        <f t="shared" si="8"/>
        <v>25.284155649219674</v>
      </c>
      <c r="F32" s="57">
        <f>'Расчет субсидий'!H32-1</f>
        <v>-4.143126177024492E-2</v>
      </c>
      <c r="G32" s="57">
        <f>F32*'Расчет субсидий'!I32</f>
        <v>-0.2071563088512246</v>
      </c>
      <c r="H32" s="53">
        <f t="shared" si="9"/>
        <v>-12.449759631674684</v>
      </c>
      <c r="I32" s="57">
        <f>'Расчет субсидий'!L32-1</f>
        <v>8.9108910891089188E-2</v>
      </c>
      <c r="J32" s="57">
        <f>I32*'Расчет субсидий'!M32</f>
        <v>0.89108910891089188</v>
      </c>
      <c r="K32" s="53">
        <f t="shared" si="10"/>
        <v>53.553016453441252</v>
      </c>
      <c r="L32" s="57">
        <f>'Расчет субсидий'!P32-1</f>
        <v>0.15710136714599421</v>
      </c>
      <c r="M32" s="57">
        <f>L32*'Расчет субсидий'!Q32</f>
        <v>3.1420273429198842</v>
      </c>
      <c r="N32" s="53">
        <f t="shared" si="11"/>
        <v>188.8307693471958</v>
      </c>
      <c r="O32" s="27" t="s">
        <v>365</v>
      </c>
      <c r="P32" s="27" t="s">
        <v>365</v>
      </c>
      <c r="Q32" s="27" t="s">
        <v>365</v>
      </c>
      <c r="R32" s="57">
        <f>'Расчет субсидий'!V32-1</f>
        <v>0</v>
      </c>
      <c r="S32" s="57">
        <f>R32*'Расчет субсидий'!W32</f>
        <v>0</v>
      </c>
      <c r="T32" s="53">
        <f t="shared" si="12"/>
        <v>0</v>
      </c>
      <c r="U32" s="52">
        <f t="shared" si="13"/>
        <v>4.2466728725158109</v>
      </c>
    </row>
    <row r="33" spans="1:21" ht="15" customHeight="1">
      <c r="A33" s="30" t="s">
        <v>23</v>
      </c>
      <c r="B33" s="50">
        <f>'Расчет субсидий'!AB33</f>
        <v>32.745454545454322</v>
      </c>
      <c r="C33" s="57">
        <f>'Расчет субсидий'!D33-1</f>
        <v>-3.9923055529804352E-2</v>
      </c>
      <c r="D33" s="57">
        <f>C33*'Расчет субсидий'!E33</f>
        <v>-0.19961527764902176</v>
      </c>
      <c r="E33" s="53">
        <f t="shared" si="8"/>
        <v>-10.312933801321366</v>
      </c>
      <c r="F33" s="57">
        <f>'Расчет субсидий'!H33-1</f>
        <v>0.13150425733207172</v>
      </c>
      <c r="G33" s="57">
        <f>F33*'Расчет субсидий'!I33</f>
        <v>0.65752128666035858</v>
      </c>
      <c r="H33" s="53">
        <f t="shared" si="9"/>
        <v>33.970213012506655</v>
      </c>
      <c r="I33" s="57">
        <f>'Расчет субсидий'!L33-1</f>
        <v>0.20396694214876021</v>
      </c>
      <c r="J33" s="57">
        <f>I33*'Расчет субсидий'!M33</f>
        <v>3.0595041322314032</v>
      </c>
      <c r="K33" s="53">
        <f t="shared" si="10"/>
        <v>158.06637624225081</v>
      </c>
      <c r="L33" s="57">
        <f>'Расчет субсидий'!P33-1</f>
        <v>-0.14417975287540508</v>
      </c>
      <c r="M33" s="57">
        <f>L33*'Расчет субсидий'!Q33</f>
        <v>-2.8835950575081015</v>
      </c>
      <c r="N33" s="53">
        <f t="shared" si="11"/>
        <v>-148.9782009079818</v>
      </c>
      <c r="O33" s="27" t="s">
        <v>365</v>
      </c>
      <c r="P33" s="27" t="s">
        <v>365</v>
      </c>
      <c r="Q33" s="27" t="s">
        <v>365</v>
      </c>
      <c r="R33" s="57">
        <f>'Расчет субсидий'!V33-1</f>
        <v>0</v>
      </c>
      <c r="S33" s="57">
        <f>R33*'Расчет субсидий'!W33</f>
        <v>0</v>
      </c>
      <c r="T33" s="53">
        <f t="shared" si="12"/>
        <v>0</v>
      </c>
      <c r="U33" s="52">
        <f t="shared" si="13"/>
        <v>0.63381508373463857</v>
      </c>
    </row>
    <row r="34" spans="1:21" ht="15" customHeight="1">
      <c r="A34" s="30" t="s">
        <v>24</v>
      </c>
      <c r="B34" s="50">
        <f>'Расчет субсидий'!AB34</f>
        <v>-11.5</v>
      </c>
      <c r="C34" s="57">
        <f>'Расчет субсидий'!D34-1</f>
        <v>0.20502746315920106</v>
      </c>
      <c r="D34" s="57">
        <f>C34*'Расчет субсидий'!E34</f>
        <v>1.0251373157960053</v>
      </c>
      <c r="E34" s="53">
        <f t="shared" si="8"/>
        <v>50.63360092375094</v>
      </c>
      <c r="F34" s="57">
        <f>'Расчет субсидий'!H34-1</f>
        <v>1.6236867239732611E-2</v>
      </c>
      <c r="G34" s="57">
        <f>F34*'Расчет субсидий'!I34</f>
        <v>8.1184336198663054E-2</v>
      </c>
      <c r="H34" s="53">
        <f t="shared" si="9"/>
        <v>4.0098582082643865</v>
      </c>
      <c r="I34" s="57">
        <f>'Расчет субсидий'!L34-1</f>
        <v>7.1428571428571397E-2</v>
      </c>
      <c r="J34" s="57">
        <f>I34*'Расчет субсидий'!M34</f>
        <v>0.35714285714285698</v>
      </c>
      <c r="K34" s="53">
        <f t="shared" si="10"/>
        <v>17.640006487616805</v>
      </c>
      <c r="L34" s="57">
        <f>'Расчет субсидий'!P34-1</f>
        <v>-8.4814782561818514E-2</v>
      </c>
      <c r="M34" s="57">
        <f>L34*'Расчет субсидий'!Q34</f>
        <v>-1.6962956512363703</v>
      </c>
      <c r="N34" s="53">
        <f t="shared" si="11"/>
        <v>-83.783465619632125</v>
      </c>
      <c r="O34" s="27" t="s">
        <v>365</v>
      </c>
      <c r="P34" s="27" t="s">
        <v>365</v>
      </c>
      <c r="Q34" s="27" t="s">
        <v>365</v>
      </c>
      <c r="R34" s="57">
        <f>'Расчет субсидий'!V34-1</f>
        <v>0</v>
      </c>
      <c r="S34" s="57">
        <f>R34*'Расчет субсидий'!W34</f>
        <v>0</v>
      </c>
      <c r="T34" s="53">
        <f t="shared" si="12"/>
        <v>0</v>
      </c>
      <c r="U34" s="52">
        <f t="shared" si="13"/>
        <v>-0.23283114209884492</v>
      </c>
    </row>
    <row r="35" spans="1:21" ht="15" customHeight="1">
      <c r="A35" s="30" t="s">
        <v>25</v>
      </c>
      <c r="B35" s="50">
        <f>'Расчет субсидий'!AB35</f>
        <v>-36.727272727272748</v>
      </c>
      <c r="C35" s="57">
        <f>'Расчет субсидий'!D35-1</f>
        <v>-0.28688761249500883</v>
      </c>
      <c r="D35" s="57">
        <f>C35*'Расчет субсидий'!E35</f>
        <v>-1.4344380624750441</v>
      </c>
      <c r="E35" s="53">
        <f t="shared" si="8"/>
        <v>-41.358171484349157</v>
      </c>
      <c r="F35" s="57">
        <f>'Расчет субсидий'!H35-1</f>
        <v>-1.4395393474088247E-2</v>
      </c>
      <c r="G35" s="57">
        <f>F35*'Расчет субсидий'!I35</f>
        <v>-7.1976967370441236E-2</v>
      </c>
      <c r="H35" s="53">
        <f t="shared" si="9"/>
        <v>-2.0752626671755667</v>
      </c>
      <c r="I35" s="57">
        <f>'Расчет субсидий'!L35-1</f>
        <v>0.22285714285714286</v>
      </c>
      <c r="J35" s="57">
        <f>I35*'Расчет субсидий'!M35</f>
        <v>2.2285714285714286</v>
      </c>
      <c r="K35" s="53">
        <f t="shared" si="10"/>
        <v>64.254875633280719</v>
      </c>
      <c r="L35" s="57">
        <f>'Расчет субсидий'!P35-1</f>
        <v>-9.9798979434049695E-2</v>
      </c>
      <c r="M35" s="57">
        <f>L35*'Расчет субсидий'!Q35</f>
        <v>-1.9959795886809939</v>
      </c>
      <c r="N35" s="53">
        <f t="shared" si="11"/>
        <v>-57.548714209028752</v>
      </c>
      <c r="O35" s="27" t="s">
        <v>365</v>
      </c>
      <c r="P35" s="27" t="s">
        <v>365</v>
      </c>
      <c r="Q35" s="27" t="s">
        <v>365</v>
      </c>
      <c r="R35" s="57">
        <f>'Расчет субсидий'!V35-1</f>
        <v>0</v>
      </c>
      <c r="S35" s="57">
        <f>R35*'Расчет субсидий'!W35</f>
        <v>0</v>
      </c>
      <c r="T35" s="53">
        <f t="shared" si="12"/>
        <v>0</v>
      </c>
      <c r="U35" s="52">
        <f t="shared" si="13"/>
        <v>-1.2738231899550505</v>
      </c>
    </row>
    <row r="36" spans="1:21" ht="15" customHeight="1">
      <c r="A36" s="30" t="s">
        <v>26</v>
      </c>
      <c r="B36" s="50">
        <f>'Расчет субсидий'!AB36</f>
        <v>-135</v>
      </c>
      <c r="C36" s="57">
        <f>'Расчет субсидий'!D36-1</f>
        <v>0.20824664429530193</v>
      </c>
      <c r="D36" s="57">
        <f>C36*'Расчет субсидий'!E36</f>
        <v>1.0412332214765097</v>
      </c>
      <c r="E36" s="53">
        <f t="shared" si="8"/>
        <v>49.87641281031145</v>
      </c>
      <c r="F36" s="57">
        <f>'Расчет субсидий'!H36-1</f>
        <v>-7.9122974261201295E-2</v>
      </c>
      <c r="G36" s="57">
        <f>F36*'Расчет субсидий'!I36</f>
        <v>-0.39561487130600648</v>
      </c>
      <c r="H36" s="53">
        <f t="shared" si="9"/>
        <v>-18.950462036906657</v>
      </c>
      <c r="I36" s="57">
        <f>'Расчет субсидий'!L36-1</f>
        <v>2.0408163265306145E-2</v>
      </c>
      <c r="J36" s="57">
        <f>I36*'Расчет субсидий'!M36</f>
        <v>0.30612244897959218</v>
      </c>
      <c r="K36" s="53">
        <f t="shared" si="10"/>
        <v>14.663659707436736</v>
      </c>
      <c r="L36" s="57">
        <f>'Расчет субсидий'!P36-1</f>
        <v>-0.18850183011485555</v>
      </c>
      <c r="M36" s="57">
        <f>L36*'Расчет субсидий'!Q36</f>
        <v>-3.770036602297111</v>
      </c>
      <c r="N36" s="53">
        <f t="shared" si="11"/>
        <v>-180.58961048084151</v>
      </c>
      <c r="O36" s="27" t="s">
        <v>365</v>
      </c>
      <c r="P36" s="27" t="s">
        <v>365</v>
      </c>
      <c r="Q36" s="27" t="s">
        <v>365</v>
      </c>
      <c r="R36" s="57">
        <f>'Расчет субсидий'!V36-1</f>
        <v>0</v>
      </c>
      <c r="S36" s="57">
        <f>R36*'Расчет субсидий'!W36</f>
        <v>0</v>
      </c>
      <c r="T36" s="53">
        <f t="shared" si="12"/>
        <v>0</v>
      </c>
      <c r="U36" s="52">
        <f t="shared" si="13"/>
        <v>-2.8182958031470156</v>
      </c>
    </row>
    <row r="37" spans="1:21" ht="15" customHeight="1">
      <c r="A37" s="30" t="s">
        <v>27</v>
      </c>
      <c r="B37" s="50">
        <f>'Расчет субсидий'!AB37</f>
        <v>-33.954545454545496</v>
      </c>
      <c r="C37" s="57">
        <f>'Расчет субсидий'!D37-1</f>
        <v>7.6005961251863763E-3</v>
      </c>
      <c r="D37" s="57">
        <f>C37*'Расчет субсидий'!E37</f>
        <v>3.8002980625931881E-2</v>
      </c>
      <c r="E37" s="53">
        <f t="shared" si="8"/>
        <v>0.94155551606134114</v>
      </c>
      <c r="F37" s="57">
        <f>'Расчет субсидий'!H37-1</f>
        <v>-0.16332378223495714</v>
      </c>
      <c r="G37" s="57">
        <f>F37*'Расчет субсидий'!I37</f>
        <v>-0.81661891117478569</v>
      </c>
      <c r="H37" s="53">
        <f t="shared" si="9"/>
        <v>-20.232414081014511</v>
      </c>
      <c r="I37" s="57">
        <f>'Расчет субсидий'!L37-1</f>
        <v>4.8387096774193505E-2</v>
      </c>
      <c r="J37" s="57">
        <f>I37*'Расчет субсидий'!M37</f>
        <v>0.72580645161290258</v>
      </c>
      <c r="K37" s="53">
        <f t="shared" si="10"/>
        <v>17.982459713770933</v>
      </c>
      <c r="L37" s="57">
        <f>'Расчет субсидий'!P37-1</f>
        <v>-6.5883044372612387E-2</v>
      </c>
      <c r="M37" s="57">
        <f>L37*'Расчет субсидий'!Q37</f>
        <v>-1.3176608874522477</v>
      </c>
      <c r="N37" s="53">
        <f t="shared" si="11"/>
        <v>-32.646146603363256</v>
      </c>
      <c r="O37" s="27" t="s">
        <v>365</v>
      </c>
      <c r="P37" s="27" t="s">
        <v>365</v>
      </c>
      <c r="Q37" s="27" t="s">
        <v>365</v>
      </c>
      <c r="R37" s="57">
        <f>'Расчет субсидий'!V37-1</f>
        <v>0</v>
      </c>
      <c r="S37" s="57">
        <f>R37*'Расчет субсидий'!W37</f>
        <v>0</v>
      </c>
      <c r="T37" s="53">
        <f t="shared" si="12"/>
        <v>0</v>
      </c>
      <c r="U37" s="52">
        <f t="shared" si="13"/>
        <v>-1.370470366388199</v>
      </c>
    </row>
    <row r="38" spans="1:21" ht="15" customHeight="1">
      <c r="A38" s="30" t="s">
        <v>28</v>
      </c>
      <c r="B38" s="50">
        <f>'Расчет субсидий'!AB38</f>
        <v>2.5818181818181074</v>
      </c>
      <c r="C38" s="57">
        <f>'Расчет субсидий'!D38-1</f>
        <v>6.3684771571465237E-2</v>
      </c>
      <c r="D38" s="57">
        <f>C38*'Расчет субсидий'!E38</f>
        <v>0.31842385785732619</v>
      </c>
      <c r="E38" s="53">
        <f t="shared" si="8"/>
        <v>3.5232866407373864</v>
      </c>
      <c r="F38" s="57">
        <f>'Расчет субсидий'!H38-1</f>
        <v>8.7633885102238462E-3</v>
      </c>
      <c r="G38" s="57">
        <f>F38*'Расчет субсидий'!I38</f>
        <v>4.3816942551119231E-2</v>
      </c>
      <c r="H38" s="53">
        <f t="shared" si="9"/>
        <v>0.48482437643691784</v>
      </c>
      <c r="I38" s="57">
        <f>'Расчет субсидий'!L38-1</f>
        <v>0.19999999999999996</v>
      </c>
      <c r="J38" s="57">
        <f>I38*'Расчет субсидий'!M38</f>
        <v>1.9999999999999996</v>
      </c>
      <c r="K38" s="53">
        <f t="shared" si="10"/>
        <v>22.129539315587582</v>
      </c>
      <c r="L38" s="57">
        <f>'Расчет субсидий'!P38-1</f>
        <v>-0.10644519894886173</v>
      </c>
      <c r="M38" s="57">
        <f>L38*'Расчет субсидий'!Q38</f>
        <v>-2.1289039789772346</v>
      </c>
      <c r="N38" s="53">
        <f t="shared" si="11"/>
        <v>-23.555832150943782</v>
      </c>
      <c r="O38" s="27" t="s">
        <v>365</v>
      </c>
      <c r="P38" s="27" t="s">
        <v>365</v>
      </c>
      <c r="Q38" s="27" t="s">
        <v>365</v>
      </c>
      <c r="R38" s="57">
        <f>'Расчет субсидий'!V38-1</f>
        <v>0</v>
      </c>
      <c r="S38" s="57">
        <f>R38*'Расчет субсидий'!W38</f>
        <v>0</v>
      </c>
      <c r="T38" s="53">
        <f t="shared" si="12"/>
        <v>0</v>
      </c>
      <c r="U38" s="52">
        <f t="shared" si="13"/>
        <v>0.23333682143121059</v>
      </c>
    </row>
    <row r="39" spans="1:21" ht="15" customHeight="1">
      <c r="A39" s="30" t="s">
        <v>29</v>
      </c>
      <c r="B39" s="50">
        <f>'Расчет субсидий'!AB39</f>
        <v>-126.09090909090901</v>
      </c>
      <c r="C39" s="57">
        <f>'Расчет субсидий'!D39-1</f>
        <v>-6.6930079277286114E-2</v>
      </c>
      <c r="D39" s="57">
        <f>C39*'Расчет субсидий'!E39</f>
        <v>-0.33465039638643057</v>
      </c>
      <c r="E39" s="53">
        <f t="shared" si="8"/>
        <v>-21.982635836613039</v>
      </c>
      <c r="F39" s="57">
        <f>'Расчет субсидий'!H39-1</f>
        <v>-3.3269961977186346E-2</v>
      </c>
      <c r="G39" s="57">
        <f>F39*'Расчет субсидий'!I39</f>
        <v>-0.16634980988593173</v>
      </c>
      <c r="H39" s="53">
        <f t="shared" si="9"/>
        <v>-10.927246259674611</v>
      </c>
      <c r="I39" s="57">
        <f>'Расчет субсидий'!L39-1</f>
        <v>3.2608695652173836E-2</v>
      </c>
      <c r="J39" s="57">
        <f>I39*'Расчет субсидий'!M39</f>
        <v>0.16304347826086918</v>
      </c>
      <c r="K39" s="53">
        <f t="shared" si="10"/>
        <v>10.710058756376693</v>
      </c>
      <c r="L39" s="57">
        <f>'Расчет субсидий'!P39-1</f>
        <v>-7.907876308827777E-2</v>
      </c>
      <c r="M39" s="57">
        <f>L39*'Расчет субсидий'!Q39</f>
        <v>-1.5815752617655554</v>
      </c>
      <c r="N39" s="53">
        <f t="shared" si="11"/>
        <v>-103.89108575099806</v>
      </c>
      <c r="O39" s="27" t="s">
        <v>365</v>
      </c>
      <c r="P39" s="27" t="s">
        <v>365</v>
      </c>
      <c r="Q39" s="27" t="s">
        <v>365</v>
      </c>
      <c r="R39" s="57">
        <f>'Расчет субсидий'!V39-1</f>
        <v>0</v>
      </c>
      <c r="S39" s="57">
        <f>R39*'Расчет субсидий'!W39</f>
        <v>0</v>
      </c>
      <c r="T39" s="53">
        <f t="shared" si="12"/>
        <v>0</v>
      </c>
      <c r="U39" s="52">
        <f t="shared" si="13"/>
        <v>-1.9195319897770484</v>
      </c>
    </row>
    <row r="40" spans="1:21" ht="15" customHeight="1">
      <c r="A40" s="30" t="s">
        <v>30</v>
      </c>
      <c r="B40" s="50">
        <f>'Расчет субсидий'!AB40</f>
        <v>-187.4818181818182</v>
      </c>
      <c r="C40" s="57">
        <f>'Расчет субсидий'!D40-1</f>
        <v>-2.7706065318818029E-2</v>
      </c>
      <c r="D40" s="57">
        <f>C40*'Расчет субсидий'!E40</f>
        <v>-0.13853032659409015</v>
      </c>
      <c r="E40" s="53">
        <f t="shared" si="8"/>
        <v>-4.1261928038886833</v>
      </c>
      <c r="F40" s="57">
        <f>'Расчет субсидий'!H40-1</f>
        <v>-3.1730769230769229E-2</v>
      </c>
      <c r="G40" s="57">
        <f>F40*'Расчет субсидий'!I40</f>
        <v>-0.15865384615384615</v>
      </c>
      <c r="H40" s="53">
        <f t="shared" si="9"/>
        <v>-4.7255815705063799</v>
      </c>
      <c r="I40" s="57">
        <f>'Расчет субсидий'!L40-1</f>
        <v>0.21333333333333337</v>
      </c>
      <c r="J40" s="57">
        <f>I40*'Расчет субсидий'!M40</f>
        <v>2.1333333333333337</v>
      </c>
      <c r="K40" s="53">
        <f t="shared" si="10"/>
        <v>63.542365521798921</v>
      </c>
      <c r="L40" s="57">
        <f>'Расчет субсидий'!P40-1</f>
        <v>-0.40652757337027101</v>
      </c>
      <c r="M40" s="57">
        <f>L40*'Расчет субсидий'!Q40</f>
        <v>-8.1305514674054198</v>
      </c>
      <c r="N40" s="53">
        <f t="shared" si="11"/>
        <v>-242.17240932922206</v>
      </c>
      <c r="O40" s="27" t="s">
        <v>365</v>
      </c>
      <c r="P40" s="27" t="s">
        <v>365</v>
      </c>
      <c r="Q40" s="27" t="s">
        <v>365</v>
      </c>
      <c r="R40" s="57">
        <f>'Расчет субсидий'!V40-1</f>
        <v>0</v>
      </c>
      <c r="S40" s="57">
        <f>R40*'Расчет субсидий'!W40</f>
        <v>0</v>
      </c>
      <c r="T40" s="53">
        <f t="shared" si="12"/>
        <v>0</v>
      </c>
      <c r="U40" s="52">
        <f t="shared" si="13"/>
        <v>-6.2944023068200226</v>
      </c>
    </row>
    <row r="41" spans="1:21" ht="15" customHeight="1">
      <c r="A41" s="30" t="s">
        <v>31</v>
      </c>
      <c r="B41" s="50">
        <f>'Расчет субсидий'!AB41</f>
        <v>-247.13636363636351</v>
      </c>
      <c r="C41" s="57">
        <f>'Расчет субсидий'!D41-1</f>
        <v>-6.9772635258886107E-2</v>
      </c>
      <c r="D41" s="57">
        <f>C41*'Расчет субсидий'!E41</f>
        <v>-0.34886317629443053</v>
      </c>
      <c r="E41" s="53">
        <f t="shared" si="8"/>
        <v>-18.463672533662322</v>
      </c>
      <c r="F41" s="57">
        <f>'Расчет субсидий'!H41-1</f>
        <v>-1.8814675446848561E-2</v>
      </c>
      <c r="G41" s="57">
        <f>F41*'Расчет субсидий'!I41</f>
        <v>-9.4073377234242805E-2</v>
      </c>
      <c r="H41" s="53">
        <f t="shared" si="9"/>
        <v>-4.9788574702502153</v>
      </c>
      <c r="I41" s="57">
        <f>'Расчет субсидий'!L41-1</f>
        <v>6.7073170731707377E-2</v>
      </c>
      <c r="J41" s="57">
        <f>I41*'Расчет субсидий'!M41</f>
        <v>0.67073170731707377</v>
      </c>
      <c r="K41" s="53">
        <f t="shared" si="10"/>
        <v>35.498646585143753</v>
      </c>
      <c r="L41" s="57">
        <f>'Расчет субсидий'!P41-1</f>
        <v>-0.24486653929624758</v>
      </c>
      <c r="M41" s="57">
        <f>L41*'Расчет субсидий'!Q41</f>
        <v>-4.897330785924952</v>
      </c>
      <c r="N41" s="53">
        <f t="shared" si="11"/>
        <v>-259.19248021759472</v>
      </c>
      <c r="O41" s="27" t="s">
        <v>365</v>
      </c>
      <c r="P41" s="27" t="s">
        <v>365</v>
      </c>
      <c r="Q41" s="27" t="s">
        <v>365</v>
      </c>
      <c r="R41" s="57">
        <f>'Расчет субсидий'!V41-1</f>
        <v>0</v>
      </c>
      <c r="S41" s="57">
        <f>R41*'Расчет субсидий'!W41</f>
        <v>0</v>
      </c>
      <c r="T41" s="53">
        <f t="shared" si="12"/>
        <v>0</v>
      </c>
      <c r="U41" s="52">
        <f t="shared" si="13"/>
        <v>-4.6695356321365518</v>
      </c>
    </row>
    <row r="42" spans="1:21" ht="15" customHeight="1">
      <c r="A42" s="30" t="s">
        <v>32</v>
      </c>
      <c r="B42" s="50">
        <f>'Расчет субсидий'!AB42</f>
        <v>260.19999999999982</v>
      </c>
      <c r="C42" s="57">
        <f>'Расчет субсидий'!D42-1</f>
        <v>0.1029959771331781</v>
      </c>
      <c r="D42" s="57">
        <f>C42*'Расчет субсидий'!E42</f>
        <v>0.51497988566589048</v>
      </c>
      <c r="E42" s="53">
        <f t="shared" si="8"/>
        <v>23.141866896056964</v>
      </c>
      <c r="F42" s="57">
        <f>'Расчет субсидий'!H42-1</f>
        <v>-3.1984948259642487E-2</v>
      </c>
      <c r="G42" s="57">
        <f>F42*'Расчет субсидий'!I42</f>
        <v>-0.15992474129821244</v>
      </c>
      <c r="H42" s="53">
        <f t="shared" si="9"/>
        <v>-7.1866051073511041</v>
      </c>
      <c r="I42" s="57">
        <f>'Расчет субсидий'!L42-1</f>
        <v>7.1428571428571397E-2</v>
      </c>
      <c r="J42" s="57">
        <f>I42*'Расчет субсидий'!M42</f>
        <v>1.071428571428571</v>
      </c>
      <c r="K42" s="53">
        <f t="shared" si="10"/>
        <v>48.147234637274551</v>
      </c>
      <c r="L42" s="57">
        <f>'Расчет субсидий'!P42-1</f>
        <v>0.21818954888881859</v>
      </c>
      <c r="M42" s="57">
        <f>L42*'Расчет субсидий'!Q42</f>
        <v>4.3637909777763717</v>
      </c>
      <c r="N42" s="53">
        <f t="shared" si="11"/>
        <v>196.09750357401941</v>
      </c>
      <c r="O42" s="27" t="s">
        <v>365</v>
      </c>
      <c r="P42" s="27" t="s">
        <v>365</v>
      </c>
      <c r="Q42" s="27" t="s">
        <v>365</v>
      </c>
      <c r="R42" s="57">
        <f>'Расчет субсидий'!V42-1</f>
        <v>0</v>
      </c>
      <c r="S42" s="57">
        <f>R42*'Расчет субсидий'!W42</f>
        <v>0</v>
      </c>
      <c r="T42" s="53">
        <f t="shared" si="12"/>
        <v>0</v>
      </c>
      <c r="U42" s="52">
        <f t="shared" si="13"/>
        <v>5.7902746935726208</v>
      </c>
    </row>
    <row r="43" spans="1:21" ht="15" customHeight="1">
      <c r="A43" s="30" t="s">
        <v>1</v>
      </c>
      <c r="B43" s="50">
        <f>'Расчет субсидий'!AB43</f>
        <v>-453.37272727272739</v>
      </c>
      <c r="C43" s="57">
        <f>'Расчет субсидий'!D43-1</f>
        <v>-0.10236278511076824</v>
      </c>
      <c r="D43" s="57">
        <f>C43*'Расчет субсидий'!E43</f>
        <v>-0.5118139255538412</v>
      </c>
      <c r="E43" s="53">
        <f t="shared" si="8"/>
        <v>-42.943887536719529</v>
      </c>
      <c r="F43" s="57">
        <f>'Расчет субсидий'!H43-1</f>
        <v>2.2417153996101558E-2</v>
      </c>
      <c r="G43" s="57">
        <f>F43*'Расчет субсидий'!I43</f>
        <v>0.11208576998050779</v>
      </c>
      <c r="H43" s="53">
        <f t="shared" si="9"/>
        <v>9.4045872145836835</v>
      </c>
      <c r="I43" s="57">
        <f>'Расчет субсидий'!L43-1</f>
        <v>6.3829787234042534E-2</v>
      </c>
      <c r="J43" s="57">
        <f>I43*'Расчет субсидий'!M43</f>
        <v>0.63829787234042534</v>
      </c>
      <c r="K43" s="53">
        <f t="shared" si="10"/>
        <v>53.55655771783222</v>
      </c>
      <c r="L43" s="57">
        <f>'Расчет субсидий'!P43-1</f>
        <v>-0.28209787267611564</v>
      </c>
      <c r="M43" s="57">
        <f>L43*'Расчет субсидий'!Q43</f>
        <v>-5.6419574535223127</v>
      </c>
      <c r="N43" s="53">
        <f t="shared" si="11"/>
        <v>-473.38998466842378</v>
      </c>
      <c r="O43" s="27" t="s">
        <v>365</v>
      </c>
      <c r="P43" s="27" t="s">
        <v>365</v>
      </c>
      <c r="Q43" s="27" t="s">
        <v>365</v>
      </c>
      <c r="R43" s="57">
        <f>'Расчет субсидий'!V43-1</f>
        <v>0</v>
      </c>
      <c r="S43" s="57">
        <f>R43*'Расчет субсидий'!W43</f>
        <v>0</v>
      </c>
      <c r="T43" s="53">
        <f t="shared" si="12"/>
        <v>0</v>
      </c>
      <c r="U43" s="52">
        <f t="shared" si="13"/>
        <v>-5.4033877367552208</v>
      </c>
    </row>
    <row r="44" spans="1:21" ht="15" customHeight="1">
      <c r="A44" s="30" t="s">
        <v>33</v>
      </c>
      <c r="B44" s="50">
        <f>'Расчет субсидий'!AB44</f>
        <v>-57.881818181817835</v>
      </c>
      <c r="C44" s="57">
        <f>'Расчет субсидий'!D44-1</f>
        <v>0.12627277689895489</v>
      </c>
      <c r="D44" s="57">
        <f>C44*'Расчет субсидий'!E44</f>
        <v>0.63136388449477443</v>
      </c>
      <c r="E44" s="53">
        <f t="shared" si="8"/>
        <v>28.683701788168811</v>
      </c>
      <c r="F44" s="57">
        <f>'Расчет субсидий'!H44-1</f>
        <v>-1.807802093244526E-2</v>
      </c>
      <c r="G44" s="57">
        <f>F44*'Расчет субсидий'!I44</f>
        <v>-9.03901046622263E-2</v>
      </c>
      <c r="H44" s="53">
        <f t="shared" si="9"/>
        <v>-4.1065427884070322</v>
      </c>
      <c r="I44" s="57">
        <f>'Расчет субсидий'!L44-1</f>
        <v>4.6025104602510414E-2</v>
      </c>
      <c r="J44" s="57">
        <f>I44*'Расчет субсидий'!M44</f>
        <v>0.46025104602510414</v>
      </c>
      <c r="K44" s="53">
        <f t="shared" si="10"/>
        <v>20.909817739164822</v>
      </c>
      <c r="L44" s="57">
        <f>'Расчет субсидий'!P44-1</f>
        <v>-0.11376377494557577</v>
      </c>
      <c r="M44" s="57">
        <f>L44*'Расчет субсидий'!Q44</f>
        <v>-2.2752754989115154</v>
      </c>
      <c r="N44" s="53">
        <f t="shared" si="11"/>
        <v>-103.36879492074443</v>
      </c>
      <c r="O44" s="27" t="s">
        <v>365</v>
      </c>
      <c r="P44" s="27" t="s">
        <v>365</v>
      </c>
      <c r="Q44" s="27" t="s">
        <v>365</v>
      </c>
      <c r="R44" s="57">
        <f>'Расчет субсидий'!V44-1</f>
        <v>0</v>
      </c>
      <c r="S44" s="57">
        <f>R44*'Расчет субсидий'!W44</f>
        <v>0</v>
      </c>
      <c r="T44" s="53">
        <f t="shared" si="12"/>
        <v>0</v>
      </c>
      <c r="U44" s="52">
        <f t="shared" si="13"/>
        <v>-1.2740506730538632</v>
      </c>
    </row>
    <row r="45" spans="1:21" ht="15" customHeight="1">
      <c r="A45" s="30" t="s">
        <v>34</v>
      </c>
      <c r="B45" s="50">
        <f>'Расчет субсидий'!AB45</f>
        <v>239.4454545454546</v>
      </c>
      <c r="C45" s="57">
        <f>'Расчет субсидий'!D45-1</f>
        <v>4.9814159292035365E-2</v>
      </c>
      <c r="D45" s="57">
        <f>C45*'Расчет субсидий'!E45</f>
        <v>0.24907079646017682</v>
      </c>
      <c r="E45" s="53">
        <f t="shared" si="8"/>
        <v>11.851052698600546</v>
      </c>
      <c r="F45" s="57">
        <f>'Расчет субсидий'!H45-1</f>
        <v>5.9160305343511466E-2</v>
      </c>
      <c r="G45" s="57">
        <f>F45*'Расчет субсидий'!I45</f>
        <v>0.29580152671755733</v>
      </c>
      <c r="H45" s="53">
        <f t="shared" si="9"/>
        <v>14.074550414089844</v>
      </c>
      <c r="I45" s="57">
        <f>'Расчет субсидий'!L45-1</f>
        <v>0.12426035502958577</v>
      </c>
      <c r="J45" s="57">
        <f>I45*'Расчет субсидий'!M45</f>
        <v>1.8639053254437865</v>
      </c>
      <c r="K45" s="53">
        <f t="shared" si="10"/>
        <v>88.686592531004706</v>
      </c>
      <c r="L45" s="57">
        <f>'Расчет субсидий'!P45-1</f>
        <v>0.13117956695548361</v>
      </c>
      <c r="M45" s="57">
        <f>L45*'Расчет субсидий'!Q45</f>
        <v>2.6235913391096721</v>
      </c>
      <c r="N45" s="53">
        <f t="shared" si="11"/>
        <v>124.83325890175951</v>
      </c>
      <c r="O45" s="27" t="s">
        <v>365</v>
      </c>
      <c r="P45" s="27" t="s">
        <v>365</v>
      </c>
      <c r="Q45" s="27" t="s">
        <v>365</v>
      </c>
      <c r="R45" s="57">
        <f>'Расчет субсидий'!V45-1</f>
        <v>0</v>
      </c>
      <c r="S45" s="57">
        <f>R45*'Расчет субсидий'!W45</f>
        <v>0</v>
      </c>
      <c r="T45" s="53">
        <f t="shared" si="12"/>
        <v>0</v>
      </c>
      <c r="U45" s="52">
        <f t="shared" si="13"/>
        <v>5.0323689877311928</v>
      </c>
    </row>
    <row r="46" spans="1:21" ht="15" customHeight="1">
      <c r="A46" s="30" t="s">
        <v>35</v>
      </c>
      <c r="B46" s="50">
        <f>'Расчет субсидий'!AB46</f>
        <v>-98.509090909090901</v>
      </c>
      <c r="C46" s="57">
        <f>'Расчет субсидий'!D46-1</f>
        <v>9.1526616805983396E-2</v>
      </c>
      <c r="D46" s="57">
        <f>C46*'Расчет субсидий'!E46</f>
        <v>0.45763308402991698</v>
      </c>
      <c r="E46" s="53">
        <f t="shared" si="8"/>
        <v>27.300545769996152</v>
      </c>
      <c r="F46" s="57">
        <f>'Расчет субсидий'!H46-1</f>
        <v>-8.6255924170616005E-2</v>
      </c>
      <c r="G46" s="57">
        <f>F46*'Расчет субсидий'!I46</f>
        <v>-0.43127962085308003</v>
      </c>
      <c r="H46" s="53">
        <f t="shared" si="9"/>
        <v>-25.728404347611331</v>
      </c>
      <c r="I46" s="57">
        <f>'Расчет субсидий'!L46-1</f>
        <v>6.3829787234042534E-2</v>
      </c>
      <c r="J46" s="57">
        <f>I46*'Расчет субсидий'!M46</f>
        <v>0.95744680851063801</v>
      </c>
      <c r="K46" s="53">
        <f t="shared" si="10"/>
        <v>57.117418583252245</v>
      </c>
      <c r="L46" s="57">
        <f>'Расчет субсидий'!P46-1</f>
        <v>-0.13175433200041009</v>
      </c>
      <c r="M46" s="57">
        <f>L46*'Расчет субсидий'!Q46</f>
        <v>-2.6350866400082018</v>
      </c>
      <c r="N46" s="53">
        <f t="shared" si="11"/>
        <v>-157.19865091472798</v>
      </c>
      <c r="O46" s="27" t="s">
        <v>365</v>
      </c>
      <c r="P46" s="27" t="s">
        <v>365</v>
      </c>
      <c r="Q46" s="27" t="s">
        <v>365</v>
      </c>
      <c r="R46" s="57">
        <f>'Расчет субсидий'!V46-1</f>
        <v>0</v>
      </c>
      <c r="S46" s="57">
        <f>R46*'Расчет субсидий'!W46</f>
        <v>0</v>
      </c>
      <c r="T46" s="53">
        <f t="shared" si="12"/>
        <v>0</v>
      </c>
      <c r="U46" s="52">
        <f t="shared" si="13"/>
        <v>-1.6512863683207268</v>
      </c>
    </row>
    <row r="47" spans="1:21" ht="15" customHeight="1">
      <c r="A47" s="30" t="s">
        <v>36</v>
      </c>
      <c r="B47" s="50">
        <f>'Расчет субсидий'!AB47</f>
        <v>-266.60909090909081</v>
      </c>
      <c r="C47" s="57">
        <f>'Расчет субсидий'!D47-1</f>
        <v>4.1003049813621573E-3</v>
      </c>
      <c r="D47" s="57">
        <f>C47*'Расчет субсидий'!E47</f>
        <v>2.0501524906810786E-2</v>
      </c>
      <c r="E47" s="53">
        <f t="shared" si="8"/>
        <v>1.333461247661279</v>
      </c>
      <c r="F47" s="57">
        <f>'Расчет субсидий'!H47-1</f>
        <v>-7.82013685239491E-3</v>
      </c>
      <c r="G47" s="57">
        <f>F47*'Расчет субсидий'!I47</f>
        <v>-3.910068426197455E-2</v>
      </c>
      <c r="H47" s="53">
        <f t="shared" si="9"/>
        <v>-2.5431887363198635</v>
      </c>
      <c r="I47" s="57">
        <f>'Расчет субсидий'!L47-1</f>
        <v>1.3333333333333419E-2</v>
      </c>
      <c r="J47" s="57">
        <f>I47*'Расчет субсидий'!M47</f>
        <v>0.20000000000000129</v>
      </c>
      <c r="K47" s="53">
        <f t="shared" si="10"/>
        <v>13.008410386276196</v>
      </c>
      <c r="L47" s="57">
        <f>'Расчет субсидий'!P47-1</f>
        <v>-0.21402136428631502</v>
      </c>
      <c r="M47" s="57">
        <f>L47*'Расчет субсидий'!Q47</f>
        <v>-4.2804272857263008</v>
      </c>
      <c r="N47" s="53">
        <f t="shared" si="11"/>
        <v>-278.40777380670841</v>
      </c>
      <c r="O47" s="27" t="s">
        <v>365</v>
      </c>
      <c r="P47" s="27" t="s">
        <v>365</v>
      </c>
      <c r="Q47" s="27" t="s">
        <v>365</v>
      </c>
      <c r="R47" s="57">
        <f>'Расчет субсидий'!V47-1</f>
        <v>0</v>
      </c>
      <c r="S47" s="57">
        <f>R47*'Расчет субсидий'!W47</f>
        <v>0</v>
      </c>
      <c r="T47" s="53">
        <f t="shared" si="12"/>
        <v>0</v>
      </c>
      <c r="U47" s="52">
        <f t="shared" si="13"/>
        <v>-4.0990264450814635</v>
      </c>
    </row>
    <row r="48" spans="1:21" ht="15" customHeight="1">
      <c r="A48" s="30" t="s">
        <v>37</v>
      </c>
      <c r="B48" s="50">
        <f>'Расчет субсидий'!AB48</f>
        <v>177.82727272727243</v>
      </c>
      <c r="C48" s="57">
        <f>'Расчет субсидий'!D48-1</f>
        <v>0.1389096987518148</v>
      </c>
      <c r="D48" s="57">
        <f>C48*'Расчет субсидий'!E48</f>
        <v>0.69454849375907401</v>
      </c>
      <c r="E48" s="53">
        <f t="shared" si="8"/>
        <v>38.985782654831539</v>
      </c>
      <c r="F48" s="57">
        <f>'Расчет субсидий'!H48-1</f>
        <v>2.1863117870722482E-2</v>
      </c>
      <c r="G48" s="57">
        <f>F48*'Расчет субсидий'!I48</f>
        <v>0.10931558935361241</v>
      </c>
      <c r="H48" s="53">
        <f t="shared" si="9"/>
        <v>6.1360061185347172</v>
      </c>
      <c r="I48" s="57">
        <f>'Расчет субсидий'!L48-1</f>
        <v>0.134020618556701</v>
      </c>
      <c r="J48" s="57">
        <f>I48*'Расчет субсидий'!M48</f>
        <v>1.34020618556701</v>
      </c>
      <c r="K48" s="53">
        <f t="shared" si="10"/>
        <v>75.22726999290056</v>
      </c>
      <c r="L48" s="57">
        <f>'Расчет субсидий'!P48-1</f>
        <v>5.1199955742879943E-2</v>
      </c>
      <c r="M48" s="57">
        <f>L48*'Расчет субсидий'!Q48</f>
        <v>1.0239991148575989</v>
      </c>
      <c r="N48" s="53">
        <f t="shared" si="11"/>
        <v>57.478213961005608</v>
      </c>
      <c r="O48" s="27" t="s">
        <v>365</v>
      </c>
      <c r="P48" s="27" t="s">
        <v>365</v>
      </c>
      <c r="Q48" s="27" t="s">
        <v>365</v>
      </c>
      <c r="R48" s="57">
        <f>'Расчет субсидий'!V48-1</f>
        <v>0</v>
      </c>
      <c r="S48" s="57">
        <f>R48*'Расчет субсидий'!W48</f>
        <v>0</v>
      </c>
      <c r="T48" s="53">
        <f t="shared" si="12"/>
        <v>0</v>
      </c>
      <c r="U48" s="52">
        <f t="shared" si="13"/>
        <v>3.1680693835372953</v>
      </c>
    </row>
    <row r="49" spans="1:21" ht="15" customHeight="1">
      <c r="A49" s="30" t="s">
        <v>38</v>
      </c>
      <c r="B49" s="50">
        <f>'Расчет субсидий'!AB49</f>
        <v>-74.145454545455323</v>
      </c>
      <c r="C49" s="57">
        <f>'Расчет субсидий'!D49-1</f>
        <v>0.20397502634773668</v>
      </c>
      <c r="D49" s="57">
        <f>C49*'Расчет субсидий'!E49</f>
        <v>1.0198751317386834</v>
      </c>
      <c r="E49" s="53">
        <f t="shared" si="8"/>
        <v>99.078218197363867</v>
      </c>
      <c r="F49" s="57">
        <f>'Расчет субсидий'!H49-1</f>
        <v>0.20104228121927226</v>
      </c>
      <c r="G49" s="57">
        <f>F49*'Расчет субсидий'!I49</f>
        <v>1.0052114060963613</v>
      </c>
      <c r="H49" s="53">
        <f t="shared" si="9"/>
        <v>97.653675365047292</v>
      </c>
      <c r="I49" s="57">
        <f>'Расчет субсидий'!L49-1</f>
        <v>0.15485564304461952</v>
      </c>
      <c r="J49" s="57">
        <f>I49*'Расчет субсидий'!M49</f>
        <v>0.77427821522309759</v>
      </c>
      <c r="K49" s="53">
        <f t="shared" si="10"/>
        <v>75.219116111358943</v>
      </c>
      <c r="L49" s="57">
        <f>'Расчет субсидий'!P49-1</f>
        <v>-0.17812955433693223</v>
      </c>
      <c r="M49" s="57">
        <f>L49*'Расчет субсидий'!Q49</f>
        <v>-3.5625910867386446</v>
      </c>
      <c r="N49" s="53">
        <f t="shared" si="11"/>
        <v>-346.09646421922548</v>
      </c>
      <c r="O49" s="27" t="s">
        <v>365</v>
      </c>
      <c r="P49" s="27" t="s">
        <v>365</v>
      </c>
      <c r="Q49" s="27" t="s">
        <v>365</v>
      </c>
      <c r="R49" s="57">
        <f>'Расчет субсидий'!V49-1</f>
        <v>0</v>
      </c>
      <c r="S49" s="57">
        <f>R49*'Расчет субсидий'!W49</f>
        <v>0</v>
      </c>
      <c r="T49" s="53">
        <f t="shared" si="12"/>
        <v>0</v>
      </c>
      <c r="U49" s="52">
        <f t="shared" si="13"/>
        <v>-0.76322633368050186</v>
      </c>
    </row>
    <row r="50" spans="1:21" ht="15" customHeight="1">
      <c r="A50" s="30" t="s">
        <v>39</v>
      </c>
      <c r="B50" s="50">
        <f>'Расчет субсидий'!AB50</f>
        <v>-313.09090909090901</v>
      </c>
      <c r="C50" s="57">
        <f>'Расчет субсидий'!D50-1</f>
        <v>0.21037687019813989</v>
      </c>
      <c r="D50" s="57">
        <f>C50*'Расчет субсидий'!E50</f>
        <v>1.0518843509906994</v>
      </c>
      <c r="E50" s="53">
        <f t="shared" si="8"/>
        <v>67.964063447694542</v>
      </c>
      <c r="F50" s="57">
        <f>'Расчет субсидий'!H50-1</f>
        <v>5.7859209257473454E-2</v>
      </c>
      <c r="G50" s="57">
        <f>F50*'Расчет субсидий'!I50</f>
        <v>0.28929604628736727</v>
      </c>
      <c r="H50" s="53">
        <f t="shared" si="9"/>
        <v>18.691916869495905</v>
      </c>
      <c r="I50" s="57">
        <f>'Расчет субсидий'!L50-1</f>
        <v>0.20637362637362644</v>
      </c>
      <c r="J50" s="57">
        <f>I50*'Расчет субсидий'!M50</f>
        <v>1.0318681318681322</v>
      </c>
      <c r="K50" s="53">
        <f t="shared" si="10"/>
        <v>66.670780982613792</v>
      </c>
      <c r="L50" s="57">
        <f>'Расчет субсидий'!P50-1</f>
        <v>-0.36093887241388301</v>
      </c>
      <c r="M50" s="57">
        <f>L50*'Расчет субсидий'!Q50</f>
        <v>-7.2187774482776597</v>
      </c>
      <c r="N50" s="53">
        <f t="shared" si="11"/>
        <v>-466.41767039071323</v>
      </c>
      <c r="O50" s="27" t="s">
        <v>365</v>
      </c>
      <c r="P50" s="27" t="s">
        <v>365</v>
      </c>
      <c r="Q50" s="27" t="s">
        <v>365</v>
      </c>
      <c r="R50" s="57">
        <f>'Расчет субсидий'!V50-1</f>
        <v>0</v>
      </c>
      <c r="S50" s="57">
        <f>R50*'Расчет субсидий'!W50</f>
        <v>0</v>
      </c>
      <c r="T50" s="53">
        <f t="shared" si="12"/>
        <v>0</v>
      </c>
      <c r="U50" s="52">
        <f t="shared" si="13"/>
        <v>-4.845728919131461</v>
      </c>
    </row>
    <row r="51" spans="1:21" ht="15" customHeight="1">
      <c r="A51" s="30" t="s">
        <v>2</v>
      </c>
      <c r="B51" s="50">
        <f>'Расчет субсидий'!AB51</f>
        <v>-5.4181818181818926</v>
      </c>
      <c r="C51" s="57">
        <f>'Расчет субсидий'!D51-1</f>
        <v>5.0498907155754003E-2</v>
      </c>
      <c r="D51" s="57">
        <f>C51*'Расчет субсидий'!E51</f>
        <v>0.25249453577877001</v>
      </c>
      <c r="E51" s="53">
        <f t="shared" si="8"/>
        <v>9.8518004773015537</v>
      </c>
      <c r="F51" s="57">
        <f>'Расчет субсидий'!H51-1</f>
        <v>-7.9395085066162441E-2</v>
      </c>
      <c r="G51" s="57">
        <f>F51*'Расчет субсидий'!I51</f>
        <v>-0.3969754253308122</v>
      </c>
      <c r="H51" s="53">
        <f t="shared" si="9"/>
        <v>-15.489137904266354</v>
      </c>
      <c r="I51" s="57">
        <f>'Расчет субсидий'!L51-1</f>
        <v>5.7692307692307709E-2</v>
      </c>
      <c r="J51" s="57">
        <f>I51*'Расчет субсидий'!M51</f>
        <v>0.86538461538461564</v>
      </c>
      <c r="K51" s="53">
        <f t="shared" si="10"/>
        <v>33.765469579767519</v>
      </c>
      <c r="L51" s="57">
        <f>'Расчет субсидий'!P51-1</f>
        <v>-4.298839076526173E-2</v>
      </c>
      <c r="M51" s="57">
        <f>L51*'Расчет субсидий'!Q51</f>
        <v>-0.85976781530523461</v>
      </c>
      <c r="N51" s="53">
        <f t="shared" si="11"/>
        <v>-33.546313970984613</v>
      </c>
      <c r="O51" s="27" t="s">
        <v>365</v>
      </c>
      <c r="P51" s="27" t="s">
        <v>365</v>
      </c>
      <c r="Q51" s="27" t="s">
        <v>365</v>
      </c>
      <c r="R51" s="57">
        <f>'Расчет субсидий'!V51-1</f>
        <v>0</v>
      </c>
      <c r="S51" s="57">
        <f>R51*'Расчет субсидий'!W51</f>
        <v>0</v>
      </c>
      <c r="T51" s="53">
        <f t="shared" si="12"/>
        <v>0</v>
      </c>
      <c r="U51" s="52">
        <f t="shared" si="13"/>
        <v>-0.13886408947266116</v>
      </c>
    </row>
    <row r="52" spans="1:21" ht="15" customHeight="1">
      <c r="A52" s="30" t="s">
        <v>40</v>
      </c>
      <c r="B52" s="50">
        <f>'Расчет субсидий'!AB52</f>
        <v>-177.09090909090901</v>
      </c>
      <c r="C52" s="57">
        <f>'Расчет субсидий'!D52-1</f>
        <v>7.9969351131185196E-2</v>
      </c>
      <c r="D52" s="57">
        <f>C52*'Расчет субсидий'!E52</f>
        <v>0.39984675565592598</v>
      </c>
      <c r="E52" s="53">
        <f t="shared" si="8"/>
        <v>15.686088552038937</v>
      </c>
      <c r="F52" s="57">
        <f>'Расчет субсидий'!H52-1</f>
        <v>-4.4145873320537543E-2</v>
      </c>
      <c r="G52" s="57">
        <f>F52*'Расчет субсидий'!I52</f>
        <v>-0.22072936660268772</v>
      </c>
      <c r="H52" s="53">
        <f t="shared" si="9"/>
        <v>-8.6592684361922263</v>
      </c>
      <c r="I52" s="57">
        <f>'Расчет субсидий'!L52-1</f>
        <v>2.4590163934426146E-2</v>
      </c>
      <c r="J52" s="57">
        <f>I52*'Расчет субсидий'!M52</f>
        <v>0.24590163934426146</v>
      </c>
      <c r="K52" s="53">
        <f t="shared" si="10"/>
        <v>9.6467830119517934</v>
      </c>
      <c r="L52" s="57">
        <f>'Расчет субсидий'!P52-1</f>
        <v>-0.24695803327539101</v>
      </c>
      <c r="M52" s="57">
        <f>L52*'Расчет субсидий'!Q52</f>
        <v>-4.9391606655078206</v>
      </c>
      <c r="N52" s="53">
        <f t="shared" si="11"/>
        <v>-193.76451221870752</v>
      </c>
      <c r="O52" s="27" t="s">
        <v>365</v>
      </c>
      <c r="P52" s="27" t="s">
        <v>365</v>
      </c>
      <c r="Q52" s="27" t="s">
        <v>365</v>
      </c>
      <c r="R52" s="57">
        <f>'Расчет субсидий'!V52-1</f>
        <v>0</v>
      </c>
      <c r="S52" s="57">
        <f>R52*'Расчет субсидий'!W52</f>
        <v>0</v>
      </c>
      <c r="T52" s="53">
        <f t="shared" si="12"/>
        <v>0</v>
      </c>
      <c r="U52" s="52">
        <f t="shared" si="13"/>
        <v>-4.5141416371103205</v>
      </c>
    </row>
    <row r="53" spans="1:21" ht="15" customHeight="1">
      <c r="A53" s="30" t="s">
        <v>3</v>
      </c>
      <c r="B53" s="50">
        <f>'Расчет субсидий'!AB53</f>
        <v>257.93636363636369</v>
      </c>
      <c r="C53" s="57">
        <f>'Расчет субсидий'!D53-1</f>
        <v>0.13985488299124071</v>
      </c>
      <c r="D53" s="57">
        <f>C53*'Расчет субсидий'!E53</f>
        <v>0.69927441495620357</v>
      </c>
      <c r="E53" s="53">
        <f t="shared" si="8"/>
        <v>30.67606445746268</v>
      </c>
      <c r="F53" s="57">
        <f>'Расчет субсидий'!H53-1</f>
        <v>-7.2519083969465603E-2</v>
      </c>
      <c r="G53" s="57">
        <f>F53*'Расчет субсидий'!I53</f>
        <v>-0.36259541984732802</v>
      </c>
      <c r="H53" s="53">
        <f t="shared" si="9"/>
        <v>-15.90648854486407</v>
      </c>
      <c r="I53" s="57">
        <f>'Расчет субсидий'!L53-1</f>
        <v>0.20053571428571426</v>
      </c>
      <c r="J53" s="57">
        <f>I53*'Расчет субсидий'!M53</f>
        <v>2.0053571428571426</v>
      </c>
      <c r="K53" s="53">
        <f t="shared" si="10"/>
        <v>87.971851477465762</v>
      </c>
      <c r="L53" s="57">
        <f>'Расчет субсидий'!P53-1</f>
        <v>0.17688685000366022</v>
      </c>
      <c r="M53" s="57">
        <f>L53*'Расчет субсидий'!Q53</f>
        <v>3.5377370000732045</v>
      </c>
      <c r="N53" s="53">
        <f t="shared" si="11"/>
        <v>155.19493624629931</v>
      </c>
      <c r="O53" s="27" t="s">
        <v>365</v>
      </c>
      <c r="P53" s="27" t="s">
        <v>365</v>
      </c>
      <c r="Q53" s="27" t="s">
        <v>365</v>
      </c>
      <c r="R53" s="57">
        <f>'Расчет субсидий'!V53-1</f>
        <v>0</v>
      </c>
      <c r="S53" s="57">
        <f>R53*'Расчет субсидий'!W53</f>
        <v>0</v>
      </c>
      <c r="T53" s="53">
        <f t="shared" si="12"/>
        <v>0</v>
      </c>
      <c r="U53" s="52">
        <f t="shared" si="13"/>
        <v>5.8797731380392229</v>
      </c>
    </row>
    <row r="54" spans="1:21" ht="15" customHeight="1">
      <c r="A54" s="30" t="s">
        <v>41</v>
      </c>
      <c r="B54" s="50">
        <f>'Расчет субсидий'!AB54</f>
        <v>-311.85454545454559</v>
      </c>
      <c r="C54" s="57">
        <f>'Расчет субсидий'!D54-1</f>
        <v>-0.12330051201260328</v>
      </c>
      <c r="D54" s="57">
        <f>C54*'Расчет субсидий'!E54</f>
        <v>-0.6165025600630164</v>
      </c>
      <c r="E54" s="53">
        <f t="shared" si="8"/>
        <v>-35.177276667460156</v>
      </c>
      <c r="F54" s="57">
        <f>'Расчет субсидий'!H54-1</f>
        <v>-6.7748091603053395E-2</v>
      </c>
      <c r="G54" s="57">
        <f>F54*'Расчет субсидий'!I54</f>
        <v>-0.33874045801526698</v>
      </c>
      <c r="H54" s="53">
        <f t="shared" si="9"/>
        <v>-19.328333054849306</v>
      </c>
      <c r="I54" s="57">
        <f>'Расчет субсидий'!L54-1</f>
        <v>6.0606060606060552E-2</v>
      </c>
      <c r="J54" s="57">
        <f>I54*'Расчет субсидий'!M54</f>
        <v>0.60606060606060552</v>
      </c>
      <c r="K54" s="53">
        <f t="shared" si="10"/>
        <v>34.581464859551112</v>
      </c>
      <c r="L54" s="57">
        <f>'Расчет субсидий'!P54-1</f>
        <v>-0.25581263869061932</v>
      </c>
      <c r="M54" s="57">
        <f>L54*'Расчет субсидий'!Q54</f>
        <v>-5.116252773812386</v>
      </c>
      <c r="N54" s="53">
        <f t="shared" si="11"/>
        <v>-291.93040059178725</v>
      </c>
      <c r="O54" s="27" t="s">
        <v>365</v>
      </c>
      <c r="P54" s="27" t="s">
        <v>365</v>
      </c>
      <c r="Q54" s="27" t="s">
        <v>365</v>
      </c>
      <c r="R54" s="57">
        <f>'Расчет субсидий'!V54-1</f>
        <v>0</v>
      </c>
      <c r="S54" s="57">
        <f>R54*'Расчет субсидий'!W54</f>
        <v>0</v>
      </c>
      <c r="T54" s="53">
        <f t="shared" si="12"/>
        <v>0</v>
      </c>
      <c r="U54" s="52">
        <f t="shared" si="13"/>
        <v>-5.4654351858300636</v>
      </c>
    </row>
    <row r="55" spans="1:21" ht="15" customHeight="1">
      <c r="A55" s="31" t="s">
        <v>42</v>
      </c>
      <c r="B55" s="49">
        <f>'Расчет субсидий'!AB55</f>
        <v>-9920.9363636363541</v>
      </c>
      <c r="C55" s="49"/>
      <c r="D55" s="49"/>
      <c r="E55" s="49">
        <f>SUM(E57:E378)</f>
        <v>34.640164579580528</v>
      </c>
      <c r="F55" s="49"/>
      <c r="G55" s="49"/>
      <c r="H55" s="49"/>
      <c r="I55" s="49"/>
      <c r="J55" s="49"/>
      <c r="K55" s="49"/>
      <c r="L55" s="49"/>
      <c r="M55" s="49"/>
      <c r="N55" s="49">
        <f>SUM(N57:N378)</f>
        <v>-9955.621982761395</v>
      </c>
      <c r="O55" s="49"/>
      <c r="P55" s="49"/>
      <c r="Q55" s="49"/>
      <c r="R55" s="49"/>
      <c r="S55" s="49"/>
      <c r="T55" s="49"/>
      <c r="U55" s="49"/>
    </row>
    <row r="56" spans="1:21" ht="15" customHeight="1">
      <c r="A56" s="32" t="s">
        <v>43</v>
      </c>
      <c r="B56" s="54"/>
      <c r="C56" s="55"/>
      <c r="D56" s="55"/>
      <c r="E56" s="56"/>
      <c r="F56" s="55"/>
      <c r="G56" s="55"/>
      <c r="H56" s="56"/>
      <c r="I56" s="56"/>
      <c r="J56" s="56"/>
      <c r="K56" s="56"/>
      <c r="L56" s="55"/>
      <c r="M56" s="55"/>
      <c r="N56" s="56"/>
      <c r="O56" s="55"/>
      <c r="P56" s="55"/>
      <c r="Q56" s="56"/>
      <c r="R56" s="56"/>
      <c r="S56" s="56"/>
      <c r="T56" s="56"/>
      <c r="U56" s="56"/>
    </row>
    <row r="57" spans="1:21" ht="15" customHeight="1">
      <c r="A57" s="33" t="s">
        <v>44</v>
      </c>
      <c r="B57" s="50">
        <f>'Расчет субсидий'!AB57</f>
        <v>-6.5545454545454618</v>
      </c>
      <c r="C57" s="57">
        <f>'Расчет субсидий'!D57-1</f>
        <v>0.24942857142857133</v>
      </c>
      <c r="D57" s="57">
        <f>C57*'Расчет субсидий'!E57</f>
        <v>1.2471428571428567</v>
      </c>
      <c r="E57" s="53">
        <f>$B57*D57/$U57</f>
        <v>7.0214927170352208</v>
      </c>
      <c r="F57" s="27" t="s">
        <v>365</v>
      </c>
      <c r="G57" s="27" t="s">
        <v>365</v>
      </c>
      <c r="H57" s="27" t="s">
        <v>365</v>
      </c>
      <c r="I57" s="27" t="s">
        <v>365</v>
      </c>
      <c r="J57" s="27" t="s">
        <v>365</v>
      </c>
      <c r="K57" s="27" t="s">
        <v>365</v>
      </c>
      <c r="L57" s="57">
        <f>'Расчет субсидий'!P57-1</f>
        <v>-0.12056737588652466</v>
      </c>
      <c r="M57" s="57">
        <f>L57*'Расчет субсидий'!Q57</f>
        <v>-2.4113475177304933</v>
      </c>
      <c r="N57" s="53">
        <f>$B57*M57/$U57</f>
        <v>-13.576038171580683</v>
      </c>
      <c r="O57" s="27" t="s">
        <v>365</v>
      </c>
      <c r="P57" s="27" t="s">
        <v>365</v>
      </c>
      <c r="Q57" s="27" t="s">
        <v>365</v>
      </c>
      <c r="R57" s="27" t="s">
        <v>365</v>
      </c>
      <c r="S57" s="27" t="s">
        <v>365</v>
      </c>
      <c r="T57" s="27" t="s">
        <v>365</v>
      </c>
      <c r="U57" s="52">
        <f>D57+M57</f>
        <v>-1.1642046605876366</v>
      </c>
    </row>
    <row r="58" spans="1:21" ht="15" customHeight="1">
      <c r="A58" s="33" t="s">
        <v>45</v>
      </c>
      <c r="B58" s="50">
        <f>'Расчет субсидий'!AB58</f>
        <v>-61.099999999999994</v>
      </c>
      <c r="C58" s="57">
        <f>'Расчет субсидий'!D58-1</f>
        <v>-4.550769230769236E-2</v>
      </c>
      <c r="D58" s="57">
        <f>C58*'Расчет субсидий'!E58</f>
        <v>-0.2275384615384618</v>
      </c>
      <c r="E58" s="53">
        <f t="shared" ref="E58:E121" si="14">$B58*D58/$U58</f>
        <v>-1.5195396411646542</v>
      </c>
      <c r="F58" s="27" t="s">
        <v>365</v>
      </c>
      <c r="G58" s="27" t="s">
        <v>365</v>
      </c>
      <c r="H58" s="27" t="s">
        <v>365</v>
      </c>
      <c r="I58" s="27" t="s">
        <v>365</v>
      </c>
      <c r="J58" s="27" t="s">
        <v>365</v>
      </c>
      <c r="K58" s="27" t="s">
        <v>365</v>
      </c>
      <c r="L58" s="57">
        <f>'Расчет субсидий'!P58-1</f>
        <v>-0.4460839954597049</v>
      </c>
      <c r="M58" s="57">
        <f>L58*'Расчет субсидий'!Q58</f>
        <v>-8.921679909194097</v>
      </c>
      <c r="N58" s="53">
        <f t="shared" ref="N58:N61" si="15">$B58*M58/$U58</f>
        <v>-59.580460358835346</v>
      </c>
      <c r="O58" s="27" t="s">
        <v>365</v>
      </c>
      <c r="P58" s="27" t="s">
        <v>365</v>
      </c>
      <c r="Q58" s="27" t="s">
        <v>365</v>
      </c>
      <c r="R58" s="27" t="s">
        <v>365</v>
      </c>
      <c r="S58" s="27" t="s">
        <v>365</v>
      </c>
      <c r="T58" s="27" t="s">
        <v>365</v>
      </c>
      <c r="U58" s="52">
        <f t="shared" ref="U58:U121" si="16">D58+M58</f>
        <v>-9.1492183707325587</v>
      </c>
    </row>
    <row r="59" spans="1:21" ht="15" customHeight="1">
      <c r="A59" s="33" t="s">
        <v>46</v>
      </c>
      <c r="B59" s="50">
        <f>'Расчет субсидий'!AB59</f>
        <v>-66.845454545454544</v>
      </c>
      <c r="C59" s="57">
        <f>'Расчет субсидий'!D59-1</f>
        <v>-0.29117647058823526</v>
      </c>
      <c r="D59" s="57">
        <f>C59*'Расчет субсидий'!E59</f>
        <v>-1.4558823529411762</v>
      </c>
      <c r="E59" s="53">
        <f t="shared" si="14"/>
        <v>-7.2519556679399573</v>
      </c>
      <c r="F59" s="27" t="s">
        <v>365</v>
      </c>
      <c r="G59" s="27" t="s">
        <v>365</v>
      </c>
      <c r="H59" s="27" t="s">
        <v>365</v>
      </c>
      <c r="I59" s="27" t="s">
        <v>365</v>
      </c>
      <c r="J59" s="27" t="s">
        <v>365</v>
      </c>
      <c r="K59" s="27" t="s">
        <v>365</v>
      </c>
      <c r="L59" s="57">
        <f>'Расчет субсидий'!P59-1</f>
        <v>-0.59819121447028423</v>
      </c>
      <c r="M59" s="57">
        <f>L59*'Расчет субсидий'!Q59</f>
        <v>-11.963824289405684</v>
      </c>
      <c r="N59" s="53">
        <f t="shared" si="15"/>
        <v>-59.593498877514584</v>
      </c>
      <c r="O59" s="27" t="s">
        <v>365</v>
      </c>
      <c r="P59" s="27" t="s">
        <v>365</v>
      </c>
      <c r="Q59" s="27" t="s">
        <v>365</v>
      </c>
      <c r="R59" s="27" t="s">
        <v>365</v>
      </c>
      <c r="S59" s="27" t="s">
        <v>365</v>
      </c>
      <c r="T59" s="27" t="s">
        <v>365</v>
      </c>
      <c r="U59" s="52">
        <f t="shared" si="16"/>
        <v>-13.41970664234686</v>
      </c>
    </row>
    <row r="60" spans="1:21" ht="15" customHeight="1">
      <c r="A60" s="33" t="s">
        <v>47</v>
      </c>
      <c r="B60" s="50">
        <f>'Расчет субсидий'!AB60</f>
        <v>-49.690909090909095</v>
      </c>
      <c r="C60" s="57">
        <f>'Расчет субсидий'!D60-1</f>
        <v>-1</v>
      </c>
      <c r="D60" s="57">
        <f>C60*'Расчет субсидий'!E60</f>
        <v>0</v>
      </c>
      <c r="E60" s="53">
        <f t="shared" si="14"/>
        <v>0</v>
      </c>
      <c r="F60" s="27" t="s">
        <v>365</v>
      </c>
      <c r="G60" s="27" t="s">
        <v>365</v>
      </c>
      <c r="H60" s="27" t="s">
        <v>365</v>
      </c>
      <c r="I60" s="27" t="s">
        <v>365</v>
      </c>
      <c r="J60" s="27" t="s">
        <v>365</v>
      </c>
      <c r="K60" s="27" t="s">
        <v>365</v>
      </c>
      <c r="L60" s="57">
        <f>'Расчет субсидий'!P60-1</f>
        <v>-0.62780898876404501</v>
      </c>
      <c r="M60" s="57">
        <f>L60*'Расчет субсидий'!Q60</f>
        <v>-12.556179775280899</v>
      </c>
      <c r="N60" s="53">
        <f t="shared" si="15"/>
        <v>-49.690909090909088</v>
      </c>
      <c r="O60" s="27" t="s">
        <v>365</v>
      </c>
      <c r="P60" s="27" t="s">
        <v>365</v>
      </c>
      <c r="Q60" s="27" t="s">
        <v>365</v>
      </c>
      <c r="R60" s="27" t="s">
        <v>365</v>
      </c>
      <c r="S60" s="27" t="s">
        <v>365</v>
      </c>
      <c r="T60" s="27" t="s">
        <v>365</v>
      </c>
      <c r="U60" s="52">
        <f t="shared" si="16"/>
        <v>-12.556179775280899</v>
      </c>
    </row>
    <row r="61" spans="1:21" ht="15" customHeight="1">
      <c r="A61" s="33" t="s">
        <v>48</v>
      </c>
      <c r="B61" s="50">
        <f>'Расчет субсидий'!AB61</f>
        <v>-87.036363636363632</v>
      </c>
      <c r="C61" s="57">
        <f>'Расчет субсидий'!D61-1</f>
        <v>-0.32086956521739141</v>
      </c>
      <c r="D61" s="57">
        <f>C61*'Расчет субсидий'!E61</f>
        <v>-1.604347826086957</v>
      </c>
      <c r="E61" s="53">
        <f t="shared" si="14"/>
        <v>-11.267930245353282</v>
      </c>
      <c r="F61" s="27" t="s">
        <v>365</v>
      </c>
      <c r="G61" s="27" t="s">
        <v>365</v>
      </c>
      <c r="H61" s="27" t="s">
        <v>365</v>
      </c>
      <c r="I61" s="27" t="s">
        <v>365</v>
      </c>
      <c r="J61" s="27" t="s">
        <v>365</v>
      </c>
      <c r="K61" s="27" t="s">
        <v>365</v>
      </c>
      <c r="L61" s="57">
        <f>'Расчет субсидий'!P61-1</f>
        <v>-0.53940217391304346</v>
      </c>
      <c r="M61" s="57">
        <f>L61*'Расчет субсидий'!Q61</f>
        <v>-10.788043478260869</v>
      </c>
      <c r="N61" s="53">
        <f t="shared" si="15"/>
        <v>-75.768433391010348</v>
      </c>
      <c r="O61" s="27" t="s">
        <v>365</v>
      </c>
      <c r="P61" s="27" t="s">
        <v>365</v>
      </c>
      <c r="Q61" s="27" t="s">
        <v>365</v>
      </c>
      <c r="R61" s="27" t="s">
        <v>365</v>
      </c>
      <c r="S61" s="27" t="s">
        <v>365</v>
      </c>
      <c r="T61" s="27" t="s">
        <v>365</v>
      </c>
      <c r="U61" s="52">
        <f t="shared" si="16"/>
        <v>-12.392391304347827</v>
      </c>
    </row>
    <row r="62" spans="1:21" ht="15" customHeight="1">
      <c r="A62" s="32" t="s">
        <v>49</v>
      </c>
      <c r="B62" s="54"/>
      <c r="C62" s="55"/>
      <c r="D62" s="55"/>
      <c r="E62" s="56"/>
      <c r="F62" s="55"/>
      <c r="G62" s="55"/>
      <c r="H62" s="56"/>
      <c r="I62" s="56"/>
      <c r="J62" s="56"/>
      <c r="K62" s="56"/>
      <c r="L62" s="55"/>
      <c r="M62" s="55"/>
      <c r="N62" s="56"/>
      <c r="O62" s="55"/>
      <c r="P62" s="55"/>
      <c r="Q62" s="56"/>
      <c r="R62" s="56"/>
      <c r="S62" s="56"/>
      <c r="T62" s="56"/>
      <c r="U62" s="56"/>
    </row>
    <row r="63" spans="1:21" ht="15" customHeight="1">
      <c r="A63" s="33" t="s">
        <v>50</v>
      </c>
      <c r="B63" s="50">
        <f>'Расчет субсидий'!AB63</f>
        <v>-23.554545454545455</v>
      </c>
      <c r="C63" s="57">
        <f>'Расчет субсидий'!D63-1</f>
        <v>-9.8962057020183125E-2</v>
      </c>
      <c r="D63" s="57">
        <f>C63*'Расчет субсидий'!E63</f>
        <v>-0.49481028510091563</v>
      </c>
      <c r="E63" s="53">
        <f t="shared" si="14"/>
        <v>-1.4919919116098748</v>
      </c>
      <c r="F63" s="27" t="s">
        <v>365</v>
      </c>
      <c r="G63" s="27" t="s">
        <v>365</v>
      </c>
      <c r="H63" s="27" t="s">
        <v>365</v>
      </c>
      <c r="I63" s="27" t="s">
        <v>365</v>
      </c>
      <c r="J63" s="27" t="s">
        <v>365</v>
      </c>
      <c r="K63" s="27" t="s">
        <v>365</v>
      </c>
      <c r="L63" s="57">
        <f>'Расчет субсидий'!P63-1</f>
        <v>-0.36584576376338573</v>
      </c>
      <c r="M63" s="57">
        <f>L63*'Расчет субсидий'!Q63</f>
        <v>-7.3169152752677142</v>
      </c>
      <c r="N63" s="53">
        <f>$B63*M63/$U63</f>
        <v>-22.062553542935579</v>
      </c>
      <c r="O63" s="27" t="s">
        <v>365</v>
      </c>
      <c r="P63" s="27" t="s">
        <v>365</v>
      </c>
      <c r="Q63" s="27" t="s">
        <v>365</v>
      </c>
      <c r="R63" s="27" t="s">
        <v>365</v>
      </c>
      <c r="S63" s="27" t="s">
        <v>365</v>
      </c>
      <c r="T63" s="27" t="s">
        <v>365</v>
      </c>
      <c r="U63" s="52">
        <f t="shared" si="16"/>
        <v>-7.8117255603686298</v>
      </c>
    </row>
    <row r="64" spans="1:21" ht="15" customHeight="1">
      <c r="A64" s="33" t="s">
        <v>51</v>
      </c>
      <c r="B64" s="50">
        <f>'Расчет субсидий'!AB64</f>
        <v>-10.854545454545452</v>
      </c>
      <c r="C64" s="57">
        <f>'Расчет субсидий'!D64-1</f>
        <v>0.30000000000000004</v>
      </c>
      <c r="D64" s="57">
        <f>C64*'Расчет субсидий'!E64</f>
        <v>1.5000000000000002</v>
      </c>
      <c r="E64" s="53">
        <f t="shared" si="14"/>
        <v>3.1412119754193357</v>
      </c>
      <c r="F64" s="27" t="s">
        <v>365</v>
      </c>
      <c r="G64" s="27" t="s">
        <v>365</v>
      </c>
      <c r="H64" s="27" t="s">
        <v>365</v>
      </c>
      <c r="I64" s="27" t="s">
        <v>365</v>
      </c>
      <c r="J64" s="27" t="s">
        <v>365</v>
      </c>
      <c r="K64" s="27" t="s">
        <v>365</v>
      </c>
      <c r="L64" s="57">
        <f>'Расчет субсидий'!P64-1</f>
        <v>-0.33416458852867836</v>
      </c>
      <c r="M64" s="57">
        <f>L64*'Расчет субсидий'!Q64</f>
        <v>-6.6832917705735673</v>
      </c>
      <c r="N64" s="53">
        <f t="shared" ref="N64:N127" si="17">$B64*M64/$U64</f>
        <v>-13.995757429964785</v>
      </c>
      <c r="O64" s="27" t="s">
        <v>365</v>
      </c>
      <c r="P64" s="27" t="s">
        <v>365</v>
      </c>
      <c r="Q64" s="27" t="s">
        <v>365</v>
      </c>
      <c r="R64" s="27" t="s">
        <v>365</v>
      </c>
      <c r="S64" s="27" t="s">
        <v>365</v>
      </c>
      <c r="T64" s="27" t="s">
        <v>365</v>
      </c>
      <c r="U64" s="52">
        <f t="shared" si="16"/>
        <v>-5.1832917705735673</v>
      </c>
    </row>
    <row r="65" spans="1:21" ht="15" customHeight="1">
      <c r="A65" s="33" t="s">
        <v>52</v>
      </c>
      <c r="B65" s="50">
        <f>'Расчет субсидий'!AB65</f>
        <v>-2.8818181818181898</v>
      </c>
      <c r="C65" s="57">
        <f>'Расчет субсидий'!D65-1</f>
        <v>-1</v>
      </c>
      <c r="D65" s="57">
        <f>C65*'Расчет субсидий'!E65</f>
        <v>0</v>
      </c>
      <c r="E65" s="53">
        <f t="shared" si="14"/>
        <v>0</v>
      </c>
      <c r="F65" s="27" t="s">
        <v>365</v>
      </c>
      <c r="G65" s="27" t="s">
        <v>365</v>
      </c>
      <c r="H65" s="27" t="s">
        <v>365</v>
      </c>
      <c r="I65" s="27" t="s">
        <v>365</v>
      </c>
      <c r="J65" s="27" t="s">
        <v>365</v>
      </c>
      <c r="K65" s="27" t="s">
        <v>365</v>
      </c>
      <c r="L65" s="57">
        <f>'Расчет субсидий'!P65-1</f>
        <v>-4.227441285537703E-2</v>
      </c>
      <c r="M65" s="57">
        <f>L65*'Расчет субсидий'!Q65</f>
        <v>-0.84548825710754061</v>
      </c>
      <c r="N65" s="53">
        <f t="shared" si="17"/>
        <v>-2.8818181818181903</v>
      </c>
      <c r="O65" s="27" t="s">
        <v>365</v>
      </c>
      <c r="P65" s="27" t="s">
        <v>365</v>
      </c>
      <c r="Q65" s="27" t="s">
        <v>365</v>
      </c>
      <c r="R65" s="27" t="s">
        <v>365</v>
      </c>
      <c r="S65" s="27" t="s">
        <v>365</v>
      </c>
      <c r="T65" s="27" t="s">
        <v>365</v>
      </c>
      <c r="U65" s="52">
        <f t="shared" si="16"/>
        <v>-0.84548825710754061</v>
      </c>
    </row>
    <row r="66" spans="1:21" ht="15" customHeight="1">
      <c r="A66" s="33" t="s">
        <v>53</v>
      </c>
      <c r="B66" s="50">
        <f>'Расчет субсидий'!AB66</f>
        <v>-58.418181818181822</v>
      </c>
      <c r="C66" s="57">
        <f>'Расчет субсидий'!D66-1</f>
        <v>-1</v>
      </c>
      <c r="D66" s="57">
        <f>C66*'Расчет субсидий'!E66</f>
        <v>0</v>
      </c>
      <c r="E66" s="53">
        <f t="shared" si="14"/>
        <v>0</v>
      </c>
      <c r="F66" s="27" t="s">
        <v>365</v>
      </c>
      <c r="G66" s="27" t="s">
        <v>365</v>
      </c>
      <c r="H66" s="27" t="s">
        <v>365</v>
      </c>
      <c r="I66" s="27" t="s">
        <v>365</v>
      </c>
      <c r="J66" s="27" t="s">
        <v>365</v>
      </c>
      <c r="K66" s="27" t="s">
        <v>365</v>
      </c>
      <c r="L66" s="57">
        <f>'Расчет субсидий'!P66-1</f>
        <v>-0.97615516257843693</v>
      </c>
      <c r="M66" s="57">
        <f>L66*'Расчет субсидий'!Q66</f>
        <v>-19.523103251568738</v>
      </c>
      <c r="N66" s="53">
        <f t="shared" si="17"/>
        <v>-58.418181818181822</v>
      </c>
      <c r="O66" s="27" t="s">
        <v>365</v>
      </c>
      <c r="P66" s="27" t="s">
        <v>365</v>
      </c>
      <c r="Q66" s="27" t="s">
        <v>365</v>
      </c>
      <c r="R66" s="27" t="s">
        <v>365</v>
      </c>
      <c r="S66" s="27" t="s">
        <v>365</v>
      </c>
      <c r="T66" s="27" t="s">
        <v>365</v>
      </c>
      <c r="U66" s="52">
        <f t="shared" si="16"/>
        <v>-19.523103251568738</v>
      </c>
    </row>
    <row r="67" spans="1:21" ht="15" customHeight="1">
      <c r="A67" s="33" t="s">
        <v>54</v>
      </c>
      <c r="B67" s="50">
        <f>'Расчет субсидий'!AB67</f>
        <v>-45.181818181818187</v>
      </c>
      <c r="C67" s="57">
        <f>'Расчет субсидий'!D67-1</f>
        <v>-1</v>
      </c>
      <c r="D67" s="57">
        <f>C67*'Расчет субсидий'!E67</f>
        <v>0</v>
      </c>
      <c r="E67" s="53">
        <f t="shared" si="14"/>
        <v>0</v>
      </c>
      <c r="F67" s="27" t="s">
        <v>365</v>
      </c>
      <c r="G67" s="27" t="s">
        <v>365</v>
      </c>
      <c r="H67" s="27" t="s">
        <v>365</v>
      </c>
      <c r="I67" s="27" t="s">
        <v>365</v>
      </c>
      <c r="J67" s="27" t="s">
        <v>365</v>
      </c>
      <c r="K67" s="27" t="s">
        <v>365</v>
      </c>
      <c r="L67" s="57">
        <f>'Расчет субсидий'!P67-1</f>
        <v>-0.44642857142857151</v>
      </c>
      <c r="M67" s="57">
        <f>L67*'Расчет субсидий'!Q67</f>
        <v>-8.9285714285714306</v>
      </c>
      <c r="N67" s="53">
        <f t="shared" si="17"/>
        <v>-45.181818181818187</v>
      </c>
      <c r="O67" s="27" t="s">
        <v>365</v>
      </c>
      <c r="P67" s="27" t="s">
        <v>365</v>
      </c>
      <c r="Q67" s="27" t="s">
        <v>365</v>
      </c>
      <c r="R67" s="27" t="s">
        <v>365</v>
      </c>
      <c r="S67" s="27" t="s">
        <v>365</v>
      </c>
      <c r="T67" s="27" t="s">
        <v>365</v>
      </c>
      <c r="U67" s="52">
        <f t="shared" si="16"/>
        <v>-8.9285714285714306</v>
      </c>
    </row>
    <row r="68" spans="1:21" ht="15" customHeight="1">
      <c r="A68" s="33" t="s">
        <v>55</v>
      </c>
      <c r="B68" s="50">
        <f>'Расчет субсидий'!AB68</f>
        <v>4.5454545454546746E-2</v>
      </c>
      <c r="C68" s="57">
        <f>'Расчет субсидий'!D68-1</f>
        <v>-1</v>
      </c>
      <c r="D68" s="57">
        <f>C68*'Расчет субсидий'!E68</f>
        <v>0</v>
      </c>
      <c r="E68" s="53">
        <v>0</v>
      </c>
      <c r="F68" s="27" t="s">
        <v>365</v>
      </c>
      <c r="G68" s="27" t="s">
        <v>365</v>
      </c>
      <c r="H68" s="27" t="s">
        <v>365</v>
      </c>
      <c r="I68" s="27" t="s">
        <v>365</v>
      </c>
      <c r="J68" s="27" t="s">
        <v>365</v>
      </c>
      <c r="K68" s="27" t="s">
        <v>365</v>
      </c>
      <c r="L68" s="57">
        <f>'Расчет субсидий'!P68-1</f>
        <v>0</v>
      </c>
      <c r="M68" s="57">
        <f>L68*'Расчет субсидий'!Q68</f>
        <v>0</v>
      </c>
      <c r="N68" s="53">
        <v>0</v>
      </c>
      <c r="O68" s="27" t="s">
        <v>365</v>
      </c>
      <c r="P68" s="27" t="s">
        <v>365</v>
      </c>
      <c r="Q68" s="27" t="s">
        <v>365</v>
      </c>
      <c r="R68" s="27" t="s">
        <v>365</v>
      </c>
      <c r="S68" s="27" t="s">
        <v>365</v>
      </c>
      <c r="T68" s="27" t="s">
        <v>365</v>
      </c>
      <c r="U68" s="52">
        <f t="shared" si="16"/>
        <v>0</v>
      </c>
    </row>
    <row r="69" spans="1:21" ht="15" customHeight="1">
      <c r="A69" s="33" t="s">
        <v>56</v>
      </c>
      <c r="B69" s="50">
        <f>'Расчет субсидий'!AB69</f>
        <v>38.509090909090901</v>
      </c>
      <c r="C69" s="57">
        <f>'Расчет субсидий'!D69-1</f>
        <v>-1</v>
      </c>
      <c r="D69" s="57">
        <f>C69*'Расчет субсидий'!E69</f>
        <v>0</v>
      </c>
      <c r="E69" s="53">
        <f t="shared" si="14"/>
        <v>0</v>
      </c>
      <c r="F69" s="27" t="s">
        <v>365</v>
      </c>
      <c r="G69" s="27" t="s">
        <v>365</v>
      </c>
      <c r="H69" s="27" t="s">
        <v>365</v>
      </c>
      <c r="I69" s="27" t="s">
        <v>365</v>
      </c>
      <c r="J69" s="27" t="s">
        <v>365</v>
      </c>
      <c r="K69" s="27" t="s">
        <v>365</v>
      </c>
      <c r="L69" s="57">
        <f>'Расчет субсидий'!P69-1</f>
        <v>0.27304897314375975</v>
      </c>
      <c r="M69" s="57">
        <f>L69*'Расчет субсидий'!Q69</f>
        <v>5.4609794628751951</v>
      </c>
      <c r="N69" s="53">
        <f t="shared" si="17"/>
        <v>38.509090909090901</v>
      </c>
      <c r="O69" s="27" t="s">
        <v>365</v>
      </c>
      <c r="P69" s="27" t="s">
        <v>365</v>
      </c>
      <c r="Q69" s="27" t="s">
        <v>365</v>
      </c>
      <c r="R69" s="27" t="s">
        <v>365</v>
      </c>
      <c r="S69" s="27" t="s">
        <v>365</v>
      </c>
      <c r="T69" s="27" t="s">
        <v>365</v>
      </c>
      <c r="U69" s="52">
        <f t="shared" si="16"/>
        <v>5.4609794628751951</v>
      </c>
    </row>
    <row r="70" spans="1:21" ht="15" customHeight="1">
      <c r="A70" s="33" t="s">
        <v>57</v>
      </c>
      <c r="B70" s="50">
        <f>'Расчет субсидий'!AB70</f>
        <v>-2.4909090909090921</v>
      </c>
      <c r="C70" s="57">
        <f>'Расчет субсидий'!D70-1</f>
        <v>-0.54067506210914074</v>
      </c>
      <c r="D70" s="57">
        <f>C70*'Расчет субсидий'!E70</f>
        <v>-2.7033753105457037</v>
      </c>
      <c r="E70" s="53">
        <f t="shared" si="14"/>
        <v>-1.1891448512729919</v>
      </c>
      <c r="F70" s="27" t="s">
        <v>365</v>
      </c>
      <c r="G70" s="27" t="s">
        <v>365</v>
      </c>
      <c r="H70" s="27" t="s">
        <v>365</v>
      </c>
      <c r="I70" s="27" t="s">
        <v>365</v>
      </c>
      <c r="J70" s="27" t="s">
        <v>365</v>
      </c>
      <c r="K70" s="27" t="s">
        <v>365</v>
      </c>
      <c r="L70" s="57">
        <f>'Расчет субсидий'!P70-1</f>
        <v>-0.1479700854700855</v>
      </c>
      <c r="M70" s="57">
        <f>L70*'Расчет субсидий'!Q70</f>
        <v>-2.95940170940171</v>
      </c>
      <c r="N70" s="53">
        <f t="shared" si="17"/>
        <v>-1.3017642396361002</v>
      </c>
      <c r="O70" s="27" t="s">
        <v>365</v>
      </c>
      <c r="P70" s="27" t="s">
        <v>365</v>
      </c>
      <c r="Q70" s="27" t="s">
        <v>365</v>
      </c>
      <c r="R70" s="27" t="s">
        <v>365</v>
      </c>
      <c r="S70" s="27" t="s">
        <v>365</v>
      </c>
      <c r="T70" s="27" t="s">
        <v>365</v>
      </c>
      <c r="U70" s="52">
        <f t="shared" si="16"/>
        <v>-5.6627770199474137</v>
      </c>
    </row>
    <row r="71" spans="1:21" ht="15" customHeight="1">
      <c r="A71" s="33" t="s">
        <v>58</v>
      </c>
      <c r="B71" s="50">
        <f>'Расчет субсидий'!AB71</f>
        <v>13.736363636363635</v>
      </c>
      <c r="C71" s="57">
        <f>'Расчет субсидий'!D71-1</f>
        <v>-1</v>
      </c>
      <c r="D71" s="57">
        <f>C71*'Расчет субсидий'!E71</f>
        <v>0</v>
      </c>
      <c r="E71" s="53">
        <f t="shared" si="14"/>
        <v>0</v>
      </c>
      <c r="F71" s="27" t="s">
        <v>365</v>
      </c>
      <c r="G71" s="27" t="s">
        <v>365</v>
      </c>
      <c r="H71" s="27" t="s">
        <v>365</v>
      </c>
      <c r="I71" s="27" t="s">
        <v>365</v>
      </c>
      <c r="J71" s="27" t="s">
        <v>365</v>
      </c>
      <c r="K71" s="27" t="s">
        <v>365</v>
      </c>
      <c r="L71" s="57">
        <f>'Расчет субсидий'!P71-1</f>
        <v>0.2131484049930652</v>
      </c>
      <c r="M71" s="57">
        <f>L71*'Расчет субсидий'!Q71</f>
        <v>4.262968099861304</v>
      </c>
      <c r="N71" s="53">
        <f t="shared" si="17"/>
        <v>13.736363636363635</v>
      </c>
      <c r="O71" s="27" t="s">
        <v>365</v>
      </c>
      <c r="P71" s="27" t="s">
        <v>365</v>
      </c>
      <c r="Q71" s="27" t="s">
        <v>365</v>
      </c>
      <c r="R71" s="27" t="s">
        <v>365</v>
      </c>
      <c r="S71" s="27" t="s">
        <v>365</v>
      </c>
      <c r="T71" s="27" t="s">
        <v>365</v>
      </c>
      <c r="U71" s="52">
        <f t="shared" si="16"/>
        <v>4.262968099861304</v>
      </c>
    </row>
    <row r="72" spans="1:21" ht="15" customHeight="1">
      <c r="A72" s="33" t="s">
        <v>59</v>
      </c>
      <c r="B72" s="50">
        <f>'Расчет субсидий'!AB72</f>
        <v>-17.518181818181823</v>
      </c>
      <c r="C72" s="57">
        <f>'Расчет субсидий'!D72-1</f>
        <v>-1</v>
      </c>
      <c r="D72" s="57">
        <f>C72*'Расчет субсидий'!E72</f>
        <v>0</v>
      </c>
      <c r="E72" s="53">
        <f t="shared" si="14"/>
        <v>0</v>
      </c>
      <c r="F72" s="27" t="s">
        <v>365</v>
      </c>
      <c r="G72" s="27" t="s">
        <v>365</v>
      </c>
      <c r="H72" s="27" t="s">
        <v>365</v>
      </c>
      <c r="I72" s="27" t="s">
        <v>365</v>
      </c>
      <c r="J72" s="27" t="s">
        <v>365</v>
      </c>
      <c r="K72" s="27" t="s">
        <v>365</v>
      </c>
      <c r="L72" s="57">
        <f>'Расчет субсидий'!P72-1</f>
        <v>-0.28818443804034588</v>
      </c>
      <c r="M72" s="57">
        <f>L72*'Расчет субсидий'!Q72</f>
        <v>-5.7636887608069181</v>
      </c>
      <c r="N72" s="53">
        <f t="shared" si="17"/>
        <v>-17.518181818181823</v>
      </c>
      <c r="O72" s="27" t="s">
        <v>365</v>
      </c>
      <c r="P72" s="27" t="s">
        <v>365</v>
      </c>
      <c r="Q72" s="27" t="s">
        <v>365</v>
      </c>
      <c r="R72" s="27" t="s">
        <v>365</v>
      </c>
      <c r="S72" s="27" t="s">
        <v>365</v>
      </c>
      <c r="T72" s="27" t="s">
        <v>365</v>
      </c>
      <c r="U72" s="52">
        <f t="shared" si="16"/>
        <v>-5.7636887608069181</v>
      </c>
    </row>
    <row r="73" spans="1:21" ht="15" customHeight="1">
      <c r="A73" s="33" t="s">
        <v>60</v>
      </c>
      <c r="B73" s="50">
        <f>'Расчет субсидий'!AB73</f>
        <v>13.400000000000006</v>
      </c>
      <c r="C73" s="57">
        <f>'Расчет субсидий'!D73-1</f>
        <v>-1</v>
      </c>
      <c r="D73" s="57">
        <f>C73*'Расчет субсидий'!E73</f>
        <v>0</v>
      </c>
      <c r="E73" s="53">
        <f t="shared" si="14"/>
        <v>0</v>
      </c>
      <c r="F73" s="27" t="s">
        <v>365</v>
      </c>
      <c r="G73" s="27" t="s">
        <v>365</v>
      </c>
      <c r="H73" s="27" t="s">
        <v>365</v>
      </c>
      <c r="I73" s="27" t="s">
        <v>365</v>
      </c>
      <c r="J73" s="27" t="s">
        <v>365</v>
      </c>
      <c r="K73" s="27" t="s">
        <v>365</v>
      </c>
      <c r="L73" s="57">
        <f>'Расчет субсидий'!P73-1</f>
        <v>0.16516516516516511</v>
      </c>
      <c r="M73" s="57">
        <f>L73*'Расчет субсидий'!Q73</f>
        <v>3.3033033033033021</v>
      </c>
      <c r="N73" s="53">
        <f t="shared" si="17"/>
        <v>13.400000000000006</v>
      </c>
      <c r="O73" s="27" t="s">
        <v>365</v>
      </c>
      <c r="P73" s="27" t="s">
        <v>365</v>
      </c>
      <c r="Q73" s="27" t="s">
        <v>365</v>
      </c>
      <c r="R73" s="27" t="s">
        <v>365</v>
      </c>
      <c r="S73" s="27" t="s">
        <v>365</v>
      </c>
      <c r="T73" s="27" t="s">
        <v>365</v>
      </c>
      <c r="U73" s="52">
        <f t="shared" si="16"/>
        <v>3.3033033033033021</v>
      </c>
    </row>
    <row r="74" spans="1:21" ht="15" customHeight="1">
      <c r="A74" s="33" t="s">
        <v>61</v>
      </c>
      <c r="B74" s="50">
        <f>'Расчет субсидий'!AB74</f>
        <v>-60.736363636363642</v>
      </c>
      <c r="C74" s="57">
        <f>'Расчет субсидий'!D74-1</f>
        <v>0</v>
      </c>
      <c r="D74" s="57">
        <f>C74*'Расчет субсидий'!E74</f>
        <v>0</v>
      </c>
      <c r="E74" s="53">
        <f t="shared" si="14"/>
        <v>0</v>
      </c>
      <c r="F74" s="27" t="s">
        <v>365</v>
      </c>
      <c r="G74" s="27" t="s">
        <v>365</v>
      </c>
      <c r="H74" s="27" t="s">
        <v>365</v>
      </c>
      <c r="I74" s="27" t="s">
        <v>365</v>
      </c>
      <c r="J74" s="27" t="s">
        <v>365</v>
      </c>
      <c r="K74" s="27" t="s">
        <v>365</v>
      </c>
      <c r="L74" s="57">
        <f>'Расчет субсидий'!P74-1</f>
        <v>-0.91891891891891886</v>
      </c>
      <c r="M74" s="57">
        <f>L74*'Расчет субсидий'!Q74</f>
        <v>-18.378378378378379</v>
      </c>
      <c r="N74" s="53">
        <f t="shared" si="17"/>
        <v>-60.736363636363642</v>
      </c>
      <c r="O74" s="27" t="s">
        <v>365</v>
      </c>
      <c r="P74" s="27" t="s">
        <v>365</v>
      </c>
      <c r="Q74" s="27" t="s">
        <v>365</v>
      </c>
      <c r="R74" s="27" t="s">
        <v>365</v>
      </c>
      <c r="S74" s="27" t="s">
        <v>365</v>
      </c>
      <c r="T74" s="27" t="s">
        <v>365</v>
      </c>
      <c r="U74" s="52">
        <f t="shared" si="16"/>
        <v>-18.378378378378379</v>
      </c>
    </row>
    <row r="75" spans="1:21" ht="15" customHeight="1">
      <c r="A75" s="32" t="s">
        <v>62</v>
      </c>
      <c r="B75" s="54"/>
      <c r="C75" s="55"/>
      <c r="D75" s="55"/>
      <c r="E75" s="56"/>
      <c r="F75" s="55"/>
      <c r="G75" s="55"/>
      <c r="H75" s="56"/>
      <c r="I75" s="56"/>
      <c r="J75" s="56"/>
      <c r="K75" s="56"/>
      <c r="L75" s="55"/>
      <c r="M75" s="55"/>
      <c r="N75" s="56"/>
      <c r="O75" s="55"/>
      <c r="P75" s="55"/>
      <c r="Q75" s="56"/>
      <c r="R75" s="56"/>
      <c r="S75" s="56"/>
      <c r="T75" s="56"/>
      <c r="U75" s="56"/>
    </row>
    <row r="76" spans="1:21" ht="15" customHeight="1">
      <c r="A76" s="33" t="s">
        <v>63</v>
      </c>
      <c r="B76" s="50">
        <f>'Расчет субсидий'!AB76</f>
        <v>-34.436363636363637</v>
      </c>
      <c r="C76" s="57">
        <f>'Расчет субсидий'!D76-1</f>
        <v>-1</v>
      </c>
      <c r="D76" s="57">
        <f>C76*'Расчет субсидий'!E76</f>
        <v>0</v>
      </c>
      <c r="E76" s="53">
        <f t="shared" si="14"/>
        <v>0</v>
      </c>
      <c r="F76" s="27" t="s">
        <v>365</v>
      </c>
      <c r="G76" s="27" t="s">
        <v>365</v>
      </c>
      <c r="H76" s="27" t="s">
        <v>365</v>
      </c>
      <c r="I76" s="27" t="s">
        <v>365</v>
      </c>
      <c r="J76" s="27" t="s">
        <v>365</v>
      </c>
      <c r="K76" s="27" t="s">
        <v>365</v>
      </c>
      <c r="L76" s="57">
        <f>'Расчет субсидий'!P76-1</f>
        <v>-0.14004192872117405</v>
      </c>
      <c r="M76" s="57">
        <f>L76*'Расчет субсидий'!Q76</f>
        <v>-2.8008385744234809</v>
      </c>
      <c r="N76" s="53">
        <f t="shared" si="17"/>
        <v>-34.436363636363637</v>
      </c>
      <c r="O76" s="27" t="s">
        <v>365</v>
      </c>
      <c r="P76" s="27" t="s">
        <v>365</v>
      </c>
      <c r="Q76" s="27" t="s">
        <v>365</v>
      </c>
      <c r="R76" s="27" t="s">
        <v>365</v>
      </c>
      <c r="S76" s="27" t="s">
        <v>365</v>
      </c>
      <c r="T76" s="27" t="s">
        <v>365</v>
      </c>
      <c r="U76" s="52">
        <f t="shared" si="16"/>
        <v>-2.8008385744234809</v>
      </c>
    </row>
    <row r="77" spans="1:21" ht="15" customHeight="1">
      <c r="A77" s="33" t="s">
        <v>64</v>
      </c>
      <c r="B77" s="50">
        <f>'Расчет субсидий'!AB77</f>
        <v>-21.254545454545479</v>
      </c>
      <c r="C77" s="57">
        <f>'Расчет субсидий'!D77-1</f>
        <v>0.30000000000000004</v>
      </c>
      <c r="D77" s="57">
        <f>C77*'Расчет субсидий'!E77</f>
        <v>1.5000000000000002</v>
      </c>
      <c r="E77" s="53">
        <f t="shared" si="14"/>
        <v>10.389000777440634</v>
      </c>
      <c r="F77" s="27" t="s">
        <v>365</v>
      </c>
      <c r="G77" s="27" t="s">
        <v>365</v>
      </c>
      <c r="H77" s="27" t="s">
        <v>365</v>
      </c>
      <c r="I77" s="27" t="s">
        <v>365</v>
      </c>
      <c r="J77" s="27" t="s">
        <v>365</v>
      </c>
      <c r="K77" s="27" t="s">
        <v>365</v>
      </c>
      <c r="L77" s="57">
        <f>'Расчет субсидий'!P77-1</f>
        <v>-0.22844025313314309</v>
      </c>
      <c r="M77" s="57">
        <f>L77*'Расчет субсидий'!Q77</f>
        <v>-4.5688050626628618</v>
      </c>
      <c r="N77" s="53">
        <f t="shared" si="17"/>
        <v>-31.643546231986111</v>
      </c>
      <c r="O77" s="27" t="s">
        <v>365</v>
      </c>
      <c r="P77" s="27" t="s">
        <v>365</v>
      </c>
      <c r="Q77" s="27" t="s">
        <v>365</v>
      </c>
      <c r="R77" s="27" t="s">
        <v>365</v>
      </c>
      <c r="S77" s="27" t="s">
        <v>365</v>
      </c>
      <c r="T77" s="27" t="s">
        <v>365</v>
      </c>
      <c r="U77" s="52">
        <f t="shared" si="16"/>
        <v>-3.0688050626628618</v>
      </c>
    </row>
    <row r="78" spans="1:21" ht="15" customHeight="1">
      <c r="A78" s="33" t="s">
        <v>65</v>
      </c>
      <c r="B78" s="50">
        <f>'Расчет субсидий'!AB78</f>
        <v>7.4454545454545524</v>
      </c>
      <c r="C78" s="57">
        <f>'Расчет субсидий'!D78-1</f>
        <v>-0.70743124634289056</v>
      </c>
      <c r="D78" s="57">
        <f>C78*'Расчет субсидий'!E78</f>
        <v>-3.5371562317144529</v>
      </c>
      <c r="E78" s="53">
        <f t="shared" si="14"/>
        <v>-12.193268022914031</v>
      </c>
      <c r="F78" s="27" t="s">
        <v>365</v>
      </c>
      <c r="G78" s="27" t="s">
        <v>365</v>
      </c>
      <c r="H78" s="27" t="s">
        <v>365</v>
      </c>
      <c r="I78" s="27" t="s">
        <v>365</v>
      </c>
      <c r="J78" s="27" t="s">
        <v>365</v>
      </c>
      <c r="K78" s="27" t="s">
        <v>365</v>
      </c>
      <c r="L78" s="57">
        <f>'Расчет субсидий'!P78-1</f>
        <v>0.2848507462686567</v>
      </c>
      <c r="M78" s="57">
        <f>L78*'Расчет субсидий'!Q78</f>
        <v>5.6970149253731339</v>
      </c>
      <c r="N78" s="53">
        <f t="shared" si="17"/>
        <v>19.638722568368586</v>
      </c>
      <c r="O78" s="27" t="s">
        <v>365</v>
      </c>
      <c r="P78" s="27" t="s">
        <v>365</v>
      </c>
      <c r="Q78" s="27" t="s">
        <v>365</v>
      </c>
      <c r="R78" s="27" t="s">
        <v>365</v>
      </c>
      <c r="S78" s="27" t="s">
        <v>365</v>
      </c>
      <c r="T78" s="27" t="s">
        <v>365</v>
      </c>
      <c r="U78" s="52">
        <f t="shared" si="16"/>
        <v>2.159858693658681</v>
      </c>
    </row>
    <row r="79" spans="1:21" ht="15" customHeight="1">
      <c r="A79" s="33" t="s">
        <v>66</v>
      </c>
      <c r="B79" s="50">
        <f>'Расчет субсидий'!AB79</f>
        <v>-9.6545454545454561</v>
      </c>
      <c r="C79" s="57">
        <f>'Расчет субсидий'!D79-1</f>
        <v>0.20753910879355297</v>
      </c>
      <c r="D79" s="57">
        <f>C79*'Расчет субсидий'!E79</f>
        <v>1.0376955439677649</v>
      </c>
      <c r="E79" s="53">
        <f t="shared" si="14"/>
        <v>6.9575196751704826</v>
      </c>
      <c r="F79" s="27" t="s">
        <v>365</v>
      </c>
      <c r="G79" s="27" t="s">
        <v>365</v>
      </c>
      <c r="H79" s="27" t="s">
        <v>365</v>
      </c>
      <c r="I79" s="27" t="s">
        <v>365</v>
      </c>
      <c r="J79" s="27" t="s">
        <v>365</v>
      </c>
      <c r="K79" s="27" t="s">
        <v>365</v>
      </c>
      <c r="L79" s="57">
        <f>'Расчет субсидий'!P79-1</f>
        <v>-0.12388226527570778</v>
      </c>
      <c r="M79" s="57">
        <f>L79*'Расчет субсидий'!Q79</f>
        <v>-2.4776453055141556</v>
      </c>
      <c r="N79" s="53">
        <f t="shared" si="17"/>
        <v>-16.612065129715941</v>
      </c>
      <c r="O79" s="27" t="s">
        <v>365</v>
      </c>
      <c r="P79" s="27" t="s">
        <v>365</v>
      </c>
      <c r="Q79" s="27" t="s">
        <v>365</v>
      </c>
      <c r="R79" s="27" t="s">
        <v>365</v>
      </c>
      <c r="S79" s="27" t="s">
        <v>365</v>
      </c>
      <c r="T79" s="27" t="s">
        <v>365</v>
      </c>
      <c r="U79" s="52">
        <f t="shared" si="16"/>
        <v>-1.4399497615463908</v>
      </c>
    </row>
    <row r="80" spans="1:21" ht="15" customHeight="1">
      <c r="A80" s="33" t="s">
        <v>67</v>
      </c>
      <c r="B80" s="50">
        <f>'Расчет субсидий'!AB80</f>
        <v>34.472727272727269</v>
      </c>
      <c r="C80" s="57">
        <f>'Расчет субсидий'!D80-1</f>
        <v>-1</v>
      </c>
      <c r="D80" s="57">
        <f>C80*'Расчет субсидий'!E80</f>
        <v>0</v>
      </c>
      <c r="E80" s="53">
        <f t="shared" si="14"/>
        <v>0</v>
      </c>
      <c r="F80" s="27" t="s">
        <v>365</v>
      </c>
      <c r="G80" s="27" t="s">
        <v>365</v>
      </c>
      <c r="H80" s="27" t="s">
        <v>365</v>
      </c>
      <c r="I80" s="27" t="s">
        <v>365</v>
      </c>
      <c r="J80" s="27" t="s">
        <v>365</v>
      </c>
      <c r="K80" s="27" t="s">
        <v>365</v>
      </c>
      <c r="L80" s="57">
        <f>'Расчет субсидий'!P80-1</f>
        <v>0.21294964028776975</v>
      </c>
      <c r="M80" s="57">
        <f>L80*'Расчет субсидий'!Q80</f>
        <v>4.258992805755395</v>
      </c>
      <c r="N80" s="53">
        <f t="shared" si="17"/>
        <v>34.472727272727269</v>
      </c>
      <c r="O80" s="27" t="s">
        <v>365</v>
      </c>
      <c r="P80" s="27" t="s">
        <v>365</v>
      </c>
      <c r="Q80" s="27" t="s">
        <v>365</v>
      </c>
      <c r="R80" s="27" t="s">
        <v>365</v>
      </c>
      <c r="S80" s="27" t="s">
        <v>365</v>
      </c>
      <c r="T80" s="27" t="s">
        <v>365</v>
      </c>
      <c r="U80" s="52">
        <f t="shared" si="16"/>
        <v>4.258992805755395</v>
      </c>
    </row>
    <row r="81" spans="1:21" ht="15" customHeight="1">
      <c r="A81" s="32" t="s">
        <v>68</v>
      </c>
      <c r="B81" s="54"/>
      <c r="C81" s="55"/>
      <c r="D81" s="55"/>
      <c r="E81" s="56"/>
      <c r="F81" s="55"/>
      <c r="G81" s="55"/>
      <c r="H81" s="56"/>
      <c r="I81" s="56"/>
      <c r="J81" s="56"/>
      <c r="K81" s="56"/>
      <c r="L81" s="55"/>
      <c r="M81" s="55"/>
      <c r="N81" s="56"/>
      <c r="O81" s="55"/>
      <c r="P81" s="55"/>
      <c r="Q81" s="56"/>
      <c r="R81" s="56"/>
      <c r="S81" s="56"/>
      <c r="T81" s="56"/>
      <c r="U81" s="56"/>
    </row>
    <row r="82" spans="1:21" ht="15" customHeight="1">
      <c r="A82" s="33" t="s">
        <v>69</v>
      </c>
      <c r="B82" s="50">
        <f>'Расчет субсидий'!AB82</f>
        <v>-17.809090909090912</v>
      </c>
      <c r="C82" s="57">
        <f>'Расчет субсидий'!D82-1</f>
        <v>0</v>
      </c>
      <c r="D82" s="57">
        <f>C82*'Расчет субсидий'!E82</f>
        <v>0</v>
      </c>
      <c r="E82" s="53">
        <f t="shared" si="14"/>
        <v>0</v>
      </c>
      <c r="F82" s="27" t="s">
        <v>365</v>
      </c>
      <c r="G82" s="27" t="s">
        <v>365</v>
      </c>
      <c r="H82" s="27" t="s">
        <v>365</v>
      </c>
      <c r="I82" s="27" t="s">
        <v>365</v>
      </c>
      <c r="J82" s="27" t="s">
        <v>365</v>
      </c>
      <c r="K82" s="27" t="s">
        <v>365</v>
      </c>
      <c r="L82" s="57">
        <f>'Расчет субсидий'!P82-1</f>
        <v>-0.82936717786003877</v>
      </c>
      <c r="M82" s="57">
        <f>L82*'Расчет субсидий'!Q82</f>
        <v>-16.587343557200775</v>
      </c>
      <c r="N82" s="53">
        <f t="shared" si="17"/>
        <v>-17.809090909090912</v>
      </c>
      <c r="O82" s="27" t="s">
        <v>365</v>
      </c>
      <c r="P82" s="27" t="s">
        <v>365</v>
      </c>
      <c r="Q82" s="27" t="s">
        <v>365</v>
      </c>
      <c r="R82" s="27" t="s">
        <v>365</v>
      </c>
      <c r="S82" s="27" t="s">
        <v>365</v>
      </c>
      <c r="T82" s="27" t="s">
        <v>365</v>
      </c>
      <c r="U82" s="52">
        <f t="shared" si="16"/>
        <v>-16.587343557200775</v>
      </c>
    </row>
    <row r="83" spans="1:21" ht="15" customHeight="1">
      <c r="A83" s="33" t="s">
        <v>70</v>
      </c>
      <c r="B83" s="50">
        <f>'Расчет субсидий'!AB83</f>
        <v>-15.77272727272728</v>
      </c>
      <c r="C83" s="57">
        <f>'Расчет субсидий'!D83-1</f>
        <v>-7.0775271383478278E-2</v>
      </c>
      <c r="D83" s="57">
        <f>C83*'Расчет субсидий'!E83</f>
        <v>-0.35387635691739139</v>
      </c>
      <c r="E83" s="53">
        <f t="shared" si="14"/>
        <v>-2.1559352807193748</v>
      </c>
      <c r="F83" s="27" t="s">
        <v>365</v>
      </c>
      <c r="G83" s="27" t="s">
        <v>365</v>
      </c>
      <c r="H83" s="27" t="s">
        <v>365</v>
      </c>
      <c r="I83" s="27" t="s">
        <v>365</v>
      </c>
      <c r="J83" s="27" t="s">
        <v>365</v>
      </c>
      <c r="K83" s="27" t="s">
        <v>365</v>
      </c>
      <c r="L83" s="57">
        <f>'Расчет субсидий'!P83-1</f>
        <v>-0.11175337186897871</v>
      </c>
      <c r="M83" s="57">
        <f>L83*'Расчет субсидий'!Q83</f>
        <v>-2.2350674373795743</v>
      </c>
      <c r="N83" s="53">
        <f t="shared" si="17"/>
        <v>-13.616791992007906</v>
      </c>
      <c r="O83" s="27" t="s">
        <v>365</v>
      </c>
      <c r="P83" s="27" t="s">
        <v>365</v>
      </c>
      <c r="Q83" s="27" t="s">
        <v>365</v>
      </c>
      <c r="R83" s="27" t="s">
        <v>365</v>
      </c>
      <c r="S83" s="27" t="s">
        <v>365</v>
      </c>
      <c r="T83" s="27" t="s">
        <v>365</v>
      </c>
      <c r="U83" s="52">
        <f t="shared" si="16"/>
        <v>-2.5889437942969655</v>
      </c>
    </row>
    <row r="84" spans="1:21" ht="15" customHeight="1">
      <c r="A84" s="33" t="s">
        <v>71</v>
      </c>
      <c r="B84" s="50">
        <f>'Расчет субсидий'!AB84</f>
        <v>-32.572727272727278</v>
      </c>
      <c r="C84" s="57">
        <f>'Расчет субсидий'!D84-1</f>
        <v>8.3333333333333259E-2</v>
      </c>
      <c r="D84" s="57">
        <f>C84*'Расчет субсидий'!E84</f>
        <v>0.4166666666666663</v>
      </c>
      <c r="E84" s="53">
        <f t="shared" si="14"/>
        <v>0.85547031900497272</v>
      </c>
      <c r="F84" s="27" t="s">
        <v>365</v>
      </c>
      <c r="G84" s="27" t="s">
        <v>365</v>
      </c>
      <c r="H84" s="27" t="s">
        <v>365</v>
      </c>
      <c r="I84" s="27" t="s">
        <v>365</v>
      </c>
      <c r="J84" s="27" t="s">
        <v>365</v>
      </c>
      <c r="K84" s="27" t="s">
        <v>365</v>
      </c>
      <c r="L84" s="57">
        <f>'Расчет субсидий'!P84-1</f>
        <v>-0.8140794223826715</v>
      </c>
      <c r="M84" s="57">
        <f>L84*'Расчет субсидий'!Q84</f>
        <v>-16.28158844765343</v>
      </c>
      <c r="N84" s="53">
        <f t="shared" si="17"/>
        <v>-33.42819759173225</v>
      </c>
      <c r="O84" s="27" t="s">
        <v>365</v>
      </c>
      <c r="P84" s="27" t="s">
        <v>365</v>
      </c>
      <c r="Q84" s="27" t="s">
        <v>365</v>
      </c>
      <c r="R84" s="27" t="s">
        <v>365</v>
      </c>
      <c r="S84" s="27" t="s">
        <v>365</v>
      </c>
      <c r="T84" s="27" t="s">
        <v>365</v>
      </c>
      <c r="U84" s="52">
        <f t="shared" si="16"/>
        <v>-15.864921780986764</v>
      </c>
    </row>
    <row r="85" spans="1:21" ht="15" customHeight="1">
      <c r="A85" s="33" t="s">
        <v>72</v>
      </c>
      <c r="B85" s="50">
        <f>'Расчет субсидий'!AB85</f>
        <v>-23.572727272727263</v>
      </c>
      <c r="C85" s="57">
        <f>'Расчет субсидий'!D85-1</f>
        <v>-4.587155963302747E-2</v>
      </c>
      <c r="D85" s="57">
        <f>C85*'Расчет субсидий'!E85</f>
        <v>-0.22935779816513735</v>
      </c>
      <c r="E85" s="53">
        <f t="shared" si="14"/>
        <v>-0.7548264646292131</v>
      </c>
      <c r="F85" s="27" t="s">
        <v>365</v>
      </c>
      <c r="G85" s="27" t="s">
        <v>365</v>
      </c>
      <c r="H85" s="27" t="s">
        <v>365</v>
      </c>
      <c r="I85" s="27" t="s">
        <v>365</v>
      </c>
      <c r="J85" s="27" t="s">
        <v>365</v>
      </c>
      <c r="K85" s="27" t="s">
        <v>365</v>
      </c>
      <c r="L85" s="57">
        <f>'Расчет субсидий'!P85-1</f>
        <v>-0.34666666666666657</v>
      </c>
      <c r="M85" s="57">
        <f>L85*'Расчет субсидий'!Q85</f>
        <v>-6.9333333333333318</v>
      </c>
      <c r="N85" s="53">
        <f t="shared" si="17"/>
        <v>-22.817900808098049</v>
      </c>
      <c r="O85" s="27" t="s">
        <v>365</v>
      </c>
      <c r="P85" s="27" t="s">
        <v>365</v>
      </c>
      <c r="Q85" s="27" t="s">
        <v>365</v>
      </c>
      <c r="R85" s="27" t="s">
        <v>365</v>
      </c>
      <c r="S85" s="27" t="s">
        <v>365</v>
      </c>
      <c r="T85" s="27" t="s">
        <v>365</v>
      </c>
      <c r="U85" s="52">
        <f t="shared" si="16"/>
        <v>-7.1626911314984696</v>
      </c>
    </row>
    <row r="86" spans="1:21" ht="15" customHeight="1">
      <c r="A86" s="33" t="s">
        <v>73</v>
      </c>
      <c r="B86" s="50">
        <f>'Расчет субсидий'!AB86</f>
        <v>-5.3999999999999986</v>
      </c>
      <c r="C86" s="57">
        <f>'Расчет субсидий'!D86-1</f>
        <v>0</v>
      </c>
      <c r="D86" s="57">
        <f>C86*'Расчет субсидий'!E86</f>
        <v>0</v>
      </c>
      <c r="E86" s="53">
        <f t="shared" si="14"/>
        <v>0</v>
      </c>
      <c r="F86" s="27" t="s">
        <v>365</v>
      </c>
      <c r="G86" s="27" t="s">
        <v>365</v>
      </c>
      <c r="H86" s="27" t="s">
        <v>365</v>
      </c>
      <c r="I86" s="27" t="s">
        <v>365</v>
      </c>
      <c r="J86" s="27" t="s">
        <v>365</v>
      </c>
      <c r="K86" s="27" t="s">
        <v>365</v>
      </c>
      <c r="L86" s="57">
        <f>'Расчет субсидий'!P86-1</f>
        <v>-0.12488563586459278</v>
      </c>
      <c r="M86" s="57">
        <f>L86*'Расчет субсидий'!Q86</f>
        <v>-2.4977127172918556</v>
      </c>
      <c r="N86" s="53">
        <f t="shared" si="17"/>
        <v>-5.3999999999999986</v>
      </c>
      <c r="O86" s="27" t="s">
        <v>365</v>
      </c>
      <c r="P86" s="27" t="s">
        <v>365</v>
      </c>
      <c r="Q86" s="27" t="s">
        <v>365</v>
      </c>
      <c r="R86" s="27" t="s">
        <v>365</v>
      </c>
      <c r="S86" s="27" t="s">
        <v>365</v>
      </c>
      <c r="T86" s="27" t="s">
        <v>365</v>
      </c>
      <c r="U86" s="52">
        <f t="shared" si="16"/>
        <v>-2.4977127172918556</v>
      </c>
    </row>
    <row r="87" spans="1:21" ht="15" customHeight="1">
      <c r="A87" s="33" t="s">
        <v>74</v>
      </c>
      <c r="B87" s="50">
        <f>'Расчет субсидий'!AB87</f>
        <v>9.5181818181818159</v>
      </c>
      <c r="C87" s="57">
        <f>'Расчет субсидий'!D87-1</f>
        <v>0</v>
      </c>
      <c r="D87" s="57">
        <f>C87*'Расчет субсидий'!E87</f>
        <v>0</v>
      </c>
      <c r="E87" s="53">
        <f t="shared" si="14"/>
        <v>0</v>
      </c>
      <c r="F87" s="27" t="s">
        <v>365</v>
      </c>
      <c r="G87" s="27" t="s">
        <v>365</v>
      </c>
      <c r="H87" s="27" t="s">
        <v>365</v>
      </c>
      <c r="I87" s="27" t="s">
        <v>365</v>
      </c>
      <c r="J87" s="27" t="s">
        <v>365</v>
      </c>
      <c r="K87" s="27" t="s">
        <v>365</v>
      </c>
      <c r="L87" s="57">
        <f>'Расчет субсидий'!P87-1</f>
        <v>0.12318840579710155</v>
      </c>
      <c r="M87" s="57">
        <f>L87*'Расчет субсидий'!Q87</f>
        <v>2.463768115942031</v>
      </c>
      <c r="N87" s="53">
        <f t="shared" si="17"/>
        <v>9.5181818181818159</v>
      </c>
      <c r="O87" s="27" t="s">
        <v>365</v>
      </c>
      <c r="P87" s="27" t="s">
        <v>365</v>
      </c>
      <c r="Q87" s="27" t="s">
        <v>365</v>
      </c>
      <c r="R87" s="27" t="s">
        <v>365</v>
      </c>
      <c r="S87" s="27" t="s">
        <v>365</v>
      </c>
      <c r="T87" s="27" t="s">
        <v>365</v>
      </c>
      <c r="U87" s="52">
        <f t="shared" si="16"/>
        <v>2.463768115942031</v>
      </c>
    </row>
    <row r="88" spans="1:21" ht="15" customHeight="1">
      <c r="A88" s="33" t="s">
        <v>75</v>
      </c>
      <c r="B88" s="50">
        <f>'Расчет субсидий'!AB88</f>
        <v>-30.690909090909088</v>
      </c>
      <c r="C88" s="57">
        <f>'Расчет субсидий'!D88-1</f>
        <v>0</v>
      </c>
      <c r="D88" s="57">
        <f>C88*'Расчет субсидий'!E88</f>
        <v>0</v>
      </c>
      <c r="E88" s="53">
        <f t="shared" si="14"/>
        <v>0</v>
      </c>
      <c r="F88" s="27" t="s">
        <v>365</v>
      </c>
      <c r="G88" s="27" t="s">
        <v>365</v>
      </c>
      <c r="H88" s="27" t="s">
        <v>365</v>
      </c>
      <c r="I88" s="27" t="s">
        <v>365</v>
      </c>
      <c r="J88" s="27" t="s">
        <v>365</v>
      </c>
      <c r="K88" s="27" t="s">
        <v>365</v>
      </c>
      <c r="L88" s="57">
        <f>'Расчет субсидий'!P88-1</f>
        <v>-0.36451169188445665</v>
      </c>
      <c r="M88" s="57">
        <f>L88*'Расчет субсидий'!Q88</f>
        <v>-7.2902338376891329</v>
      </c>
      <c r="N88" s="53">
        <f t="shared" si="17"/>
        <v>-30.690909090909088</v>
      </c>
      <c r="O88" s="27" t="s">
        <v>365</v>
      </c>
      <c r="P88" s="27" t="s">
        <v>365</v>
      </c>
      <c r="Q88" s="27" t="s">
        <v>365</v>
      </c>
      <c r="R88" s="27" t="s">
        <v>365</v>
      </c>
      <c r="S88" s="27" t="s">
        <v>365</v>
      </c>
      <c r="T88" s="27" t="s">
        <v>365</v>
      </c>
      <c r="U88" s="52">
        <f t="shared" si="16"/>
        <v>-7.2902338376891329</v>
      </c>
    </row>
    <row r="89" spans="1:21" ht="15" customHeight="1">
      <c r="A89" s="33" t="s">
        <v>76</v>
      </c>
      <c r="B89" s="50">
        <f>'Расчет субсидий'!AB89</f>
        <v>-4.4818181818181841</v>
      </c>
      <c r="C89" s="57">
        <f>'Расчет субсидий'!D89-1</f>
        <v>0</v>
      </c>
      <c r="D89" s="57">
        <f>C89*'Расчет субсидий'!E89</f>
        <v>0</v>
      </c>
      <c r="E89" s="53">
        <f t="shared" si="14"/>
        <v>0</v>
      </c>
      <c r="F89" s="27" t="s">
        <v>365</v>
      </c>
      <c r="G89" s="27" t="s">
        <v>365</v>
      </c>
      <c r="H89" s="27" t="s">
        <v>365</v>
      </c>
      <c r="I89" s="27" t="s">
        <v>365</v>
      </c>
      <c r="J89" s="27" t="s">
        <v>365</v>
      </c>
      <c r="K89" s="27" t="s">
        <v>365</v>
      </c>
      <c r="L89" s="57">
        <f>'Расчет субсидий'!P89-1</f>
        <v>-7.787325456498384E-2</v>
      </c>
      <c r="M89" s="57">
        <f>L89*'Расчет субсидий'!Q89</f>
        <v>-1.5574650912996768</v>
      </c>
      <c r="N89" s="53">
        <f t="shared" si="17"/>
        <v>-4.4818181818181841</v>
      </c>
      <c r="O89" s="27" t="s">
        <v>365</v>
      </c>
      <c r="P89" s="27" t="s">
        <v>365</v>
      </c>
      <c r="Q89" s="27" t="s">
        <v>365</v>
      </c>
      <c r="R89" s="27" t="s">
        <v>365</v>
      </c>
      <c r="S89" s="27" t="s">
        <v>365</v>
      </c>
      <c r="T89" s="27" t="s">
        <v>365</v>
      </c>
      <c r="U89" s="52">
        <f t="shared" si="16"/>
        <v>-1.5574650912996768</v>
      </c>
    </row>
    <row r="90" spans="1:21" ht="15" customHeight="1">
      <c r="A90" s="32" t="s">
        <v>77</v>
      </c>
      <c r="B90" s="54"/>
      <c r="C90" s="55"/>
      <c r="D90" s="55"/>
      <c r="E90" s="56"/>
      <c r="F90" s="55"/>
      <c r="G90" s="55"/>
      <c r="H90" s="56"/>
      <c r="I90" s="56"/>
      <c r="J90" s="56"/>
      <c r="K90" s="56"/>
      <c r="L90" s="55"/>
      <c r="M90" s="55"/>
      <c r="N90" s="56"/>
      <c r="O90" s="55"/>
      <c r="P90" s="55"/>
      <c r="Q90" s="56"/>
      <c r="R90" s="56"/>
      <c r="S90" s="56"/>
      <c r="T90" s="56"/>
      <c r="U90" s="56"/>
    </row>
    <row r="91" spans="1:21" ht="15" customHeight="1">
      <c r="A91" s="33" t="s">
        <v>78</v>
      </c>
      <c r="B91" s="50">
        <f>'Расчет субсидий'!AB91</f>
        <v>-25.581818181818193</v>
      </c>
      <c r="C91" s="57">
        <f>'Расчет субсидий'!D91-1</f>
        <v>-3.9355285276376994E-2</v>
      </c>
      <c r="D91" s="57">
        <f>C91*'Расчет субсидий'!E91</f>
        <v>-0.19677642638188497</v>
      </c>
      <c r="E91" s="53">
        <f t="shared" si="14"/>
        <v>-1.3383037473344241</v>
      </c>
      <c r="F91" s="27" t="s">
        <v>365</v>
      </c>
      <c r="G91" s="27" t="s">
        <v>365</v>
      </c>
      <c r="H91" s="27" t="s">
        <v>365</v>
      </c>
      <c r="I91" s="27" t="s">
        <v>365</v>
      </c>
      <c r="J91" s="27" t="s">
        <v>365</v>
      </c>
      <c r="K91" s="27" t="s">
        <v>365</v>
      </c>
      <c r="L91" s="57">
        <f>'Расчет субсидий'!P91-1</f>
        <v>-0.17823129251700676</v>
      </c>
      <c r="M91" s="57">
        <f>L91*'Расчет субсидий'!Q91</f>
        <v>-3.5646258503401351</v>
      </c>
      <c r="N91" s="53">
        <f t="shared" si="17"/>
        <v>-24.243514434483771</v>
      </c>
      <c r="O91" s="27" t="s">
        <v>365</v>
      </c>
      <c r="P91" s="27" t="s">
        <v>365</v>
      </c>
      <c r="Q91" s="27" t="s">
        <v>365</v>
      </c>
      <c r="R91" s="27" t="s">
        <v>365</v>
      </c>
      <c r="S91" s="27" t="s">
        <v>365</v>
      </c>
      <c r="T91" s="27" t="s">
        <v>365</v>
      </c>
      <c r="U91" s="52">
        <f t="shared" si="16"/>
        <v>-3.7614022767220199</v>
      </c>
    </row>
    <row r="92" spans="1:21" ht="15" customHeight="1">
      <c r="A92" s="33" t="s">
        <v>79</v>
      </c>
      <c r="B92" s="50">
        <f>'Расчет субсидий'!AB92</f>
        <v>-13.218181818181819</v>
      </c>
      <c r="C92" s="57">
        <f>'Расчет субсидий'!D92-1</f>
        <v>0.18234957839073873</v>
      </c>
      <c r="D92" s="57">
        <f>C92*'Расчет субсидий'!E92</f>
        <v>0.91174789195369366</v>
      </c>
      <c r="E92" s="53">
        <f t="shared" si="14"/>
        <v>7.6788748455852165</v>
      </c>
      <c r="F92" s="27" t="s">
        <v>365</v>
      </c>
      <c r="G92" s="27" t="s">
        <v>365</v>
      </c>
      <c r="H92" s="27" t="s">
        <v>365</v>
      </c>
      <c r="I92" s="27" t="s">
        <v>365</v>
      </c>
      <c r="J92" s="27" t="s">
        <v>365</v>
      </c>
      <c r="K92" s="27" t="s">
        <v>365</v>
      </c>
      <c r="L92" s="57">
        <f>'Расчет субсидий'!P92-1</f>
        <v>-0.12406015037593987</v>
      </c>
      <c r="M92" s="57">
        <f>L92*'Расчет субсидий'!Q92</f>
        <v>-2.4812030075187974</v>
      </c>
      <c r="N92" s="53">
        <f t="shared" si="17"/>
        <v>-20.897056663767035</v>
      </c>
      <c r="O92" s="27" t="s">
        <v>365</v>
      </c>
      <c r="P92" s="27" t="s">
        <v>365</v>
      </c>
      <c r="Q92" s="27" t="s">
        <v>365</v>
      </c>
      <c r="R92" s="27" t="s">
        <v>365</v>
      </c>
      <c r="S92" s="27" t="s">
        <v>365</v>
      </c>
      <c r="T92" s="27" t="s">
        <v>365</v>
      </c>
      <c r="U92" s="52">
        <f t="shared" si="16"/>
        <v>-1.5694551155651038</v>
      </c>
    </row>
    <row r="93" spans="1:21" ht="15" customHeight="1">
      <c r="A93" s="33" t="s">
        <v>80</v>
      </c>
      <c r="B93" s="50">
        <f>'Расчет субсидий'!AB93</f>
        <v>-212.53636363636363</v>
      </c>
      <c r="C93" s="57">
        <f>'Расчет субсидий'!D93-1</f>
        <v>0</v>
      </c>
      <c r="D93" s="57">
        <f>C93*'Расчет субсидий'!E93</f>
        <v>0</v>
      </c>
      <c r="E93" s="53">
        <f t="shared" si="14"/>
        <v>0</v>
      </c>
      <c r="F93" s="27" t="s">
        <v>365</v>
      </c>
      <c r="G93" s="27" t="s">
        <v>365</v>
      </c>
      <c r="H93" s="27" t="s">
        <v>365</v>
      </c>
      <c r="I93" s="27" t="s">
        <v>365</v>
      </c>
      <c r="J93" s="27" t="s">
        <v>365</v>
      </c>
      <c r="K93" s="27" t="s">
        <v>365</v>
      </c>
      <c r="L93" s="57">
        <f>'Расчет субсидий'!P93-1</f>
        <v>-1</v>
      </c>
      <c r="M93" s="57">
        <f>L93*'Расчет субсидий'!Q93</f>
        <v>-20</v>
      </c>
      <c r="N93" s="53">
        <f t="shared" si="17"/>
        <v>-212.53636363636366</v>
      </c>
      <c r="O93" s="27" t="s">
        <v>365</v>
      </c>
      <c r="P93" s="27" t="s">
        <v>365</v>
      </c>
      <c r="Q93" s="27" t="s">
        <v>365</v>
      </c>
      <c r="R93" s="27" t="s">
        <v>365</v>
      </c>
      <c r="S93" s="27" t="s">
        <v>365</v>
      </c>
      <c r="T93" s="27" t="s">
        <v>365</v>
      </c>
      <c r="U93" s="52">
        <f t="shared" si="16"/>
        <v>-20</v>
      </c>
    </row>
    <row r="94" spans="1:21" ht="15" customHeight="1">
      <c r="A94" s="33" t="s">
        <v>81</v>
      </c>
      <c r="B94" s="50">
        <f>'Расчет субсидий'!AB94</f>
        <v>-120.69090909090906</v>
      </c>
      <c r="C94" s="57">
        <f>'Расчет субсидий'!D94-1</f>
        <v>2.4420024420024333E-3</v>
      </c>
      <c r="D94" s="57">
        <f>C94*'Расчет субсидий'!E94</f>
        <v>1.2210012210012167E-2</v>
      </c>
      <c r="E94" s="53">
        <f t="shared" si="14"/>
        <v>0.12702585341941516</v>
      </c>
      <c r="F94" s="27" t="s">
        <v>365</v>
      </c>
      <c r="G94" s="27" t="s">
        <v>365</v>
      </c>
      <c r="H94" s="27" t="s">
        <v>365</v>
      </c>
      <c r="I94" s="27" t="s">
        <v>365</v>
      </c>
      <c r="J94" s="27" t="s">
        <v>365</v>
      </c>
      <c r="K94" s="27" t="s">
        <v>365</v>
      </c>
      <c r="L94" s="57">
        <f>'Расчет субсидий'!P94-1</f>
        <v>-0.58066465256797573</v>
      </c>
      <c r="M94" s="57">
        <f>L94*'Расчет субсидий'!Q94</f>
        <v>-11.613293051359515</v>
      </c>
      <c r="N94" s="53">
        <f t="shared" si="17"/>
        <v>-120.81793494432847</v>
      </c>
      <c r="O94" s="27" t="s">
        <v>365</v>
      </c>
      <c r="P94" s="27" t="s">
        <v>365</v>
      </c>
      <c r="Q94" s="27" t="s">
        <v>365</v>
      </c>
      <c r="R94" s="27" t="s">
        <v>365</v>
      </c>
      <c r="S94" s="27" t="s">
        <v>365</v>
      </c>
      <c r="T94" s="27" t="s">
        <v>365</v>
      </c>
      <c r="U94" s="52">
        <f t="shared" si="16"/>
        <v>-11.601083039149502</v>
      </c>
    </row>
    <row r="95" spans="1:21">
      <c r="A95" s="33" t="s">
        <v>82</v>
      </c>
      <c r="B95" s="50">
        <f>'Расчет субсидий'!AB95</f>
        <v>-133.95454545454547</v>
      </c>
      <c r="C95" s="57">
        <f>'Расчет субсидий'!D95-1</f>
        <v>0</v>
      </c>
      <c r="D95" s="57">
        <f>C95*'Расчет субсидий'!E95</f>
        <v>0</v>
      </c>
      <c r="E95" s="53">
        <f t="shared" si="14"/>
        <v>0</v>
      </c>
      <c r="F95" s="27" t="s">
        <v>365</v>
      </c>
      <c r="G95" s="27" t="s">
        <v>365</v>
      </c>
      <c r="H95" s="27" t="s">
        <v>365</v>
      </c>
      <c r="I95" s="27" t="s">
        <v>365</v>
      </c>
      <c r="J95" s="27" t="s">
        <v>365</v>
      </c>
      <c r="K95" s="27" t="s">
        <v>365</v>
      </c>
      <c r="L95" s="57">
        <f>'Расчет субсидий'!P95-1</f>
        <v>-0.85230618253189405</v>
      </c>
      <c r="M95" s="57">
        <f>L95*'Расчет субсидий'!Q95</f>
        <v>-17.046123650637881</v>
      </c>
      <c r="N95" s="53">
        <f t="shared" si="17"/>
        <v>-133.95454545454547</v>
      </c>
      <c r="O95" s="27" t="s">
        <v>365</v>
      </c>
      <c r="P95" s="27" t="s">
        <v>365</v>
      </c>
      <c r="Q95" s="27" t="s">
        <v>365</v>
      </c>
      <c r="R95" s="27" t="s">
        <v>365</v>
      </c>
      <c r="S95" s="27" t="s">
        <v>365</v>
      </c>
      <c r="T95" s="27" t="s">
        <v>365</v>
      </c>
      <c r="U95" s="52">
        <f t="shared" si="16"/>
        <v>-17.046123650637881</v>
      </c>
    </row>
    <row r="96" spans="1:21" ht="15" customHeight="1">
      <c r="A96" s="33" t="s">
        <v>83</v>
      </c>
      <c r="B96" s="50">
        <f>'Расчет субсидий'!AB96</f>
        <v>36.490909090909099</v>
      </c>
      <c r="C96" s="57">
        <f>'Расчет субсидий'!D96-1</f>
        <v>5.8823529411764719E-2</v>
      </c>
      <c r="D96" s="57">
        <f>C96*'Расчет субсидий'!E96</f>
        <v>0.29411764705882359</v>
      </c>
      <c r="E96" s="53">
        <f t="shared" si="14"/>
        <v>1.7261499392409079</v>
      </c>
      <c r="F96" s="27" t="s">
        <v>365</v>
      </c>
      <c r="G96" s="27" t="s">
        <v>365</v>
      </c>
      <c r="H96" s="27" t="s">
        <v>365</v>
      </c>
      <c r="I96" s="27" t="s">
        <v>365</v>
      </c>
      <c r="J96" s="27" t="s">
        <v>365</v>
      </c>
      <c r="K96" s="27" t="s">
        <v>365</v>
      </c>
      <c r="L96" s="57">
        <f>'Расчет субсидий'!P96-1</f>
        <v>0.29617731721358664</v>
      </c>
      <c r="M96" s="57">
        <f>L96*'Расчет субсидий'!Q96</f>
        <v>5.9235463442717329</v>
      </c>
      <c r="N96" s="53">
        <f t="shared" si="17"/>
        <v>34.764759151668194</v>
      </c>
      <c r="O96" s="27" t="s">
        <v>365</v>
      </c>
      <c r="P96" s="27" t="s">
        <v>365</v>
      </c>
      <c r="Q96" s="27" t="s">
        <v>365</v>
      </c>
      <c r="R96" s="27" t="s">
        <v>365</v>
      </c>
      <c r="S96" s="27" t="s">
        <v>365</v>
      </c>
      <c r="T96" s="27" t="s">
        <v>365</v>
      </c>
      <c r="U96" s="52">
        <f t="shared" si="16"/>
        <v>6.2176639913305563</v>
      </c>
    </row>
    <row r="97" spans="1:21" ht="15" customHeight="1">
      <c r="A97" s="33" t="s">
        <v>84</v>
      </c>
      <c r="B97" s="50">
        <f>'Расчет субсидий'!AB97</f>
        <v>-101.28181818181818</v>
      </c>
      <c r="C97" s="57">
        <f>'Расчет субсидий'!D97-1</f>
        <v>3.5714285714285809E-2</v>
      </c>
      <c r="D97" s="57">
        <f>C97*'Расчет субсидий'!E97</f>
        <v>0.17857142857142905</v>
      </c>
      <c r="E97" s="53">
        <f t="shared" si="14"/>
        <v>1.1366607191512954</v>
      </c>
      <c r="F97" s="27" t="s">
        <v>365</v>
      </c>
      <c r="G97" s="27" t="s">
        <v>365</v>
      </c>
      <c r="H97" s="27" t="s">
        <v>365</v>
      </c>
      <c r="I97" s="27" t="s">
        <v>365</v>
      </c>
      <c r="J97" s="27" t="s">
        <v>365</v>
      </c>
      <c r="K97" s="27" t="s">
        <v>365</v>
      </c>
      <c r="L97" s="57">
        <f>'Расчет субсидий'!P97-1</f>
        <v>-0.80450629555997355</v>
      </c>
      <c r="M97" s="57">
        <f>L97*'Расчет субсидий'!Q97</f>
        <v>-16.090125911199472</v>
      </c>
      <c r="N97" s="53">
        <f t="shared" si="17"/>
        <v>-102.41847890096948</v>
      </c>
      <c r="O97" s="27" t="s">
        <v>365</v>
      </c>
      <c r="P97" s="27" t="s">
        <v>365</v>
      </c>
      <c r="Q97" s="27" t="s">
        <v>365</v>
      </c>
      <c r="R97" s="27" t="s">
        <v>365</v>
      </c>
      <c r="S97" s="27" t="s">
        <v>365</v>
      </c>
      <c r="T97" s="27" t="s">
        <v>365</v>
      </c>
      <c r="U97" s="52">
        <f t="shared" si="16"/>
        <v>-15.911554482628043</v>
      </c>
    </row>
    <row r="98" spans="1:21" ht="15" customHeight="1">
      <c r="A98" s="33" t="s">
        <v>85</v>
      </c>
      <c r="B98" s="50">
        <f>'Расчет субсидий'!AB98</f>
        <v>-76.927272727272722</v>
      </c>
      <c r="C98" s="57">
        <f>'Расчет субсидий'!D98-1</f>
        <v>4.2553191489361764E-2</v>
      </c>
      <c r="D98" s="57">
        <f>C98*'Расчет субсидий'!E98</f>
        <v>0.21276595744680882</v>
      </c>
      <c r="E98" s="53">
        <f t="shared" si="14"/>
        <v>1.4277886687928552</v>
      </c>
      <c r="F98" s="27" t="s">
        <v>365</v>
      </c>
      <c r="G98" s="27" t="s">
        <v>365</v>
      </c>
      <c r="H98" s="27" t="s">
        <v>365</v>
      </c>
      <c r="I98" s="27" t="s">
        <v>365</v>
      </c>
      <c r="J98" s="27" t="s">
        <v>365</v>
      </c>
      <c r="K98" s="27" t="s">
        <v>365</v>
      </c>
      <c r="L98" s="57">
        <f>'Расчет субсидий'!P98-1</f>
        <v>-0.58381502890173409</v>
      </c>
      <c r="M98" s="57">
        <f>L98*'Расчет субсидий'!Q98</f>
        <v>-11.676300578034681</v>
      </c>
      <c r="N98" s="53">
        <f t="shared" si="17"/>
        <v>-78.35506139606558</v>
      </c>
      <c r="O98" s="27" t="s">
        <v>365</v>
      </c>
      <c r="P98" s="27" t="s">
        <v>365</v>
      </c>
      <c r="Q98" s="27" t="s">
        <v>365</v>
      </c>
      <c r="R98" s="27" t="s">
        <v>365</v>
      </c>
      <c r="S98" s="27" t="s">
        <v>365</v>
      </c>
      <c r="T98" s="27" t="s">
        <v>365</v>
      </c>
      <c r="U98" s="52">
        <f t="shared" si="16"/>
        <v>-11.463534620587872</v>
      </c>
    </row>
    <row r="99" spans="1:21" ht="15" customHeight="1">
      <c r="A99" s="33" t="s">
        <v>86</v>
      </c>
      <c r="B99" s="50">
        <f>'Расчет субсидий'!AB99</f>
        <v>-39.390909090909105</v>
      </c>
      <c r="C99" s="57">
        <f>'Расчет субсидий'!D99-1</f>
        <v>1.890359168241984E-3</v>
      </c>
      <c r="D99" s="57">
        <f>C99*'Расчет субсидий'!E99</f>
        <v>9.4517958412099201E-3</v>
      </c>
      <c r="E99" s="53">
        <f t="shared" si="14"/>
        <v>7.4077626229620261E-2</v>
      </c>
      <c r="F99" s="27" t="s">
        <v>365</v>
      </c>
      <c r="G99" s="27" t="s">
        <v>365</v>
      </c>
      <c r="H99" s="27" t="s">
        <v>365</v>
      </c>
      <c r="I99" s="27" t="s">
        <v>365</v>
      </c>
      <c r="J99" s="27" t="s">
        <v>365</v>
      </c>
      <c r="K99" s="27" t="s">
        <v>365</v>
      </c>
      <c r="L99" s="57">
        <f>'Расчет субсидий'!P99-1</f>
        <v>-0.25177304964539005</v>
      </c>
      <c r="M99" s="57">
        <f>L99*'Расчет субсидий'!Q99</f>
        <v>-5.0354609929078009</v>
      </c>
      <c r="N99" s="53">
        <f t="shared" si="17"/>
        <v>-39.464986717138721</v>
      </c>
      <c r="O99" s="27" t="s">
        <v>365</v>
      </c>
      <c r="P99" s="27" t="s">
        <v>365</v>
      </c>
      <c r="Q99" s="27" t="s">
        <v>365</v>
      </c>
      <c r="R99" s="27" t="s">
        <v>365</v>
      </c>
      <c r="S99" s="27" t="s">
        <v>365</v>
      </c>
      <c r="T99" s="27" t="s">
        <v>365</v>
      </c>
      <c r="U99" s="52">
        <f t="shared" si="16"/>
        <v>-5.0260091970665908</v>
      </c>
    </row>
    <row r="100" spans="1:21" ht="15" customHeight="1">
      <c r="A100" s="32" t="s">
        <v>87</v>
      </c>
      <c r="B100" s="54"/>
      <c r="C100" s="55"/>
      <c r="D100" s="55"/>
      <c r="E100" s="56"/>
      <c r="F100" s="55"/>
      <c r="G100" s="55"/>
      <c r="H100" s="56"/>
      <c r="I100" s="56"/>
      <c r="J100" s="56"/>
      <c r="K100" s="56"/>
      <c r="L100" s="55"/>
      <c r="M100" s="55"/>
      <c r="N100" s="56"/>
      <c r="O100" s="55"/>
      <c r="P100" s="55"/>
      <c r="Q100" s="56"/>
      <c r="R100" s="56"/>
      <c r="S100" s="56"/>
      <c r="T100" s="56"/>
      <c r="U100" s="56"/>
    </row>
    <row r="101" spans="1:21" ht="15" customHeight="1">
      <c r="A101" s="33" t="s">
        <v>88</v>
      </c>
      <c r="B101" s="50">
        <f>'Расчет субсидий'!AB101</f>
        <v>-42.790909090909096</v>
      </c>
      <c r="C101" s="57">
        <f>'Расчет субсидий'!D101-1</f>
        <v>-1</v>
      </c>
      <c r="D101" s="57">
        <f>C101*'Расчет субсидий'!E101</f>
        <v>0</v>
      </c>
      <c r="E101" s="53">
        <f t="shared" si="14"/>
        <v>0</v>
      </c>
      <c r="F101" s="27" t="s">
        <v>365</v>
      </c>
      <c r="G101" s="27" t="s">
        <v>365</v>
      </c>
      <c r="H101" s="27" t="s">
        <v>365</v>
      </c>
      <c r="I101" s="27" t="s">
        <v>365</v>
      </c>
      <c r="J101" s="27" t="s">
        <v>365</v>
      </c>
      <c r="K101" s="27" t="s">
        <v>365</v>
      </c>
      <c r="L101" s="57">
        <f>'Расчет субсидий'!P101-1</f>
        <v>-0.72468354430379756</v>
      </c>
      <c r="M101" s="57">
        <f>L101*'Расчет субсидий'!Q101</f>
        <v>-14.49367088607595</v>
      </c>
      <c r="N101" s="53">
        <f t="shared" si="17"/>
        <v>-42.790909090909096</v>
      </c>
      <c r="O101" s="27" t="s">
        <v>365</v>
      </c>
      <c r="P101" s="27" t="s">
        <v>365</v>
      </c>
      <c r="Q101" s="27" t="s">
        <v>365</v>
      </c>
      <c r="R101" s="27" t="s">
        <v>365</v>
      </c>
      <c r="S101" s="27" t="s">
        <v>365</v>
      </c>
      <c r="T101" s="27" t="s">
        <v>365</v>
      </c>
      <c r="U101" s="52">
        <f t="shared" si="16"/>
        <v>-14.49367088607595</v>
      </c>
    </row>
    <row r="102" spans="1:21" ht="15" customHeight="1">
      <c r="A102" s="33" t="s">
        <v>89</v>
      </c>
      <c r="B102" s="50">
        <f>'Расчет субсидий'!AB102</f>
        <v>-26.445454545454538</v>
      </c>
      <c r="C102" s="57">
        <f>'Расчет субсидий'!D102-1</f>
        <v>-4.2828376703841431E-2</v>
      </c>
      <c r="D102" s="57">
        <f>C102*'Расчет субсидий'!E102</f>
        <v>-0.21414188351920715</v>
      </c>
      <c r="E102" s="53">
        <f t="shared" si="14"/>
        <v>-1.8492818929329111</v>
      </c>
      <c r="F102" s="27" t="s">
        <v>365</v>
      </c>
      <c r="G102" s="27" t="s">
        <v>365</v>
      </c>
      <c r="H102" s="27" t="s">
        <v>365</v>
      </c>
      <c r="I102" s="27" t="s">
        <v>365</v>
      </c>
      <c r="J102" s="27" t="s">
        <v>365</v>
      </c>
      <c r="K102" s="27" t="s">
        <v>365</v>
      </c>
      <c r="L102" s="57">
        <f>'Расчет субсидий'!P102-1</f>
        <v>-0.14240854137227188</v>
      </c>
      <c r="M102" s="57">
        <f>L102*'Расчет субсидий'!Q102</f>
        <v>-2.8481708274454376</v>
      </c>
      <c r="N102" s="53">
        <f t="shared" si="17"/>
        <v>-24.596172652521627</v>
      </c>
      <c r="O102" s="27" t="s">
        <v>365</v>
      </c>
      <c r="P102" s="27" t="s">
        <v>365</v>
      </c>
      <c r="Q102" s="27" t="s">
        <v>365</v>
      </c>
      <c r="R102" s="27" t="s">
        <v>365</v>
      </c>
      <c r="S102" s="27" t="s">
        <v>365</v>
      </c>
      <c r="T102" s="27" t="s">
        <v>365</v>
      </c>
      <c r="U102" s="52">
        <f t="shared" si="16"/>
        <v>-3.0623127109646449</v>
      </c>
    </row>
    <row r="103" spans="1:21" ht="15" customHeight="1">
      <c r="A103" s="33" t="s">
        <v>90</v>
      </c>
      <c r="B103" s="50">
        <f>'Расчет субсидий'!AB103</f>
        <v>-59.809090909090905</v>
      </c>
      <c r="C103" s="57">
        <f>'Расчет субсидий'!D103-1</f>
        <v>-1</v>
      </c>
      <c r="D103" s="57">
        <f>C103*'Расчет субсидий'!E103</f>
        <v>0</v>
      </c>
      <c r="E103" s="53">
        <f t="shared" si="14"/>
        <v>0</v>
      </c>
      <c r="F103" s="27" t="s">
        <v>365</v>
      </c>
      <c r="G103" s="27" t="s">
        <v>365</v>
      </c>
      <c r="H103" s="27" t="s">
        <v>365</v>
      </c>
      <c r="I103" s="27" t="s">
        <v>365</v>
      </c>
      <c r="J103" s="27" t="s">
        <v>365</v>
      </c>
      <c r="K103" s="27" t="s">
        <v>365</v>
      </c>
      <c r="L103" s="57">
        <f>'Расчет субсидий'!P103-1</f>
        <v>-0.54916985951468711</v>
      </c>
      <c r="M103" s="57">
        <f>L103*'Расчет субсидий'!Q103</f>
        <v>-10.983397190293742</v>
      </c>
      <c r="N103" s="53">
        <f t="shared" si="17"/>
        <v>-59.809090909090905</v>
      </c>
      <c r="O103" s="27" t="s">
        <v>365</v>
      </c>
      <c r="P103" s="27" t="s">
        <v>365</v>
      </c>
      <c r="Q103" s="27" t="s">
        <v>365</v>
      </c>
      <c r="R103" s="27" t="s">
        <v>365</v>
      </c>
      <c r="S103" s="27" t="s">
        <v>365</v>
      </c>
      <c r="T103" s="27" t="s">
        <v>365</v>
      </c>
      <c r="U103" s="52">
        <f t="shared" si="16"/>
        <v>-10.983397190293742</v>
      </c>
    </row>
    <row r="104" spans="1:21" ht="15" customHeight="1">
      <c r="A104" s="33" t="s">
        <v>91</v>
      </c>
      <c r="B104" s="50">
        <f>'Расчет субсидий'!AB104</f>
        <v>-26.409090909090907</v>
      </c>
      <c r="C104" s="57">
        <f>'Расчет субсидий'!D104-1</f>
        <v>-1</v>
      </c>
      <c r="D104" s="57">
        <f>C104*'Расчет субсидий'!E104</f>
        <v>0</v>
      </c>
      <c r="E104" s="53">
        <f t="shared" si="14"/>
        <v>0</v>
      </c>
      <c r="F104" s="27" t="s">
        <v>365</v>
      </c>
      <c r="G104" s="27" t="s">
        <v>365</v>
      </c>
      <c r="H104" s="27" t="s">
        <v>365</v>
      </c>
      <c r="I104" s="27" t="s">
        <v>365</v>
      </c>
      <c r="J104" s="27" t="s">
        <v>365</v>
      </c>
      <c r="K104" s="27" t="s">
        <v>365</v>
      </c>
      <c r="L104" s="57">
        <f>'Расчет субсидий'!P104-1</f>
        <v>-0.3390894819466248</v>
      </c>
      <c r="M104" s="57">
        <f>L104*'Расчет субсидий'!Q104</f>
        <v>-6.7817896389324961</v>
      </c>
      <c r="N104" s="53">
        <f t="shared" si="17"/>
        <v>-26.409090909090907</v>
      </c>
      <c r="O104" s="27" t="s">
        <v>365</v>
      </c>
      <c r="P104" s="27" t="s">
        <v>365</v>
      </c>
      <c r="Q104" s="27" t="s">
        <v>365</v>
      </c>
      <c r="R104" s="27" t="s">
        <v>365</v>
      </c>
      <c r="S104" s="27" t="s">
        <v>365</v>
      </c>
      <c r="T104" s="27" t="s">
        <v>365</v>
      </c>
      <c r="U104" s="52">
        <f t="shared" si="16"/>
        <v>-6.7817896389324961</v>
      </c>
    </row>
    <row r="105" spans="1:21" ht="15" customHeight="1">
      <c r="A105" s="33" t="s">
        <v>92</v>
      </c>
      <c r="B105" s="50">
        <f>'Расчет субсидий'!AB105</f>
        <v>-67.927272727272737</v>
      </c>
      <c r="C105" s="57">
        <f>'Расчет субсидий'!D105-1</f>
        <v>0</v>
      </c>
      <c r="D105" s="57">
        <f>C105*'Расчет субсидий'!E105</f>
        <v>0</v>
      </c>
      <c r="E105" s="53">
        <f t="shared" si="14"/>
        <v>0</v>
      </c>
      <c r="F105" s="27" t="s">
        <v>365</v>
      </c>
      <c r="G105" s="27" t="s">
        <v>365</v>
      </c>
      <c r="H105" s="27" t="s">
        <v>365</v>
      </c>
      <c r="I105" s="27" t="s">
        <v>365</v>
      </c>
      <c r="J105" s="27" t="s">
        <v>365</v>
      </c>
      <c r="K105" s="27" t="s">
        <v>365</v>
      </c>
      <c r="L105" s="57">
        <f>'Расчет субсидий'!P105-1</f>
        <v>-0.75296262534184133</v>
      </c>
      <c r="M105" s="57">
        <f>L105*'Расчет субсидий'!Q105</f>
        <v>-15.059252506836827</v>
      </c>
      <c r="N105" s="53">
        <f t="shared" si="17"/>
        <v>-67.927272727272737</v>
      </c>
      <c r="O105" s="27" t="s">
        <v>365</v>
      </c>
      <c r="P105" s="27" t="s">
        <v>365</v>
      </c>
      <c r="Q105" s="27" t="s">
        <v>365</v>
      </c>
      <c r="R105" s="27" t="s">
        <v>365</v>
      </c>
      <c r="S105" s="27" t="s">
        <v>365</v>
      </c>
      <c r="T105" s="27" t="s">
        <v>365</v>
      </c>
      <c r="U105" s="52">
        <f t="shared" si="16"/>
        <v>-15.059252506836827</v>
      </c>
    </row>
    <row r="106" spans="1:21" ht="15" customHeight="1">
      <c r="A106" s="33" t="s">
        <v>93</v>
      </c>
      <c r="B106" s="50">
        <f>'Расчет субсидий'!AB106</f>
        <v>-73.390909090909091</v>
      </c>
      <c r="C106" s="57">
        <f>'Расчет субсидий'!D106-1</f>
        <v>-1</v>
      </c>
      <c r="D106" s="57">
        <f>C106*'Расчет субсидий'!E106</f>
        <v>0</v>
      </c>
      <c r="E106" s="53">
        <f t="shared" si="14"/>
        <v>0</v>
      </c>
      <c r="F106" s="27" t="s">
        <v>365</v>
      </c>
      <c r="G106" s="27" t="s">
        <v>365</v>
      </c>
      <c r="H106" s="27" t="s">
        <v>365</v>
      </c>
      <c r="I106" s="27" t="s">
        <v>365</v>
      </c>
      <c r="J106" s="27" t="s">
        <v>365</v>
      </c>
      <c r="K106" s="27" t="s">
        <v>365</v>
      </c>
      <c r="L106" s="57">
        <f>'Расчет субсидий'!P106-1</f>
        <v>-0.91629599676506268</v>
      </c>
      <c r="M106" s="57">
        <f>L106*'Расчет субсидий'!Q106</f>
        <v>-18.325919935301254</v>
      </c>
      <c r="N106" s="53">
        <f t="shared" si="17"/>
        <v>-73.390909090909091</v>
      </c>
      <c r="O106" s="27" t="s">
        <v>365</v>
      </c>
      <c r="P106" s="27" t="s">
        <v>365</v>
      </c>
      <c r="Q106" s="27" t="s">
        <v>365</v>
      </c>
      <c r="R106" s="27" t="s">
        <v>365</v>
      </c>
      <c r="S106" s="27" t="s">
        <v>365</v>
      </c>
      <c r="T106" s="27" t="s">
        <v>365</v>
      </c>
      <c r="U106" s="52">
        <f t="shared" si="16"/>
        <v>-18.325919935301254</v>
      </c>
    </row>
    <row r="107" spans="1:21" ht="15" customHeight="1">
      <c r="A107" s="33" t="s">
        <v>94</v>
      </c>
      <c r="B107" s="50">
        <f>'Расчет субсидий'!AB107</f>
        <v>-10.099999999999994</v>
      </c>
      <c r="C107" s="57">
        <f>'Расчет субсидий'!D107-1</f>
        <v>3.5741444866920213E-2</v>
      </c>
      <c r="D107" s="57">
        <f>C107*'Расчет субсидий'!E107</f>
        <v>0.17870722433460107</v>
      </c>
      <c r="E107" s="53">
        <f t="shared" si="14"/>
        <v>0.81657909105319804</v>
      </c>
      <c r="F107" s="27" t="s">
        <v>365</v>
      </c>
      <c r="G107" s="27" t="s">
        <v>365</v>
      </c>
      <c r="H107" s="27" t="s">
        <v>365</v>
      </c>
      <c r="I107" s="27" t="s">
        <v>365</v>
      </c>
      <c r="J107" s="27" t="s">
        <v>365</v>
      </c>
      <c r="K107" s="27" t="s">
        <v>365</v>
      </c>
      <c r="L107" s="57">
        <f>'Расчет субсидий'!P107-1</f>
        <v>-0.11945392491467577</v>
      </c>
      <c r="M107" s="57">
        <f>L107*'Расчет субсидий'!Q107</f>
        <v>-2.3890784982935154</v>
      </c>
      <c r="N107" s="53">
        <f t="shared" si="17"/>
        <v>-10.91657909105319</v>
      </c>
      <c r="O107" s="27" t="s">
        <v>365</v>
      </c>
      <c r="P107" s="27" t="s">
        <v>365</v>
      </c>
      <c r="Q107" s="27" t="s">
        <v>365</v>
      </c>
      <c r="R107" s="27" t="s">
        <v>365</v>
      </c>
      <c r="S107" s="27" t="s">
        <v>365</v>
      </c>
      <c r="T107" s="27" t="s">
        <v>365</v>
      </c>
      <c r="U107" s="52">
        <f t="shared" si="16"/>
        <v>-2.2103712739589145</v>
      </c>
    </row>
    <row r="108" spans="1:21" ht="15" customHeight="1">
      <c r="A108" s="33" t="s">
        <v>95</v>
      </c>
      <c r="B108" s="50">
        <f>'Расчет субсидий'!AB108</f>
        <v>-45.554545454545455</v>
      </c>
      <c r="C108" s="57">
        <f>'Расчет субсидий'!D108-1</f>
        <v>-0.16564417177914115</v>
      </c>
      <c r="D108" s="57">
        <f>C108*'Расчет субсидий'!E108</f>
        <v>-0.82822085889570574</v>
      </c>
      <c r="E108" s="53">
        <f t="shared" si="14"/>
        <v>-2.7623439359911246</v>
      </c>
      <c r="F108" s="27" t="s">
        <v>365</v>
      </c>
      <c r="G108" s="27" t="s">
        <v>365</v>
      </c>
      <c r="H108" s="27" t="s">
        <v>365</v>
      </c>
      <c r="I108" s="27" t="s">
        <v>365</v>
      </c>
      <c r="J108" s="27" t="s">
        <v>365</v>
      </c>
      <c r="K108" s="27" t="s">
        <v>365</v>
      </c>
      <c r="L108" s="57">
        <f>'Расчет субсидий'!P108-1</f>
        <v>-0.64150943396226423</v>
      </c>
      <c r="M108" s="57">
        <f>L108*'Расчет субсидий'!Q108</f>
        <v>-12.830188679245285</v>
      </c>
      <c r="N108" s="53">
        <f t="shared" si="17"/>
        <v>-42.792201518554329</v>
      </c>
      <c r="O108" s="27" t="s">
        <v>365</v>
      </c>
      <c r="P108" s="27" t="s">
        <v>365</v>
      </c>
      <c r="Q108" s="27" t="s">
        <v>365</v>
      </c>
      <c r="R108" s="27" t="s">
        <v>365</v>
      </c>
      <c r="S108" s="27" t="s">
        <v>365</v>
      </c>
      <c r="T108" s="27" t="s">
        <v>365</v>
      </c>
      <c r="U108" s="52">
        <f t="shared" si="16"/>
        <v>-13.658409538140992</v>
      </c>
    </row>
    <row r="109" spans="1:21" ht="15" customHeight="1">
      <c r="A109" s="33" t="s">
        <v>96</v>
      </c>
      <c r="B109" s="50">
        <f>'Расчет субсидий'!AB109</f>
        <v>-60.545454545454547</v>
      </c>
      <c r="C109" s="57">
        <f>'Расчет субсидий'!D109-1</f>
        <v>-0.3418994413407821</v>
      </c>
      <c r="D109" s="57">
        <f>C109*'Расчет субсидий'!E109</f>
        <v>-1.7094972067039105</v>
      </c>
      <c r="E109" s="53">
        <f t="shared" si="14"/>
        <v>-5.7775126681265343</v>
      </c>
      <c r="F109" s="27" t="s">
        <v>365</v>
      </c>
      <c r="G109" s="27" t="s">
        <v>365</v>
      </c>
      <c r="H109" s="27" t="s">
        <v>365</v>
      </c>
      <c r="I109" s="27" t="s">
        <v>365</v>
      </c>
      <c r="J109" s="27" t="s">
        <v>365</v>
      </c>
      <c r="K109" s="27" t="s">
        <v>365</v>
      </c>
      <c r="L109" s="57">
        <f>'Расчет субсидий'!P109-1</f>
        <v>-0.81025909447788536</v>
      </c>
      <c r="M109" s="57">
        <f>L109*'Расчет субсидий'!Q109</f>
        <v>-16.205181889557707</v>
      </c>
      <c r="N109" s="53">
        <f t="shared" si="17"/>
        <v>-54.767941877328006</v>
      </c>
      <c r="O109" s="27" t="s">
        <v>365</v>
      </c>
      <c r="P109" s="27" t="s">
        <v>365</v>
      </c>
      <c r="Q109" s="27" t="s">
        <v>365</v>
      </c>
      <c r="R109" s="27" t="s">
        <v>365</v>
      </c>
      <c r="S109" s="27" t="s">
        <v>365</v>
      </c>
      <c r="T109" s="27" t="s">
        <v>365</v>
      </c>
      <c r="U109" s="52">
        <f t="shared" si="16"/>
        <v>-17.914679096261619</v>
      </c>
    </row>
    <row r="110" spans="1:21" ht="15" customHeight="1">
      <c r="A110" s="33" t="s">
        <v>97</v>
      </c>
      <c r="B110" s="50">
        <f>'Расчет субсидий'!AB110</f>
        <v>-82.709090909090904</v>
      </c>
      <c r="C110" s="57">
        <f>'Расчет субсидий'!D110-1</f>
        <v>-1</v>
      </c>
      <c r="D110" s="57">
        <f>C110*'Расчет субсидий'!E110</f>
        <v>0</v>
      </c>
      <c r="E110" s="53">
        <f t="shared" si="14"/>
        <v>0</v>
      </c>
      <c r="F110" s="27" t="s">
        <v>365</v>
      </c>
      <c r="G110" s="27" t="s">
        <v>365</v>
      </c>
      <c r="H110" s="27" t="s">
        <v>365</v>
      </c>
      <c r="I110" s="27" t="s">
        <v>365</v>
      </c>
      <c r="J110" s="27" t="s">
        <v>365</v>
      </c>
      <c r="K110" s="27" t="s">
        <v>365</v>
      </c>
      <c r="L110" s="57">
        <f>'Расчет субсидий'!P110-1</f>
        <v>-0.64651162790697669</v>
      </c>
      <c r="M110" s="57">
        <f>L110*'Расчет субсидий'!Q110</f>
        <v>-12.930232558139533</v>
      </c>
      <c r="N110" s="53">
        <f t="shared" si="17"/>
        <v>-82.709090909090904</v>
      </c>
      <c r="O110" s="27" t="s">
        <v>365</v>
      </c>
      <c r="P110" s="27" t="s">
        <v>365</v>
      </c>
      <c r="Q110" s="27" t="s">
        <v>365</v>
      </c>
      <c r="R110" s="27" t="s">
        <v>365</v>
      </c>
      <c r="S110" s="27" t="s">
        <v>365</v>
      </c>
      <c r="T110" s="27" t="s">
        <v>365</v>
      </c>
      <c r="U110" s="52">
        <f t="shared" si="16"/>
        <v>-12.930232558139533</v>
      </c>
    </row>
    <row r="111" spans="1:21" ht="15" customHeight="1">
      <c r="A111" s="33" t="s">
        <v>98</v>
      </c>
      <c r="B111" s="50">
        <f>'Расчет субсидий'!AB111</f>
        <v>-27.890909090909094</v>
      </c>
      <c r="C111" s="57">
        <f>'Расчет субсидий'!D111-1</f>
        <v>-1</v>
      </c>
      <c r="D111" s="57">
        <f>C111*'Расчет субсидий'!E111</f>
        <v>0</v>
      </c>
      <c r="E111" s="53">
        <f t="shared" si="14"/>
        <v>0</v>
      </c>
      <c r="F111" s="27" t="s">
        <v>365</v>
      </c>
      <c r="G111" s="27" t="s">
        <v>365</v>
      </c>
      <c r="H111" s="27" t="s">
        <v>365</v>
      </c>
      <c r="I111" s="27" t="s">
        <v>365</v>
      </c>
      <c r="J111" s="27" t="s">
        <v>365</v>
      </c>
      <c r="K111" s="27" t="s">
        <v>365</v>
      </c>
      <c r="L111" s="57">
        <f>'Расчет субсидий'!P111-1</f>
        <v>-0.75131233595800528</v>
      </c>
      <c r="M111" s="57">
        <f>L111*'Расчет субсидий'!Q111</f>
        <v>-15.026246719160106</v>
      </c>
      <c r="N111" s="53">
        <f t="shared" si="17"/>
        <v>-27.890909090909094</v>
      </c>
      <c r="O111" s="27" t="s">
        <v>365</v>
      </c>
      <c r="P111" s="27" t="s">
        <v>365</v>
      </c>
      <c r="Q111" s="27" t="s">
        <v>365</v>
      </c>
      <c r="R111" s="27" t="s">
        <v>365</v>
      </c>
      <c r="S111" s="27" t="s">
        <v>365</v>
      </c>
      <c r="T111" s="27" t="s">
        <v>365</v>
      </c>
      <c r="U111" s="52">
        <f t="shared" si="16"/>
        <v>-15.026246719160106</v>
      </c>
    </row>
    <row r="112" spans="1:21" ht="15" customHeight="1">
      <c r="A112" s="33" t="s">
        <v>99</v>
      </c>
      <c r="B112" s="50">
        <f>'Расчет субсидий'!AB112</f>
        <v>-64.981818181818184</v>
      </c>
      <c r="C112" s="57">
        <f>'Расчет субсидий'!D112-1</f>
        <v>-1</v>
      </c>
      <c r="D112" s="57">
        <f>C112*'Расчет субсидий'!E112</f>
        <v>0</v>
      </c>
      <c r="E112" s="53">
        <f t="shared" si="14"/>
        <v>0</v>
      </c>
      <c r="F112" s="27" t="s">
        <v>365</v>
      </c>
      <c r="G112" s="27" t="s">
        <v>365</v>
      </c>
      <c r="H112" s="27" t="s">
        <v>365</v>
      </c>
      <c r="I112" s="27" t="s">
        <v>365</v>
      </c>
      <c r="J112" s="27" t="s">
        <v>365</v>
      </c>
      <c r="K112" s="27" t="s">
        <v>365</v>
      </c>
      <c r="L112" s="57">
        <f>'Расчет субсидий'!P112-1</f>
        <v>-0.842185128983308</v>
      </c>
      <c r="M112" s="57">
        <f>L112*'Расчет субсидий'!Q112</f>
        <v>-16.843702579666161</v>
      </c>
      <c r="N112" s="53">
        <f t="shared" si="17"/>
        <v>-64.981818181818184</v>
      </c>
      <c r="O112" s="27" t="s">
        <v>365</v>
      </c>
      <c r="P112" s="27" t="s">
        <v>365</v>
      </c>
      <c r="Q112" s="27" t="s">
        <v>365</v>
      </c>
      <c r="R112" s="27" t="s">
        <v>365</v>
      </c>
      <c r="S112" s="27" t="s">
        <v>365</v>
      </c>
      <c r="T112" s="27" t="s">
        <v>365</v>
      </c>
      <c r="U112" s="52">
        <f t="shared" si="16"/>
        <v>-16.843702579666161</v>
      </c>
    </row>
    <row r="113" spans="1:21" ht="15" customHeight="1">
      <c r="A113" s="33" t="s">
        <v>100</v>
      </c>
      <c r="B113" s="50">
        <f>'Расчет субсидий'!AB113</f>
        <v>-31.536363636363632</v>
      </c>
      <c r="C113" s="57">
        <f>'Расчет субсидий'!D113-1</f>
        <v>-1</v>
      </c>
      <c r="D113" s="57">
        <f>C113*'Расчет субсидий'!E113</f>
        <v>0</v>
      </c>
      <c r="E113" s="53">
        <f t="shared" si="14"/>
        <v>0</v>
      </c>
      <c r="F113" s="27" t="s">
        <v>365</v>
      </c>
      <c r="G113" s="27" t="s">
        <v>365</v>
      </c>
      <c r="H113" s="27" t="s">
        <v>365</v>
      </c>
      <c r="I113" s="27" t="s">
        <v>365</v>
      </c>
      <c r="J113" s="27" t="s">
        <v>365</v>
      </c>
      <c r="K113" s="27" t="s">
        <v>365</v>
      </c>
      <c r="L113" s="57">
        <f>'Расчет субсидий'!P113-1</f>
        <v>-0.62222222222222223</v>
      </c>
      <c r="M113" s="57">
        <f>L113*'Расчет субсидий'!Q113</f>
        <v>-12.444444444444445</v>
      </c>
      <c r="N113" s="53">
        <f t="shared" si="17"/>
        <v>-31.536363636363632</v>
      </c>
      <c r="O113" s="27" t="s">
        <v>365</v>
      </c>
      <c r="P113" s="27" t="s">
        <v>365</v>
      </c>
      <c r="Q113" s="27" t="s">
        <v>365</v>
      </c>
      <c r="R113" s="27" t="s">
        <v>365</v>
      </c>
      <c r="S113" s="27" t="s">
        <v>365</v>
      </c>
      <c r="T113" s="27" t="s">
        <v>365</v>
      </c>
      <c r="U113" s="52">
        <f t="shared" si="16"/>
        <v>-12.444444444444445</v>
      </c>
    </row>
    <row r="114" spans="1:21" ht="15" customHeight="1">
      <c r="A114" s="32" t="s">
        <v>101</v>
      </c>
      <c r="B114" s="54"/>
      <c r="C114" s="55"/>
      <c r="D114" s="55"/>
      <c r="E114" s="56"/>
      <c r="F114" s="55"/>
      <c r="G114" s="55"/>
      <c r="H114" s="56"/>
      <c r="I114" s="56"/>
      <c r="J114" s="56"/>
      <c r="K114" s="56"/>
      <c r="L114" s="55"/>
      <c r="M114" s="55"/>
      <c r="N114" s="56"/>
      <c r="O114" s="55"/>
      <c r="P114" s="55"/>
      <c r="Q114" s="56"/>
      <c r="R114" s="56"/>
      <c r="S114" s="56"/>
      <c r="T114" s="56"/>
      <c r="U114" s="56"/>
    </row>
    <row r="115" spans="1:21" ht="15" customHeight="1">
      <c r="A115" s="33" t="s">
        <v>102</v>
      </c>
      <c r="B115" s="50">
        <f>'Расчет субсидий'!AB115</f>
        <v>25.718181818181819</v>
      </c>
      <c r="C115" s="57">
        <f>'Расчет субсидий'!D115-1</f>
        <v>0.20469792280528631</v>
      </c>
      <c r="D115" s="57">
        <f>C115*'Расчет субсидий'!E115</f>
        <v>1.0234896140264316</v>
      </c>
      <c r="E115" s="53">
        <f t="shared" si="14"/>
        <v>6.446974644104114</v>
      </c>
      <c r="F115" s="27" t="s">
        <v>365</v>
      </c>
      <c r="G115" s="27" t="s">
        <v>365</v>
      </c>
      <c r="H115" s="27" t="s">
        <v>365</v>
      </c>
      <c r="I115" s="27" t="s">
        <v>365</v>
      </c>
      <c r="J115" s="27" t="s">
        <v>365</v>
      </c>
      <c r="K115" s="27" t="s">
        <v>365</v>
      </c>
      <c r="L115" s="57">
        <f>'Расчет субсидий'!P115-1</f>
        <v>0.15297004782280377</v>
      </c>
      <c r="M115" s="57">
        <f>L115*'Расчет субсидий'!Q115</f>
        <v>3.0594009564560753</v>
      </c>
      <c r="N115" s="53">
        <f t="shared" si="17"/>
        <v>19.271207174077709</v>
      </c>
      <c r="O115" s="27" t="s">
        <v>365</v>
      </c>
      <c r="P115" s="27" t="s">
        <v>365</v>
      </c>
      <c r="Q115" s="27" t="s">
        <v>365</v>
      </c>
      <c r="R115" s="27" t="s">
        <v>365</v>
      </c>
      <c r="S115" s="27" t="s">
        <v>365</v>
      </c>
      <c r="T115" s="27" t="s">
        <v>365</v>
      </c>
      <c r="U115" s="52">
        <f t="shared" si="16"/>
        <v>4.0828905704825065</v>
      </c>
    </row>
    <row r="116" spans="1:21" ht="15" customHeight="1">
      <c r="A116" s="33" t="s">
        <v>103</v>
      </c>
      <c r="B116" s="50">
        <f>'Расчет субсидий'!AB116</f>
        <v>-91.518181818181816</v>
      </c>
      <c r="C116" s="57">
        <f>'Расчет субсидий'!D116-1</f>
        <v>0.30000000000000004</v>
      </c>
      <c r="D116" s="57">
        <f>C116*'Расчет субсидий'!E116</f>
        <v>1.5000000000000002</v>
      </c>
      <c r="E116" s="53">
        <f t="shared" si="14"/>
        <v>8.925439382178384</v>
      </c>
      <c r="F116" s="27" t="s">
        <v>365</v>
      </c>
      <c r="G116" s="27" t="s">
        <v>365</v>
      </c>
      <c r="H116" s="27" t="s">
        <v>365</v>
      </c>
      <c r="I116" s="27" t="s">
        <v>365</v>
      </c>
      <c r="J116" s="27" t="s">
        <v>365</v>
      </c>
      <c r="K116" s="27" t="s">
        <v>365</v>
      </c>
      <c r="L116" s="57">
        <f>'Расчет субсидий'!P116-1</f>
        <v>-0.84402249205443725</v>
      </c>
      <c r="M116" s="57">
        <f>L116*'Расчет субсидий'!Q116</f>
        <v>-16.880449841088744</v>
      </c>
      <c r="N116" s="53">
        <f t="shared" si="17"/>
        <v>-100.4436212003602</v>
      </c>
      <c r="O116" s="27" t="s">
        <v>365</v>
      </c>
      <c r="P116" s="27" t="s">
        <v>365</v>
      </c>
      <c r="Q116" s="27" t="s">
        <v>365</v>
      </c>
      <c r="R116" s="27" t="s">
        <v>365</v>
      </c>
      <c r="S116" s="27" t="s">
        <v>365</v>
      </c>
      <c r="T116" s="27" t="s">
        <v>365</v>
      </c>
      <c r="U116" s="52">
        <f t="shared" si="16"/>
        <v>-15.380449841088744</v>
      </c>
    </row>
    <row r="117" spans="1:21" ht="15" customHeight="1">
      <c r="A117" s="33" t="s">
        <v>104</v>
      </c>
      <c r="B117" s="50">
        <f>'Расчет субсидий'!AB117</f>
        <v>-52.709090909090918</v>
      </c>
      <c r="C117" s="57">
        <f>'Расчет субсидий'!D117-1</f>
        <v>-0.14734213342846947</v>
      </c>
      <c r="D117" s="57">
        <f>C117*'Расчет субсидий'!E117</f>
        <v>-0.73671066714234734</v>
      </c>
      <c r="E117" s="53">
        <f t="shared" si="14"/>
        <v>-6.7415724233055672</v>
      </c>
      <c r="F117" s="27" t="s">
        <v>365</v>
      </c>
      <c r="G117" s="27" t="s">
        <v>365</v>
      </c>
      <c r="H117" s="27" t="s">
        <v>365</v>
      </c>
      <c r="I117" s="27" t="s">
        <v>365</v>
      </c>
      <c r="J117" s="27" t="s">
        <v>365</v>
      </c>
      <c r="K117" s="27" t="s">
        <v>365</v>
      </c>
      <c r="L117" s="57">
        <f>'Расчет субсидий'!P117-1</f>
        <v>-0.25116366838596049</v>
      </c>
      <c r="M117" s="57">
        <f>L117*'Расчет субсидий'!Q117</f>
        <v>-5.0232733677192094</v>
      </c>
      <c r="N117" s="53">
        <f t="shared" si="17"/>
        <v>-45.967518485785355</v>
      </c>
      <c r="O117" s="27" t="s">
        <v>365</v>
      </c>
      <c r="P117" s="27" t="s">
        <v>365</v>
      </c>
      <c r="Q117" s="27" t="s">
        <v>365</v>
      </c>
      <c r="R117" s="27" t="s">
        <v>365</v>
      </c>
      <c r="S117" s="27" t="s">
        <v>365</v>
      </c>
      <c r="T117" s="27" t="s">
        <v>365</v>
      </c>
      <c r="U117" s="52">
        <f t="shared" si="16"/>
        <v>-5.7599840348615565</v>
      </c>
    </row>
    <row r="118" spans="1:21" ht="15" customHeight="1">
      <c r="A118" s="33" t="s">
        <v>105</v>
      </c>
      <c r="B118" s="50">
        <f>'Расчет субсидий'!AB118</f>
        <v>-25.590909090909093</v>
      </c>
      <c r="C118" s="57">
        <f>'Расчет субсидий'!D118-1</f>
        <v>0.27795968005614169</v>
      </c>
      <c r="D118" s="57">
        <f>C118*'Расчет субсидий'!E118</f>
        <v>1.3897984002807084</v>
      </c>
      <c r="E118" s="53">
        <f t="shared" si="14"/>
        <v>8.460445669296135</v>
      </c>
      <c r="F118" s="27" t="s">
        <v>365</v>
      </c>
      <c r="G118" s="27" t="s">
        <v>365</v>
      </c>
      <c r="H118" s="27" t="s">
        <v>365</v>
      </c>
      <c r="I118" s="27" t="s">
        <v>365</v>
      </c>
      <c r="J118" s="27" t="s">
        <v>365</v>
      </c>
      <c r="K118" s="27" t="s">
        <v>365</v>
      </c>
      <c r="L118" s="57">
        <f>'Расчет субсидий'!P118-1</f>
        <v>-0.27968100158641684</v>
      </c>
      <c r="M118" s="57">
        <f>L118*'Расчет субсидий'!Q118</f>
        <v>-5.5936200317283369</v>
      </c>
      <c r="N118" s="53">
        <f t="shared" si="17"/>
        <v>-34.051354760205228</v>
      </c>
      <c r="O118" s="27" t="s">
        <v>365</v>
      </c>
      <c r="P118" s="27" t="s">
        <v>365</v>
      </c>
      <c r="Q118" s="27" t="s">
        <v>365</v>
      </c>
      <c r="R118" s="27" t="s">
        <v>365</v>
      </c>
      <c r="S118" s="27" t="s">
        <v>365</v>
      </c>
      <c r="T118" s="27" t="s">
        <v>365</v>
      </c>
      <c r="U118" s="52">
        <f t="shared" si="16"/>
        <v>-4.203821631447628</v>
      </c>
    </row>
    <row r="119" spans="1:21" ht="15" customHeight="1">
      <c r="A119" s="33" t="s">
        <v>106</v>
      </c>
      <c r="B119" s="50">
        <f>'Расчет субсидий'!AB119</f>
        <v>35.054545454545462</v>
      </c>
      <c r="C119" s="57">
        <f>'Расчет субсидий'!D119-1</f>
        <v>7.7787418655097751E-2</v>
      </c>
      <c r="D119" s="57">
        <f>C119*'Расчет субсидий'!E119</f>
        <v>0.38893709327548875</v>
      </c>
      <c r="E119" s="53">
        <f t="shared" si="14"/>
        <v>2.7020128037903803</v>
      </c>
      <c r="F119" s="27" t="s">
        <v>365</v>
      </c>
      <c r="G119" s="27" t="s">
        <v>365</v>
      </c>
      <c r="H119" s="27" t="s">
        <v>365</v>
      </c>
      <c r="I119" s="27" t="s">
        <v>365</v>
      </c>
      <c r="J119" s="27" t="s">
        <v>365</v>
      </c>
      <c r="K119" s="27" t="s">
        <v>365</v>
      </c>
      <c r="L119" s="57">
        <f>'Расчет субсидий'!P119-1</f>
        <v>0.23284678724751906</v>
      </c>
      <c r="M119" s="57">
        <f>L119*'Расчет субсидий'!Q119</f>
        <v>4.6569357449503812</v>
      </c>
      <c r="N119" s="53">
        <f t="shared" si="17"/>
        <v>32.35253265075508</v>
      </c>
      <c r="O119" s="27" t="s">
        <v>365</v>
      </c>
      <c r="P119" s="27" t="s">
        <v>365</v>
      </c>
      <c r="Q119" s="27" t="s">
        <v>365</v>
      </c>
      <c r="R119" s="27" t="s">
        <v>365</v>
      </c>
      <c r="S119" s="27" t="s">
        <v>365</v>
      </c>
      <c r="T119" s="27" t="s">
        <v>365</v>
      </c>
      <c r="U119" s="52">
        <f t="shared" si="16"/>
        <v>5.0458728382258702</v>
      </c>
    </row>
    <row r="120" spans="1:21" ht="15" customHeight="1">
      <c r="A120" s="33" t="s">
        <v>107</v>
      </c>
      <c r="B120" s="50">
        <f>'Расчет субсидий'!AB120</f>
        <v>-19.527272727272731</v>
      </c>
      <c r="C120" s="57">
        <f>'Расчет субсидий'!D120-1</f>
        <v>0.20561713286713279</v>
      </c>
      <c r="D120" s="57">
        <f>C120*'Расчет субсидий'!E120</f>
        <v>1.028085664335664</v>
      </c>
      <c r="E120" s="53">
        <f t="shared" si="14"/>
        <v>7.0539600703099374</v>
      </c>
      <c r="F120" s="27" t="s">
        <v>365</v>
      </c>
      <c r="G120" s="27" t="s">
        <v>365</v>
      </c>
      <c r="H120" s="27" t="s">
        <v>365</v>
      </c>
      <c r="I120" s="27" t="s">
        <v>365</v>
      </c>
      <c r="J120" s="27" t="s">
        <v>365</v>
      </c>
      <c r="K120" s="27" t="s">
        <v>365</v>
      </c>
      <c r="L120" s="57">
        <f>'Расчет субсидий'!P120-1</f>
        <v>-0.19370526702147173</v>
      </c>
      <c r="M120" s="57">
        <f>L120*'Расчет субсидий'!Q120</f>
        <v>-3.8741053404294346</v>
      </c>
      <c r="N120" s="53">
        <f t="shared" si="17"/>
        <v>-26.581232797582672</v>
      </c>
      <c r="O120" s="27" t="s">
        <v>365</v>
      </c>
      <c r="P120" s="27" t="s">
        <v>365</v>
      </c>
      <c r="Q120" s="27" t="s">
        <v>365</v>
      </c>
      <c r="R120" s="27" t="s">
        <v>365</v>
      </c>
      <c r="S120" s="27" t="s">
        <v>365</v>
      </c>
      <c r="T120" s="27" t="s">
        <v>365</v>
      </c>
      <c r="U120" s="52">
        <f t="shared" si="16"/>
        <v>-2.8460196760937704</v>
      </c>
    </row>
    <row r="121" spans="1:21" ht="15" customHeight="1">
      <c r="A121" s="33" t="s">
        <v>108</v>
      </c>
      <c r="B121" s="50">
        <f>'Расчет субсидий'!AB121</f>
        <v>-134.44545454545457</v>
      </c>
      <c r="C121" s="57">
        <f>'Расчет субсидий'!D121-1</f>
        <v>0.30000000000000004</v>
      </c>
      <c r="D121" s="57">
        <f>C121*'Расчет субсидий'!E121</f>
        <v>1.5000000000000002</v>
      </c>
      <c r="E121" s="53">
        <f t="shared" si="14"/>
        <v>16.047272159662466</v>
      </c>
      <c r="F121" s="27" t="s">
        <v>365</v>
      </c>
      <c r="G121" s="27" t="s">
        <v>365</v>
      </c>
      <c r="H121" s="27" t="s">
        <v>365</v>
      </c>
      <c r="I121" s="27" t="s">
        <v>365</v>
      </c>
      <c r="J121" s="27" t="s">
        <v>365</v>
      </c>
      <c r="K121" s="27" t="s">
        <v>365</v>
      </c>
      <c r="L121" s="57">
        <f>'Расчет субсидий'!P121-1</f>
        <v>-0.70335658238884047</v>
      </c>
      <c r="M121" s="57">
        <f>L121*'Расчет субсидий'!Q121</f>
        <v>-14.06713164777681</v>
      </c>
      <c r="N121" s="53">
        <f t="shared" si="17"/>
        <v>-150.49272670511704</v>
      </c>
      <c r="O121" s="27" t="s">
        <v>365</v>
      </c>
      <c r="P121" s="27" t="s">
        <v>365</v>
      </c>
      <c r="Q121" s="27" t="s">
        <v>365</v>
      </c>
      <c r="R121" s="27" t="s">
        <v>365</v>
      </c>
      <c r="S121" s="27" t="s">
        <v>365</v>
      </c>
      <c r="T121" s="27" t="s">
        <v>365</v>
      </c>
      <c r="U121" s="52">
        <f t="shared" si="16"/>
        <v>-12.56713164777681</v>
      </c>
    </row>
    <row r="122" spans="1:21" ht="15" customHeight="1">
      <c r="A122" s="33" t="s">
        <v>109</v>
      </c>
      <c r="B122" s="50">
        <f>'Расчет субсидий'!AB122</f>
        <v>-50.672727272727286</v>
      </c>
      <c r="C122" s="57">
        <f>'Расчет субсидий'!D122-1</f>
        <v>0.11929110981987212</v>
      </c>
      <c r="D122" s="57">
        <f>C122*'Расчет субсидий'!E122</f>
        <v>0.5964555490993606</v>
      </c>
      <c r="E122" s="53">
        <f t="shared" ref="E122:E185" si="18">$B122*D122/$U122</f>
        <v>4.4163686170154133</v>
      </c>
      <c r="F122" s="27" t="s">
        <v>365</v>
      </c>
      <c r="G122" s="27" t="s">
        <v>365</v>
      </c>
      <c r="H122" s="27" t="s">
        <v>365</v>
      </c>
      <c r="I122" s="27" t="s">
        <v>365</v>
      </c>
      <c r="J122" s="27" t="s">
        <v>365</v>
      </c>
      <c r="K122" s="27" t="s">
        <v>365</v>
      </c>
      <c r="L122" s="57">
        <f>'Расчет субсидий'!P122-1</f>
        <v>-0.37200469195106967</v>
      </c>
      <c r="M122" s="57">
        <f>L122*'Расчет субсидий'!Q122</f>
        <v>-7.4400938390213938</v>
      </c>
      <c r="N122" s="53">
        <f t="shared" si="17"/>
        <v>-55.089095889742701</v>
      </c>
      <c r="O122" s="27" t="s">
        <v>365</v>
      </c>
      <c r="P122" s="27" t="s">
        <v>365</v>
      </c>
      <c r="Q122" s="27" t="s">
        <v>365</v>
      </c>
      <c r="R122" s="27" t="s">
        <v>365</v>
      </c>
      <c r="S122" s="27" t="s">
        <v>365</v>
      </c>
      <c r="T122" s="27" t="s">
        <v>365</v>
      </c>
      <c r="U122" s="52">
        <f t="shared" ref="U122:U185" si="19">D122+M122</f>
        <v>-6.8436382899220334</v>
      </c>
    </row>
    <row r="123" spans="1:21" ht="15" customHeight="1">
      <c r="A123" s="33" t="s">
        <v>110</v>
      </c>
      <c r="B123" s="50">
        <f>'Расчет субсидий'!AB123</f>
        <v>-254.60909090909092</v>
      </c>
      <c r="C123" s="57">
        <f>'Расчет субсидий'!D123-1</f>
        <v>0.28354009077155817</v>
      </c>
      <c r="D123" s="57">
        <f>C123*'Расчет субсидий'!E123</f>
        <v>1.4177004538577909</v>
      </c>
      <c r="E123" s="53">
        <f t="shared" si="18"/>
        <v>25.629943291083706</v>
      </c>
      <c r="F123" s="27" t="s">
        <v>365</v>
      </c>
      <c r="G123" s="27" t="s">
        <v>365</v>
      </c>
      <c r="H123" s="27" t="s">
        <v>365</v>
      </c>
      <c r="I123" s="27" t="s">
        <v>365</v>
      </c>
      <c r="J123" s="27" t="s">
        <v>365</v>
      </c>
      <c r="K123" s="27" t="s">
        <v>365</v>
      </c>
      <c r="L123" s="57">
        <f>'Расчет субсидий'!P123-1</f>
        <v>-0.77506025171828974</v>
      </c>
      <c r="M123" s="57">
        <f>L123*'Расчет субсидий'!Q123</f>
        <v>-15.501205034365794</v>
      </c>
      <c r="N123" s="53">
        <f t="shared" si="17"/>
        <v>-280.23903420017461</v>
      </c>
      <c r="O123" s="27" t="s">
        <v>365</v>
      </c>
      <c r="P123" s="27" t="s">
        <v>365</v>
      </c>
      <c r="Q123" s="27" t="s">
        <v>365</v>
      </c>
      <c r="R123" s="27" t="s">
        <v>365</v>
      </c>
      <c r="S123" s="27" t="s">
        <v>365</v>
      </c>
      <c r="T123" s="27" t="s">
        <v>365</v>
      </c>
      <c r="U123" s="52">
        <f t="shared" si="19"/>
        <v>-14.083504580508004</v>
      </c>
    </row>
    <row r="124" spans="1:21" ht="15" customHeight="1">
      <c r="A124" s="33" t="s">
        <v>111</v>
      </c>
      <c r="B124" s="50">
        <f>'Расчет субсидий'!AB124</f>
        <v>0</v>
      </c>
      <c r="C124" s="57">
        <f>'Расчет субсидий'!D124-1</f>
        <v>-0.3493611386957961</v>
      </c>
      <c r="D124" s="57">
        <f>C124*'Расчет субсидий'!E124</f>
        <v>-1.7468056934789806</v>
      </c>
      <c r="E124" s="53">
        <f t="shared" si="18"/>
        <v>0</v>
      </c>
      <c r="F124" s="27" t="s">
        <v>365</v>
      </c>
      <c r="G124" s="27" t="s">
        <v>365</v>
      </c>
      <c r="H124" s="27" t="s">
        <v>365</v>
      </c>
      <c r="I124" s="27" t="s">
        <v>365</v>
      </c>
      <c r="J124" s="27" t="s">
        <v>365</v>
      </c>
      <c r="K124" s="27" t="s">
        <v>365</v>
      </c>
      <c r="L124" s="57">
        <f>'Расчет субсидий'!P124-1</f>
        <v>0.16026009897571636</v>
      </c>
      <c r="M124" s="57">
        <f>L124*'Расчет субсидий'!Q124</f>
        <v>3.2052019795143272</v>
      </c>
      <c r="N124" s="53">
        <f t="shared" si="17"/>
        <v>0</v>
      </c>
      <c r="O124" s="27" t="s">
        <v>365</v>
      </c>
      <c r="P124" s="27" t="s">
        <v>365</v>
      </c>
      <c r="Q124" s="27" t="s">
        <v>365</v>
      </c>
      <c r="R124" s="27" t="s">
        <v>365</v>
      </c>
      <c r="S124" s="27" t="s">
        <v>365</v>
      </c>
      <c r="T124" s="27" t="s">
        <v>365</v>
      </c>
      <c r="U124" s="52">
        <f t="shared" si="19"/>
        <v>1.4583962860353465</v>
      </c>
    </row>
    <row r="125" spans="1:21" ht="15" customHeight="1">
      <c r="A125" s="33" t="s">
        <v>112</v>
      </c>
      <c r="B125" s="50">
        <f>'Расчет субсидий'!AB125</f>
        <v>-227.23636363636362</v>
      </c>
      <c r="C125" s="57">
        <f>'Расчет субсидий'!D125-1</f>
        <v>6.2839418089258858E-2</v>
      </c>
      <c r="D125" s="57">
        <f>C125*'Расчет субсидий'!E125</f>
        <v>0.31419709044629429</v>
      </c>
      <c r="E125" s="53">
        <f t="shared" si="18"/>
        <v>3.6268271416804603</v>
      </c>
      <c r="F125" s="27" t="s">
        <v>365</v>
      </c>
      <c r="G125" s="27" t="s">
        <v>365</v>
      </c>
      <c r="H125" s="27" t="s">
        <v>365</v>
      </c>
      <c r="I125" s="27" t="s">
        <v>365</v>
      </c>
      <c r="J125" s="27" t="s">
        <v>365</v>
      </c>
      <c r="K125" s="27" t="s">
        <v>365</v>
      </c>
      <c r="L125" s="57">
        <f>'Расчет субсидий'!P125-1</f>
        <v>-1</v>
      </c>
      <c r="M125" s="57">
        <f>L125*'Расчет субсидий'!Q125</f>
        <v>-20</v>
      </c>
      <c r="N125" s="53">
        <f t="shared" si="17"/>
        <v>-230.86319077804407</v>
      </c>
      <c r="O125" s="27" t="s">
        <v>365</v>
      </c>
      <c r="P125" s="27" t="s">
        <v>365</v>
      </c>
      <c r="Q125" s="27" t="s">
        <v>365</v>
      </c>
      <c r="R125" s="27" t="s">
        <v>365</v>
      </c>
      <c r="S125" s="27" t="s">
        <v>365</v>
      </c>
      <c r="T125" s="27" t="s">
        <v>365</v>
      </c>
      <c r="U125" s="52">
        <f t="shared" si="19"/>
        <v>-19.685802909553704</v>
      </c>
    </row>
    <row r="126" spans="1:21" ht="15" customHeight="1">
      <c r="A126" s="33" t="s">
        <v>113</v>
      </c>
      <c r="B126" s="50">
        <f>'Расчет субсидий'!AB126</f>
        <v>-15.836363636363643</v>
      </c>
      <c r="C126" s="57">
        <f>'Расчет субсидий'!D126-1</f>
        <v>-0.38662663755458515</v>
      </c>
      <c r="D126" s="57">
        <f>C126*'Расчет субсидий'!E126</f>
        <v>-1.9331331877729259</v>
      </c>
      <c r="E126" s="53">
        <f t="shared" si="18"/>
        <v>-9.1145467475205368</v>
      </c>
      <c r="F126" s="27" t="s">
        <v>365</v>
      </c>
      <c r="G126" s="27" t="s">
        <v>365</v>
      </c>
      <c r="H126" s="27" t="s">
        <v>365</v>
      </c>
      <c r="I126" s="27" t="s">
        <v>365</v>
      </c>
      <c r="J126" s="27" t="s">
        <v>365</v>
      </c>
      <c r="K126" s="27" t="s">
        <v>365</v>
      </c>
      <c r="L126" s="57">
        <f>'Расчет субсидий'!P126-1</f>
        <v>-7.1282575370464896E-2</v>
      </c>
      <c r="M126" s="57">
        <f>L126*'Расчет субсидий'!Q126</f>
        <v>-1.4256515074092979</v>
      </c>
      <c r="N126" s="53">
        <f t="shared" si="17"/>
        <v>-6.7218168888431062</v>
      </c>
      <c r="O126" s="27" t="s">
        <v>365</v>
      </c>
      <c r="P126" s="27" t="s">
        <v>365</v>
      </c>
      <c r="Q126" s="27" t="s">
        <v>365</v>
      </c>
      <c r="R126" s="27" t="s">
        <v>365</v>
      </c>
      <c r="S126" s="27" t="s">
        <v>365</v>
      </c>
      <c r="T126" s="27" t="s">
        <v>365</v>
      </c>
      <c r="U126" s="52">
        <f t="shared" si="19"/>
        <v>-3.3587846951822238</v>
      </c>
    </row>
    <row r="127" spans="1:21" ht="15" customHeight="1">
      <c r="A127" s="33" t="s">
        <v>114</v>
      </c>
      <c r="B127" s="50">
        <f>'Расчет субсидий'!AB127</f>
        <v>-124.5</v>
      </c>
      <c r="C127" s="57">
        <f>'Расчет субсидий'!D127-1</f>
        <v>0.1903999999999999</v>
      </c>
      <c r="D127" s="57">
        <f>C127*'Расчет субсидий'!E127</f>
        <v>0.95199999999999951</v>
      </c>
      <c r="E127" s="53">
        <f t="shared" si="18"/>
        <v>9.5587161113175387</v>
      </c>
      <c r="F127" s="27" t="s">
        <v>365</v>
      </c>
      <c r="G127" s="27" t="s">
        <v>365</v>
      </c>
      <c r="H127" s="27" t="s">
        <v>365</v>
      </c>
      <c r="I127" s="27" t="s">
        <v>365</v>
      </c>
      <c r="J127" s="27" t="s">
        <v>365</v>
      </c>
      <c r="K127" s="27" t="s">
        <v>365</v>
      </c>
      <c r="L127" s="57">
        <f>'Расчет субсидий'!P127-1</f>
        <v>-0.66757865937072502</v>
      </c>
      <c r="M127" s="57">
        <f>L127*'Расчет субсидий'!Q127</f>
        <v>-13.3515731874145</v>
      </c>
      <c r="N127" s="53">
        <f t="shared" si="17"/>
        <v>-134.05871611131755</v>
      </c>
      <c r="O127" s="27" t="s">
        <v>365</v>
      </c>
      <c r="P127" s="27" t="s">
        <v>365</v>
      </c>
      <c r="Q127" s="27" t="s">
        <v>365</v>
      </c>
      <c r="R127" s="27" t="s">
        <v>365</v>
      </c>
      <c r="S127" s="27" t="s">
        <v>365</v>
      </c>
      <c r="T127" s="27" t="s">
        <v>365</v>
      </c>
      <c r="U127" s="52">
        <f t="shared" si="19"/>
        <v>-12.3995731874145</v>
      </c>
    </row>
    <row r="128" spans="1:21" ht="15" customHeight="1">
      <c r="A128" s="33" t="s">
        <v>115</v>
      </c>
      <c r="B128" s="50">
        <f>'Расчет субсидий'!AB128</f>
        <v>-231.36363636363637</v>
      </c>
      <c r="C128" s="57">
        <f>'Расчет субсидий'!D128-1</f>
        <v>-1</v>
      </c>
      <c r="D128" s="57">
        <f>C128*'Расчет субсидий'!E128</f>
        <v>0</v>
      </c>
      <c r="E128" s="53">
        <f t="shared" si="18"/>
        <v>0</v>
      </c>
      <c r="F128" s="27" t="s">
        <v>365</v>
      </c>
      <c r="G128" s="27" t="s">
        <v>365</v>
      </c>
      <c r="H128" s="27" t="s">
        <v>365</v>
      </c>
      <c r="I128" s="27" t="s">
        <v>365</v>
      </c>
      <c r="J128" s="27" t="s">
        <v>365</v>
      </c>
      <c r="K128" s="27" t="s">
        <v>365</v>
      </c>
      <c r="L128" s="57">
        <f>'Расчет субсидий'!P128-1</f>
        <v>-0.88526522593320234</v>
      </c>
      <c r="M128" s="57">
        <f>L128*'Расчет субсидий'!Q128</f>
        <v>-17.705304518664047</v>
      </c>
      <c r="N128" s="53">
        <f t="shared" ref="N128:N191" si="20">$B128*M128/$U128</f>
        <v>-231.36363636363635</v>
      </c>
      <c r="O128" s="27" t="s">
        <v>365</v>
      </c>
      <c r="P128" s="27" t="s">
        <v>365</v>
      </c>
      <c r="Q128" s="27" t="s">
        <v>365</v>
      </c>
      <c r="R128" s="27" t="s">
        <v>365</v>
      </c>
      <c r="S128" s="27" t="s">
        <v>365</v>
      </c>
      <c r="T128" s="27" t="s">
        <v>365</v>
      </c>
      <c r="U128" s="52">
        <f t="shared" si="19"/>
        <v>-17.705304518664047</v>
      </c>
    </row>
    <row r="129" spans="1:21" ht="15" customHeight="1">
      <c r="A129" s="33" t="s">
        <v>116</v>
      </c>
      <c r="B129" s="50">
        <f>'Расчет субсидий'!AB129</f>
        <v>-59.563636363636363</v>
      </c>
      <c r="C129" s="57">
        <f>'Расчет субсидий'!D129-1</f>
        <v>0.21292983109786379</v>
      </c>
      <c r="D129" s="57">
        <f>C129*'Расчет субсидий'!E129</f>
        <v>1.0646491554893189</v>
      </c>
      <c r="E129" s="53">
        <f t="shared" si="18"/>
        <v>10.021066346610631</v>
      </c>
      <c r="F129" s="27" t="s">
        <v>365</v>
      </c>
      <c r="G129" s="27" t="s">
        <v>365</v>
      </c>
      <c r="H129" s="27" t="s">
        <v>365</v>
      </c>
      <c r="I129" s="27" t="s">
        <v>365</v>
      </c>
      <c r="J129" s="27" t="s">
        <v>365</v>
      </c>
      <c r="K129" s="27" t="s">
        <v>365</v>
      </c>
      <c r="L129" s="57">
        <f>'Расчет субсидий'!P129-1</f>
        <v>-0.36963778311125828</v>
      </c>
      <c r="M129" s="57">
        <f>L129*'Расчет субсидий'!Q129</f>
        <v>-7.3927556622251656</v>
      </c>
      <c r="N129" s="53">
        <f t="shared" si="20"/>
        <v>-69.584702710247001</v>
      </c>
      <c r="O129" s="27" t="s">
        <v>365</v>
      </c>
      <c r="P129" s="27" t="s">
        <v>365</v>
      </c>
      <c r="Q129" s="27" t="s">
        <v>365</v>
      </c>
      <c r="R129" s="27" t="s">
        <v>365</v>
      </c>
      <c r="S129" s="27" t="s">
        <v>365</v>
      </c>
      <c r="T129" s="27" t="s">
        <v>365</v>
      </c>
      <c r="U129" s="52">
        <f t="shared" si="19"/>
        <v>-6.3281065067358462</v>
      </c>
    </row>
    <row r="130" spans="1:21" ht="15" customHeight="1">
      <c r="A130" s="32" t="s">
        <v>117</v>
      </c>
      <c r="B130" s="54"/>
      <c r="C130" s="55"/>
      <c r="D130" s="55"/>
      <c r="E130" s="56"/>
      <c r="F130" s="55"/>
      <c r="G130" s="55"/>
      <c r="H130" s="56"/>
      <c r="I130" s="56"/>
      <c r="J130" s="56"/>
      <c r="K130" s="56"/>
      <c r="L130" s="55"/>
      <c r="M130" s="55"/>
      <c r="N130" s="56"/>
      <c r="O130" s="55"/>
      <c r="P130" s="55"/>
      <c r="Q130" s="56"/>
      <c r="R130" s="56"/>
      <c r="S130" s="56"/>
      <c r="T130" s="56"/>
      <c r="U130" s="56"/>
    </row>
    <row r="131" spans="1:21" ht="15" customHeight="1">
      <c r="A131" s="33" t="s">
        <v>118</v>
      </c>
      <c r="B131" s="50">
        <f>'Расчет субсидий'!AB131</f>
        <v>-32</v>
      </c>
      <c r="C131" s="57">
        <f>'Расчет субсидий'!D131-1</f>
        <v>0.21457142857142864</v>
      </c>
      <c r="D131" s="57">
        <f>C131*'Расчет субсидий'!E131</f>
        <v>1.0728571428571432</v>
      </c>
      <c r="E131" s="53">
        <f t="shared" si="18"/>
        <v>2.8791047195318771</v>
      </c>
      <c r="F131" s="27" t="s">
        <v>365</v>
      </c>
      <c r="G131" s="27" t="s">
        <v>365</v>
      </c>
      <c r="H131" s="27" t="s">
        <v>365</v>
      </c>
      <c r="I131" s="27" t="s">
        <v>365</v>
      </c>
      <c r="J131" s="27" t="s">
        <v>365</v>
      </c>
      <c r="K131" s="27" t="s">
        <v>365</v>
      </c>
      <c r="L131" s="57">
        <f>'Расчет субсидий'!P131-1</f>
        <v>-0.64985994397759106</v>
      </c>
      <c r="M131" s="57">
        <f>L131*'Расчет субсидий'!Q131</f>
        <v>-12.997198879551821</v>
      </c>
      <c r="N131" s="53">
        <f t="shared" si="20"/>
        <v>-34.879104719531881</v>
      </c>
      <c r="O131" s="27" t="s">
        <v>365</v>
      </c>
      <c r="P131" s="27" t="s">
        <v>365</v>
      </c>
      <c r="Q131" s="27" t="s">
        <v>365</v>
      </c>
      <c r="R131" s="27" t="s">
        <v>365</v>
      </c>
      <c r="S131" s="27" t="s">
        <v>365</v>
      </c>
      <c r="T131" s="27" t="s">
        <v>365</v>
      </c>
      <c r="U131" s="52">
        <f t="shared" si="19"/>
        <v>-11.924341736694677</v>
      </c>
    </row>
    <row r="132" spans="1:21" ht="15" customHeight="1">
      <c r="A132" s="33" t="s">
        <v>119</v>
      </c>
      <c r="B132" s="50">
        <f>'Расчет субсидий'!AB132</f>
        <v>-37.145454545454548</v>
      </c>
      <c r="C132" s="57">
        <f>'Расчет субсидий'!D132-1</f>
        <v>-0.29243954795125959</v>
      </c>
      <c r="D132" s="57">
        <f>C132*'Расчет субсидий'!E132</f>
        <v>-1.462197739756298</v>
      </c>
      <c r="E132" s="53">
        <f t="shared" si="18"/>
        <v>-4.6529357345505762</v>
      </c>
      <c r="F132" s="27" t="s">
        <v>365</v>
      </c>
      <c r="G132" s="27" t="s">
        <v>365</v>
      </c>
      <c r="H132" s="27" t="s">
        <v>365</v>
      </c>
      <c r="I132" s="27" t="s">
        <v>365</v>
      </c>
      <c r="J132" s="27" t="s">
        <v>365</v>
      </c>
      <c r="K132" s="27" t="s">
        <v>365</v>
      </c>
      <c r="L132" s="57">
        <f>'Расчет субсидий'!P132-1</f>
        <v>-0.51054313099041537</v>
      </c>
      <c r="M132" s="57">
        <f>L132*'Расчет субсидий'!Q132</f>
        <v>-10.210862619808307</v>
      </c>
      <c r="N132" s="53">
        <f t="shared" si="20"/>
        <v>-32.492518810903974</v>
      </c>
      <c r="O132" s="27" t="s">
        <v>365</v>
      </c>
      <c r="P132" s="27" t="s">
        <v>365</v>
      </c>
      <c r="Q132" s="27" t="s">
        <v>365</v>
      </c>
      <c r="R132" s="27" t="s">
        <v>365</v>
      </c>
      <c r="S132" s="27" t="s">
        <v>365</v>
      </c>
      <c r="T132" s="27" t="s">
        <v>365</v>
      </c>
      <c r="U132" s="52">
        <f t="shared" si="19"/>
        <v>-11.673060359564605</v>
      </c>
    </row>
    <row r="133" spans="1:21" ht="15" customHeight="1">
      <c r="A133" s="33" t="s">
        <v>120</v>
      </c>
      <c r="B133" s="50">
        <f>'Расчет субсидий'!AB133</f>
        <v>-59.872727272727268</v>
      </c>
      <c r="C133" s="57">
        <f>'Расчет субсидий'!D133-1</f>
        <v>-0.39200000000000002</v>
      </c>
      <c r="D133" s="57">
        <f>C133*'Расчет субсидий'!E133</f>
        <v>-1.96</v>
      </c>
      <c r="E133" s="53">
        <f t="shared" si="18"/>
        <v>-6.3738205348878472</v>
      </c>
      <c r="F133" s="27" t="s">
        <v>365</v>
      </c>
      <c r="G133" s="27" t="s">
        <v>365</v>
      </c>
      <c r="H133" s="27" t="s">
        <v>365</v>
      </c>
      <c r="I133" s="27" t="s">
        <v>365</v>
      </c>
      <c r="J133" s="27" t="s">
        <v>365</v>
      </c>
      <c r="K133" s="27" t="s">
        <v>365</v>
      </c>
      <c r="L133" s="57">
        <f>'Расчет субсидий'!P133-1</f>
        <v>-0.82256675279931091</v>
      </c>
      <c r="M133" s="57">
        <f>L133*'Расчет субсидий'!Q133</f>
        <v>-16.451335055986217</v>
      </c>
      <c r="N133" s="53">
        <f t="shared" si="20"/>
        <v>-53.49890673783942</v>
      </c>
      <c r="O133" s="27" t="s">
        <v>365</v>
      </c>
      <c r="P133" s="27" t="s">
        <v>365</v>
      </c>
      <c r="Q133" s="27" t="s">
        <v>365</v>
      </c>
      <c r="R133" s="27" t="s">
        <v>365</v>
      </c>
      <c r="S133" s="27" t="s">
        <v>365</v>
      </c>
      <c r="T133" s="27" t="s">
        <v>365</v>
      </c>
      <c r="U133" s="52">
        <f t="shared" si="19"/>
        <v>-18.411335055986218</v>
      </c>
    </row>
    <row r="134" spans="1:21" ht="15" customHeight="1">
      <c r="A134" s="33" t="s">
        <v>121</v>
      </c>
      <c r="B134" s="50">
        <f>'Расчет субсидий'!AB134</f>
        <v>-67.154545454545456</v>
      </c>
      <c r="C134" s="57">
        <f>'Расчет субсидий'!D134-1</f>
        <v>-0.122</v>
      </c>
      <c r="D134" s="57">
        <f>C134*'Расчет субсидий'!E134</f>
        <v>-0.61</v>
      </c>
      <c r="E134" s="53">
        <f t="shared" si="18"/>
        <v>-2.15967324817235</v>
      </c>
      <c r="F134" s="27" t="s">
        <v>365</v>
      </c>
      <c r="G134" s="27" t="s">
        <v>365</v>
      </c>
      <c r="H134" s="27" t="s">
        <v>365</v>
      </c>
      <c r="I134" s="27" t="s">
        <v>365</v>
      </c>
      <c r="J134" s="27" t="s">
        <v>365</v>
      </c>
      <c r="K134" s="27" t="s">
        <v>365</v>
      </c>
      <c r="L134" s="57">
        <f>'Расчет субсидий'!P134-1</f>
        <v>-0.91789052069425903</v>
      </c>
      <c r="M134" s="57">
        <f>L134*'Расчет субсидий'!Q134</f>
        <v>-18.357810413885179</v>
      </c>
      <c r="N134" s="53">
        <f t="shared" si="20"/>
        <v>-64.994872206373103</v>
      </c>
      <c r="O134" s="27" t="s">
        <v>365</v>
      </c>
      <c r="P134" s="27" t="s">
        <v>365</v>
      </c>
      <c r="Q134" s="27" t="s">
        <v>365</v>
      </c>
      <c r="R134" s="27" t="s">
        <v>365</v>
      </c>
      <c r="S134" s="27" t="s">
        <v>365</v>
      </c>
      <c r="T134" s="27" t="s">
        <v>365</v>
      </c>
      <c r="U134" s="52">
        <f t="shared" si="19"/>
        <v>-18.967810413885179</v>
      </c>
    </row>
    <row r="135" spans="1:21" ht="15" customHeight="1">
      <c r="A135" s="33" t="s">
        <v>122</v>
      </c>
      <c r="B135" s="50">
        <f>'Расчет субсидий'!AB135</f>
        <v>10.681818181818187</v>
      </c>
      <c r="C135" s="57">
        <f>'Расчет субсидий'!D135-1</f>
        <v>-0.13848797250859113</v>
      </c>
      <c r="D135" s="57">
        <f>C135*'Расчет субсидий'!E135</f>
        <v>-0.69243986254295564</v>
      </c>
      <c r="E135" s="53">
        <f t="shared" si="18"/>
        <v>-1.8975203303301686</v>
      </c>
      <c r="F135" s="27" t="s">
        <v>365</v>
      </c>
      <c r="G135" s="27" t="s">
        <v>365</v>
      </c>
      <c r="H135" s="27" t="s">
        <v>365</v>
      </c>
      <c r="I135" s="27" t="s">
        <v>365</v>
      </c>
      <c r="J135" s="27" t="s">
        <v>365</v>
      </c>
      <c r="K135" s="27" t="s">
        <v>365</v>
      </c>
      <c r="L135" s="57">
        <f>'Расчет субсидий'!P135-1</f>
        <v>0.22952153110047835</v>
      </c>
      <c r="M135" s="57">
        <f>L135*'Расчет субсидий'!Q135</f>
        <v>4.590430622009567</v>
      </c>
      <c r="N135" s="53">
        <f t="shared" si="20"/>
        <v>12.579338512148356</v>
      </c>
      <c r="O135" s="27" t="s">
        <v>365</v>
      </c>
      <c r="P135" s="27" t="s">
        <v>365</v>
      </c>
      <c r="Q135" s="27" t="s">
        <v>365</v>
      </c>
      <c r="R135" s="27" t="s">
        <v>365</v>
      </c>
      <c r="S135" s="27" t="s">
        <v>365</v>
      </c>
      <c r="T135" s="27" t="s">
        <v>365</v>
      </c>
      <c r="U135" s="52">
        <f t="shared" si="19"/>
        <v>3.8979907594666114</v>
      </c>
    </row>
    <row r="136" spans="1:21" ht="15" customHeight="1">
      <c r="A136" s="33" t="s">
        <v>123</v>
      </c>
      <c r="B136" s="50">
        <f>'Расчет субсидий'!AB136</f>
        <v>-33.681818181818187</v>
      </c>
      <c r="C136" s="57">
        <f>'Расчет субсидий'!D136-1</f>
        <v>-0.37062499999999998</v>
      </c>
      <c r="D136" s="57">
        <f>C136*'Расчет субсидий'!E136</f>
        <v>-1.8531249999999999</v>
      </c>
      <c r="E136" s="53">
        <f t="shared" si="18"/>
        <v>-6.8395386483205174</v>
      </c>
      <c r="F136" s="27" t="s">
        <v>365</v>
      </c>
      <c r="G136" s="27" t="s">
        <v>365</v>
      </c>
      <c r="H136" s="27" t="s">
        <v>365</v>
      </c>
      <c r="I136" s="27" t="s">
        <v>365</v>
      </c>
      <c r="J136" s="27" t="s">
        <v>365</v>
      </c>
      <c r="K136" s="27" t="s">
        <v>365</v>
      </c>
      <c r="L136" s="57">
        <f>'Расчет субсидий'!P136-1</f>
        <v>-0.36363636363636365</v>
      </c>
      <c r="M136" s="57">
        <f>L136*'Расчет субсидий'!Q136</f>
        <v>-7.2727272727272734</v>
      </c>
      <c r="N136" s="53">
        <f t="shared" si="20"/>
        <v>-26.842279533497667</v>
      </c>
      <c r="O136" s="27" t="s">
        <v>365</v>
      </c>
      <c r="P136" s="27" t="s">
        <v>365</v>
      </c>
      <c r="Q136" s="27" t="s">
        <v>365</v>
      </c>
      <c r="R136" s="27" t="s">
        <v>365</v>
      </c>
      <c r="S136" s="27" t="s">
        <v>365</v>
      </c>
      <c r="T136" s="27" t="s">
        <v>365</v>
      </c>
      <c r="U136" s="52">
        <f t="shared" si="19"/>
        <v>-9.1258522727272737</v>
      </c>
    </row>
    <row r="137" spans="1:21" ht="15" customHeight="1">
      <c r="A137" s="33" t="s">
        <v>124</v>
      </c>
      <c r="B137" s="50">
        <f>'Расчет субсидий'!AB137</f>
        <v>-35.554545454545455</v>
      </c>
      <c r="C137" s="57">
        <f>'Расчет субсидий'!D137-1</f>
        <v>0.21196202531645558</v>
      </c>
      <c r="D137" s="57">
        <f>C137*'Расчет субсидий'!E137</f>
        <v>1.0598101265822779</v>
      </c>
      <c r="E137" s="53">
        <f t="shared" si="18"/>
        <v>2.8597819274277563</v>
      </c>
      <c r="F137" s="27" t="s">
        <v>365</v>
      </c>
      <c r="G137" s="27" t="s">
        <v>365</v>
      </c>
      <c r="H137" s="27" t="s">
        <v>365</v>
      </c>
      <c r="I137" s="27" t="s">
        <v>365</v>
      </c>
      <c r="J137" s="27" t="s">
        <v>365</v>
      </c>
      <c r="K137" s="27" t="s">
        <v>365</v>
      </c>
      <c r="L137" s="57">
        <f>'Расчет субсидий'!P137-1</f>
        <v>-0.71180065820404326</v>
      </c>
      <c r="M137" s="57">
        <f>L137*'Расчет субсидий'!Q137</f>
        <v>-14.236013164080866</v>
      </c>
      <c r="N137" s="53">
        <f t="shared" si="20"/>
        <v>-38.414327381973216</v>
      </c>
      <c r="O137" s="27" t="s">
        <v>365</v>
      </c>
      <c r="P137" s="27" t="s">
        <v>365</v>
      </c>
      <c r="Q137" s="27" t="s">
        <v>365</v>
      </c>
      <c r="R137" s="27" t="s">
        <v>365</v>
      </c>
      <c r="S137" s="27" t="s">
        <v>365</v>
      </c>
      <c r="T137" s="27" t="s">
        <v>365</v>
      </c>
      <c r="U137" s="52">
        <f t="shared" si="19"/>
        <v>-13.176203037498588</v>
      </c>
    </row>
    <row r="138" spans="1:21" ht="15" customHeight="1">
      <c r="A138" s="32" t="s">
        <v>125</v>
      </c>
      <c r="B138" s="54"/>
      <c r="C138" s="55"/>
      <c r="D138" s="55"/>
      <c r="E138" s="56"/>
      <c r="F138" s="55"/>
      <c r="G138" s="55"/>
      <c r="H138" s="56"/>
      <c r="I138" s="56"/>
      <c r="J138" s="56"/>
      <c r="K138" s="56"/>
      <c r="L138" s="55"/>
      <c r="M138" s="55"/>
      <c r="N138" s="56"/>
      <c r="O138" s="55"/>
      <c r="P138" s="55"/>
      <c r="Q138" s="56"/>
      <c r="R138" s="56"/>
      <c r="S138" s="56"/>
      <c r="T138" s="56"/>
      <c r="U138" s="56"/>
    </row>
    <row r="139" spans="1:21" ht="15" customHeight="1">
      <c r="A139" s="33" t="s">
        <v>126</v>
      </c>
      <c r="B139" s="50">
        <f>'Расчет субсидий'!AB139</f>
        <v>4.3090909090909122</v>
      </c>
      <c r="C139" s="57">
        <f>'Расчет субсидий'!D139-1</f>
        <v>0.30000000000000004</v>
      </c>
      <c r="D139" s="57">
        <f>C139*'Расчет субсидий'!E139</f>
        <v>1.5000000000000002</v>
      </c>
      <c r="E139" s="53">
        <f t="shared" si="18"/>
        <v>5.7104212860310462</v>
      </c>
      <c r="F139" s="27" t="s">
        <v>365</v>
      </c>
      <c r="G139" s="27" t="s">
        <v>365</v>
      </c>
      <c r="H139" s="27" t="s">
        <v>365</v>
      </c>
      <c r="I139" s="27" t="s">
        <v>365</v>
      </c>
      <c r="J139" s="27" t="s">
        <v>365</v>
      </c>
      <c r="K139" s="27" t="s">
        <v>365</v>
      </c>
      <c r="L139" s="57">
        <f>'Расчет субсидий'!P139-1</f>
        <v>-1.8404907975460127E-2</v>
      </c>
      <c r="M139" s="57">
        <f>L139*'Расчет субсидий'!Q139</f>
        <v>-0.36809815950920255</v>
      </c>
      <c r="N139" s="53">
        <f t="shared" si="20"/>
        <v>-1.4013303769401342</v>
      </c>
      <c r="O139" s="27" t="s">
        <v>365</v>
      </c>
      <c r="P139" s="27" t="s">
        <v>365</v>
      </c>
      <c r="Q139" s="27" t="s">
        <v>365</v>
      </c>
      <c r="R139" s="27" t="s">
        <v>365</v>
      </c>
      <c r="S139" s="27" t="s">
        <v>365</v>
      </c>
      <c r="T139" s="27" t="s">
        <v>365</v>
      </c>
      <c r="U139" s="52">
        <f t="shared" si="19"/>
        <v>1.1319018404907977</v>
      </c>
    </row>
    <row r="140" spans="1:21" ht="15" customHeight="1">
      <c r="A140" s="33" t="s">
        <v>127</v>
      </c>
      <c r="B140" s="50">
        <f>'Расчет субсидий'!AB140</f>
        <v>26.845454545454558</v>
      </c>
      <c r="C140" s="57">
        <f>'Расчет субсидий'!D140-1</f>
        <v>-1</v>
      </c>
      <c r="D140" s="57">
        <f>C140*'Расчет субсидий'!E140</f>
        <v>0</v>
      </c>
      <c r="E140" s="53">
        <f t="shared" si="18"/>
        <v>0</v>
      </c>
      <c r="F140" s="27" t="s">
        <v>365</v>
      </c>
      <c r="G140" s="27" t="s">
        <v>365</v>
      </c>
      <c r="H140" s="27" t="s">
        <v>365</v>
      </c>
      <c r="I140" s="27" t="s">
        <v>365</v>
      </c>
      <c r="J140" s="27" t="s">
        <v>365</v>
      </c>
      <c r="K140" s="27" t="s">
        <v>365</v>
      </c>
      <c r="L140" s="57">
        <f>'Расчет субсидий'!P140-1</f>
        <v>0.21743016759776523</v>
      </c>
      <c r="M140" s="57">
        <f>L140*'Расчет субсидий'!Q140</f>
        <v>4.3486033519553047</v>
      </c>
      <c r="N140" s="53">
        <f t="shared" si="20"/>
        <v>26.845454545454558</v>
      </c>
      <c r="O140" s="27" t="s">
        <v>365</v>
      </c>
      <c r="P140" s="27" t="s">
        <v>365</v>
      </c>
      <c r="Q140" s="27" t="s">
        <v>365</v>
      </c>
      <c r="R140" s="27" t="s">
        <v>365</v>
      </c>
      <c r="S140" s="27" t="s">
        <v>365</v>
      </c>
      <c r="T140" s="27" t="s">
        <v>365</v>
      </c>
      <c r="U140" s="52">
        <f t="shared" si="19"/>
        <v>4.3486033519553047</v>
      </c>
    </row>
    <row r="141" spans="1:21" ht="15" customHeight="1">
      <c r="A141" s="33" t="s">
        <v>128</v>
      </c>
      <c r="B141" s="50">
        <f>'Расчет субсидий'!AB141</f>
        <v>-33.200000000000003</v>
      </c>
      <c r="C141" s="57">
        <f>'Расчет субсидий'!D141-1</f>
        <v>-0.12843881856540085</v>
      </c>
      <c r="D141" s="57">
        <f>C141*'Расчет субсидий'!E141</f>
        <v>-0.64219409282700424</v>
      </c>
      <c r="E141" s="53">
        <f t="shared" si="18"/>
        <v>-3.8782061758802655</v>
      </c>
      <c r="F141" s="27" t="s">
        <v>365</v>
      </c>
      <c r="G141" s="27" t="s">
        <v>365</v>
      </c>
      <c r="H141" s="27" t="s">
        <v>365</v>
      </c>
      <c r="I141" s="27" t="s">
        <v>365</v>
      </c>
      <c r="J141" s="27" t="s">
        <v>365</v>
      </c>
      <c r="K141" s="27" t="s">
        <v>365</v>
      </c>
      <c r="L141" s="57">
        <f>'Расчет субсидий'!P141-1</f>
        <v>-0.24277052238805974</v>
      </c>
      <c r="M141" s="57">
        <f>L141*'Расчет субсидий'!Q141</f>
        <v>-4.8554104477611943</v>
      </c>
      <c r="N141" s="53">
        <f t="shared" si="20"/>
        <v>-29.321793824119734</v>
      </c>
      <c r="O141" s="27" t="s">
        <v>365</v>
      </c>
      <c r="P141" s="27" t="s">
        <v>365</v>
      </c>
      <c r="Q141" s="27" t="s">
        <v>365</v>
      </c>
      <c r="R141" s="27" t="s">
        <v>365</v>
      </c>
      <c r="S141" s="27" t="s">
        <v>365</v>
      </c>
      <c r="T141" s="27" t="s">
        <v>365</v>
      </c>
      <c r="U141" s="52">
        <f t="shared" si="19"/>
        <v>-5.497604540588199</v>
      </c>
    </row>
    <row r="142" spans="1:21" ht="15" customHeight="1">
      <c r="A142" s="33" t="s">
        <v>129</v>
      </c>
      <c r="B142" s="50">
        <f>'Расчет субсидий'!AB142</f>
        <v>-34.654545454545456</v>
      </c>
      <c r="C142" s="57">
        <f>'Расчет субсидий'!D142-1</f>
        <v>-1</v>
      </c>
      <c r="D142" s="57">
        <f>C142*'Расчет субсидий'!E142</f>
        <v>0</v>
      </c>
      <c r="E142" s="53">
        <f t="shared" si="18"/>
        <v>0</v>
      </c>
      <c r="F142" s="27" t="s">
        <v>365</v>
      </c>
      <c r="G142" s="27" t="s">
        <v>365</v>
      </c>
      <c r="H142" s="27" t="s">
        <v>365</v>
      </c>
      <c r="I142" s="27" t="s">
        <v>365</v>
      </c>
      <c r="J142" s="27" t="s">
        <v>365</v>
      </c>
      <c r="K142" s="27" t="s">
        <v>365</v>
      </c>
      <c r="L142" s="57">
        <f>'Расчет субсидий'!P142-1</f>
        <v>-0.28329809725158561</v>
      </c>
      <c r="M142" s="57">
        <f>L142*'Расчет субсидий'!Q142</f>
        <v>-5.6659619450317127</v>
      </c>
      <c r="N142" s="53">
        <f t="shared" si="20"/>
        <v>-34.654545454545456</v>
      </c>
      <c r="O142" s="27" t="s">
        <v>365</v>
      </c>
      <c r="P142" s="27" t="s">
        <v>365</v>
      </c>
      <c r="Q142" s="27" t="s">
        <v>365</v>
      </c>
      <c r="R142" s="27" t="s">
        <v>365</v>
      </c>
      <c r="S142" s="27" t="s">
        <v>365</v>
      </c>
      <c r="T142" s="27" t="s">
        <v>365</v>
      </c>
      <c r="U142" s="52">
        <f t="shared" si="19"/>
        <v>-5.6659619450317127</v>
      </c>
    </row>
    <row r="143" spans="1:21" ht="15" customHeight="1">
      <c r="A143" s="33" t="s">
        <v>130</v>
      </c>
      <c r="B143" s="50">
        <f>'Расчет субсидий'!AB143</f>
        <v>53.690909090909088</v>
      </c>
      <c r="C143" s="57">
        <f>'Расчет субсидий'!D143-1</f>
        <v>-1</v>
      </c>
      <c r="D143" s="57">
        <f>C143*'Расчет субсидий'!E143</f>
        <v>0</v>
      </c>
      <c r="E143" s="53">
        <f t="shared" si="18"/>
        <v>0</v>
      </c>
      <c r="F143" s="27" t="s">
        <v>365</v>
      </c>
      <c r="G143" s="27" t="s">
        <v>365</v>
      </c>
      <c r="H143" s="27" t="s">
        <v>365</v>
      </c>
      <c r="I143" s="27" t="s">
        <v>365</v>
      </c>
      <c r="J143" s="27" t="s">
        <v>365</v>
      </c>
      <c r="K143" s="27" t="s">
        <v>365</v>
      </c>
      <c r="L143" s="57">
        <f>'Расчет субсидий'!P143-1</f>
        <v>0.30000000000000004</v>
      </c>
      <c r="M143" s="57">
        <f>L143*'Расчет субсидий'!Q143</f>
        <v>6.0000000000000009</v>
      </c>
      <c r="N143" s="53">
        <f t="shared" si="20"/>
        <v>53.690909090909088</v>
      </c>
      <c r="O143" s="27" t="s">
        <v>365</v>
      </c>
      <c r="P143" s="27" t="s">
        <v>365</v>
      </c>
      <c r="Q143" s="27" t="s">
        <v>365</v>
      </c>
      <c r="R143" s="27" t="s">
        <v>365</v>
      </c>
      <c r="S143" s="27" t="s">
        <v>365</v>
      </c>
      <c r="T143" s="27" t="s">
        <v>365</v>
      </c>
      <c r="U143" s="52">
        <f t="shared" si="19"/>
        <v>6.0000000000000009</v>
      </c>
    </row>
    <row r="144" spans="1:21" ht="15" customHeight="1">
      <c r="A144" s="33" t="s">
        <v>131</v>
      </c>
      <c r="B144" s="50">
        <f>'Расчет субсидий'!AB144</f>
        <v>-14.490909090909092</v>
      </c>
      <c r="C144" s="57">
        <f>'Расчет субсидий'!D144-1</f>
        <v>0.21652173913043482</v>
      </c>
      <c r="D144" s="57">
        <f>C144*'Расчет субсидий'!E144</f>
        <v>1.0826086956521741</v>
      </c>
      <c r="E144" s="53">
        <f t="shared" si="18"/>
        <v>3.0720569384793568</v>
      </c>
      <c r="F144" s="27" t="s">
        <v>365</v>
      </c>
      <c r="G144" s="27" t="s">
        <v>365</v>
      </c>
      <c r="H144" s="27" t="s">
        <v>365</v>
      </c>
      <c r="I144" s="27" t="s">
        <v>365</v>
      </c>
      <c r="J144" s="27" t="s">
        <v>365</v>
      </c>
      <c r="K144" s="27" t="s">
        <v>365</v>
      </c>
      <c r="L144" s="57">
        <f>'Расчет субсидий'!P144-1</f>
        <v>-0.30946398659966501</v>
      </c>
      <c r="M144" s="57">
        <f>L144*'Расчет субсидий'!Q144</f>
        <v>-6.1892797319933006</v>
      </c>
      <c r="N144" s="53">
        <f t="shared" si="20"/>
        <v>-17.562966029388448</v>
      </c>
      <c r="O144" s="27" t="s">
        <v>365</v>
      </c>
      <c r="P144" s="27" t="s">
        <v>365</v>
      </c>
      <c r="Q144" s="27" t="s">
        <v>365</v>
      </c>
      <c r="R144" s="27" t="s">
        <v>365</v>
      </c>
      <c r="S144" s="27" t="s">
        <v>365</v>
      </c>
      <c r="T144" s="27" t="s">
        <v>365</v>
      </c>
      <c r="U144" s="52">
        <f t="shared" si="19"/>
        <v>-5.1066710363411261</v>
      </c>
    </row>
    <row r="145" spans="1:21" ht="15" customHeight="1">
      <c r="A145" s="33" t="s">
        <v>132</v>
      </c>
      <c r="B145" s="50">
        <f>'Расчет субсидий'!AB145</f>
        <v>-35.472727272727269</v>
      </c>
      <c r="C145" s="57">
        <f>'Расчет субсидий'!D145-1</f>
        <v>-1</v>
      </c>
      <c r="D145" s="57">
        <f>C145*'Расчет субсидий'!E145</f>
        <v>0</v>
      </c>
      <c r="E145" s="53">
        <f t="shared" si="18"/>
        <v>0</v>
      </c>
      <c r="F145" s="27" t="s">
        <v>365</v>
      </c>
      <c r="G145" s="27" t="s">
        <v>365</v>
      </c>
      <c r="H145" s="27" t="s">
        <v>365</v>
      </c>
      <c r="I145" s="27" t="s">
        <v>365</v>
      </c>
      <c r="J145" s="27" t="s">
        <v>365</v>
      </c>
      <c r="K145" s="27" t="s">
        <v>365</v>
      </c>
      <c r="L145" s="57">
        <f>'Расчет субсидий'!P145-1</f>
        <v>-0.29478827361563509</v>
      </c>
      <c r="M145" s="57">
        <f>L145*'Расчет субсидий'!Q145</f>
        <v>-5.8957654723127018</v>
      </c>
      <c r="N145" s="53">
        <f t="shared" si="20"/>
        <v>-35.472727272727269</v>
      </c>
      <c r="O145" s="27" t="s">
        <v>365</v>
      </c>
      <c r="P145" s="27" t="s">
        <v>365</v>
      </c>
      <c r="Q145" s="27" t="s">
        <v>365</v>
      </c>
      <c r="R145" s="27" t="s">
        <v>365</v>
      </c>
      <c r="S145" s="27" t="s">
        <v>365</v>
      </c>
      <c r="T145" s="27" t="s">
        <v>365</v>
      </c>
      <c r="U145" s="52">
        <f t="shared" si="19"/>
        <v>-5.8957654723127018</v>
      </c>
    </row>
    <row r="146" spans="1:21" ht="15" customHeight="1">
      <c r="A146" s="33" t="s">
        <v>133</v>
      </c>
      <c r="B146" s="50">
        <f>'Расчет субсидий'!AB146</f>
        <v>-21.909090909090907</v>
      </c>
      <c r="C146" s="57">
        <f>'Расчет субсидий'!D146-1</f>
        <v>-1</v>
      </c>
      <c r="D146" s="57">
        <f>C146*'Расчет субсидий'!E146</f>
        <v>0</v>
      </c>
      <c r="E146" s="53">
        <f t="shared" si="18"/>
        <v>0</v>
      </c>
      <c r="F146" s="27" t="s">
        <v>365</v>
      </c>
      <c r="G146" s="27" t="s">
        <v>365</v>
      </c>
      <c r="H146" s="27" t="s">
        <v>365</v>
      </c>
      <c r="I146" s="27" t="s">
        <v>365</v>
      </c>
      <c r="J146" s="27" t="s">
        <v>365</v>
      </c>
      <c r="K146" s="27" t="s">
        <v>365</v>
      </c>
      <c r="L146" s="57">
        <f>'Расчет субсидий'!P146-1</f>
        <v>-0.22355889724310773</v>
      </c>
      <c r="M146" s="57">
        <f>L146*'Расчет субсидий'!Q146</f>
        <v>-4.4711779448621547</v>
      </c>
      <c r="N146" s="53">
        <f t="shared" si="20"/>
        <v>-21.909090909090907</v>
      </c>
      <c r="O146" s="27" t="s">
        <v>365</v>
      </c>
      <c r="P146" s="27" t="s">
        <v>365</v>
      </c>
      <c r="Q146" s="27" t="s">
        <v>365</v>
      </c>
      <c r="R146" s="27" t="s">
        <v>365</v>
      </c>
      <c r="S146" s="27" t="s">
        <v>365</v>
      </c>
      <c r="T146" s="27" t="s">
        <v>365</v>
      </c>
      <c r="U146" s="52">
        <f t="shared" si="19"/>
        <v>-4.4711779448621547</v>
      </c>
    </row>
    <row r="147" spans="1:21" ht="15" customHeight="1">
      <c r="A147" s="32" t="s">
        <v>134</v>
      </c>
      <c r="B147" s="54"/>
      <c r="C147" s="55"/>
      <c r="D147" s="55"/>
      <c r="E147" s="56"/>
      <c r="F147" s="55"/>
      <c r="G147" s="55"/>
      <c r="H147" s="56"/>
      <c r="I147" s="56"/>
      <c r="J147" s="56"/>
      <c r="K147" s="56"/>
      <c r="L147" s="55"/>
      <c r="M147" s="55"/>
      <c r="N147" s="56"/>
      <c r="O147" s="55"/>
      <c r="P147" s="55"/>
      <c r="Q147" s="56"/>
      <c r="R147" s="56"/>
      <c r="S147" s="56"/>
      <c r="T147" s="56"/>
      <c r="U147" s="56"/>
    </row>
    <row r="148" spans="1:21" ht="15" customHeight="1">
      <c r="A148" s="33" t="s">
        <v>135</v>
      </c>
      <c r="B148" s="50">
        <f>'Расчет субсидий'!AB148</f>
        <v>-55.645454545454548</v>
      </c>
      <c r="C148" s="57">
        <f>'Расчет субсидий'!D148-1</f>
        <v>-1</v>
      </c>
      <c r="D148" s="57">
        <f>C148*'Расчет субсидий'!E148</f>
        <v>0</v>
      </c>
      <c r="E148" s="53">
        <f t="shared" si="18"/>
        <v>0</v>
      </c>
      <c r="F148" s="27" t="s">
        <v>365</v>
      </c>
      <c r="G148" s="27" t="s">
        <v>365</v>
      </c>
      <c r="H148" s="27" t="s">
        <v>365</v>
      </c>
      <c r="I148" s="27" t="s">
        <v>365</v>
      </c>
      <c r="J148" s="27" t="s">
        <v>365</v>
      </c>
      <c r="K148" s="27" t="s">
        <v>365</v>
      </c>
      <c r="L148" s="57">
        <f>'Расчет субсидий'!P148-1</f>
        <v>-0.71762589928057552</v>
      </c>
      <c r="M148" s="57">
        <f>L148*'Расчет субсидий'!Q148</f>
        <v>-14.352517985611509</v>
      </c>
      <c r="N148" s="53">
        <f t="shared" si="20"/>
        <v>-55.645454545454548</v>
      </c>
      <c r="O148" s="27" t="s">
        <v>365</v>
      </c>
      <c r="P148" s="27" t="s">
        <v>365</v>
      </c>
      <c r="Q148" s="27" t="s">
        <v>365</v>
      </c>
      <c r="R148" s="27" t="s">
        <v>365</v>
      </c>
      <c r="S148" s="27" t="s">
        <v>365</v>
      </c>
      <c r="T148" s="27" t="s">
        <v>365</v>
      </c>
      <c r="U148" s="52">
        <f t="shared" si="19"/>
        <v>-14.352517985611509</v>
      </c>
    </row>
    <row r="149" spans="1:21" ht="15" customHeight="1">
      <c r="A149" s="33" t="s">
        <v>136</v>
      </c>
      <c r="B149" s="50">
        <f>'Расчет субсидий'!AB149</f>
        <v>-57.88181818181819</v>
      </c>
      <c r="C149" s="57">
        <f>'Расчет субсидий'!D149-1</f>
        <v>-1</v>
      </c>
      <c r="D149" s="57">
        <f>C149*'Расчет субсидий'!E149</f>
        <v>0</v>
      </c>
      <c r="E149" s="53">
        <f t="shared" si="18"/>
        <v>0</v>
      </c>
      <c r="F149" s="27" t="s">
        <v>365</v>
      </c>
      <c r="G149" s="27" t="s">
        <v>365</v>
      </c>
      <c r="H149" s="27" t="s">
        <v>365</v>
      </c>
      <c r="I149" s="27" t="s">
        <v>365</v>
      </c>
      <c r="J149" s="27" t="s">
        <v>365</v>
      </c>
      <c r="K149" s="27" t="s">
        <v>365</v>
      </c>
      <c r="L149" s="57">
        <f>'Расчет субсидий'!P149-1</f>
        <v>-0.51181102362204722</v>
      </c>
      <c r="M149" s="57">
        <f>L149*'Расчет субсидий'!Q149</f>
        <v>-10.236220472440944</v>
      </c>
      <c r="N149" s="53">
        <f t="shared" si="20"/>
        <v>-57.88181818181819</v>
      </c>
      <c r="O149" s="27" t="s">
        <v>365</v>
      </c>
      <c r="P149" s="27" t="s">
        <v>365</v>
      </c>
      <c r="Q149" s="27" t="s">
        <v>365</v>
      </c>
      <c r="R149" s="27" t="s">
        <v>365</v>
      </c>
      <c r="S149" s="27" t="s">
        <v>365</v>
      </c>
      <c r="T149" s="27" t="s">
        <v>365</v>
      </c>
      <c r="U149" s="52">
        <f t="shared" si="19"/>
        <v>-10.236220472440944</v>
      </c>
    </row>
    <row r="150" spans="1:21" ht="15" customHeight="1">
      <c r="A150" s="33" t="s">
        <v>137</v>
      </c>
      <c r="B150" s="50">
        <f>'Расчет субсидий'!AB150</f>
        <v>-135.55454545454546</v>
      </c>
      <c r="C150" s="57">
        <f>'Расчет субсидий'!D150-1</f>
        <v>-1</v>
      </c>
      <c r="D150" s="57">
        <f>C150*'Расчет субсидий'!E150</f>
        <v>0</v>
      </c>
      <c r="E150" s="53">
        <f t="shared" si="18"/>
        <v>0</v>
      </c>
      <c r="F150" s="27" t="s">
        <v>365</v>
      </c>
      <c r="G150" s="27" t="s">
        <v>365</v>
      </c>
      <c r="H150" s="27" t="s">
        <v>365</v>
      </c>
      <c r="I150" s="27" t="s">
        <v>365</v>
      </c>
      <c r="J150" s="27" t="s">
        <v>365</v>
      </c>
      <c r="K150" s="27" t="s">
        <v>365</v>
      </c>
      <c r="L150" s="57">
        <f>'Расчет субсидий'!P150-1</f>
        <v>-0.86079759217456742</v>
      </c>
      <c r="M150" s="57">
        <f>L150*'Расчет субсидий'!Q150</f>
        <v>-17.215951843491347</v>
      </c>
      <c r="N150" s="53">
        <f t="shared" si="20"/>
        <v>-135.55454545454546</v>
      </c>
      <c r="O150" s="27" t="s">
        <v>365</v>
      </c>
      <c r="P150" s="27" t="s">
        <v>365</v>
      </c>
      <c r="Q150" s="27" t="s">
        <v>365</v>
      </c>
      <c r="R150" s="27" t="s">
        <v>365</v>
      </c>
      <c r="S150" s="27" t="s">
        <v>365</v>
      </c>
      <c r="T150" s="27" t="s">
        <v>365</v>
      </c>
      <c r="U150" s="52">
        <f t="shared" si="19"/>
        <v>-17.215951843491347</v>
      </c>
    </row>
    <row r="151" spans="1:21" ht="15" customHeight="1">
      <c r="A151" s="33" t="s">
        <v>138</v>
      </c>
      <c r="B151" s="50">
        <f>'Расчет субсидий'!AB151</f>
        <v>-18.972727272727269</v>
      </c>
      <c r="C151" s="57">
        <f>'Расчет субсидий'!D151-1</f>
        <v>7.7974276527330577E-3</v>
      </c>
      <c r="D151" s="57">
        <f>C151*'Расчет субсидий'!E151</f>
        <v>3.8987138263665289E-2</v>
      </c>
      <c r="E151" s="53">
        <f t="shared" si="18"/>
        <v>0.28108519293383366</v>
      </c>
      <c r="F151" s="27" t="s">
        <v>365</v>
      </c>
      <c r="G151" s="27" t="s">
        <v>365</v>
      </c>
      <c r="H151" s="27" t="s">
        <v>365</v>
      </c>
      <c r="I151" s="27" t="s">
        <v>365</v>
      </c>
      <c r="J151" s="27" t="s">
        <v>365</v>
      </c>
      <c r="K151" s="27" t="s">
        <v>365</v>
      </c>
      <c r="L151" s="57">
        <f>'Расчет субсидий'!P151-1</f>
        <v>-0.13352731975428389</v>
      </c>
      <c r="M151" s="57">
        <f>L151*'Расчет субсидий'!Q151</f>
        <v>-2.6705463950856778</v>
      </c>
      <c r="N151" s="53">
        <f t="shared" si="20"/>
        <v>-19.253812465661102</v>
      </c>
      <c r="O151" s="27" t="s">
        <v>365</v>
      </c>
      <c r="P151" s="27" t="s">
        <v>365</v>
      </c>
      <c r="Q151" s="27" t="s">
        <v>365</v>
      </c>
      <c r="R151" s="27" t="s">
        <v>365</v>
      </c>
      <c r="S151" s="27" t="s">
        <v>365</v>
      </c>
      <c r="T151" s="27" t="s">
        <v>365</v>
      </c>
      <c r="U151" s="52">
        <f t="shared" si="19"/>
        <v>-2.6315592568220127</v>
      </c>
    </row>
    <row r="152" spans="1:21" ht="15" customHeight="1">
      <c r="A152" s="33" t="s">
        <v>139</v>
      </c>
      <c r="B152" s="50">
        <f>'Расчет субсидий'!AB152</f>
        <v>-1.4363636363636365</v>
      </c>
      <c r="C152" s="57">
        <f>'Расчет субсидий'!D152-1</f>
        <v>5.1020408163264808E-3</v>
      </c>
      <c r="D152" s="57">
        <f>C152*'Расчет субсидий'!E152</f>
        <v>2.5510204081632404E-2</v>
      </c>
      <c r="E152" s="53">
        <f t="shared" si="18"/>
        <v>6.6993695453910164E-3</v>
      </c>
      <c r="F152" s="27" t="s">
        <v>365</v>
      </c>
      <c r="G152" s="27" t="s">
        <v>365</v>
      </c>
      <c r="H152" s="27" t="s">
        <v>365</v>
      </c>
      <c r="I152" s="27" t="s">
        <v>365</v>
      </c>
      <c r="J152" s="27" t="s">
        <v>365</v>
      </c>
      <c r="K152" s="27" t="s">
        <v>365</v>
      </c>
      <c r="L152" s="57">
        <f>'Расчет субсидий'!P152-1</f>
        <v>-0.27474847844988204</v>
      </c>
      <c r="M152" s="57">
        <f>L152*'Расчет субсидий'!Q152</f>
        <v>-5.4949695689976412</v>
      </c>
      <c r="N152" s="53">
        <f t="shared" si="20"/>
        <v>-1.4430630059090275</v>
      </c>
      <c r="O152" s="27" t="s">
        <v>365</v>
      </c>
      <c r="P152" s="27" t="s">
        <v>365</v>
      </c>
      <c r="Q152" s="27" t="s">
        <v>365</v>
      </c>
      <c r="R152" s="27" t="s">
        <v>365</v>
      </c>
      <c r="S152" s="27" t="s">
        <v>365</v>
      </c>
      <c r="T152" s="27" t="s">
        <v>365</v>
      </c>
      <c r="U152" s="52">
        <f t="shared" si="19"/>
        <v>-5.469459364916009</v>
      </c>
    </row>
    <row r="153" spans="1:21" ht="15" customHeight="1">
      <c r="A153" s="33" t="s">
        <v>140</v>
      </c>
      <c r="B153" s="50">
        <f>'Расчет субсидий'!AB153</f>
        <v>-90.809090909090912</v>
      </c>
      <c r="C153" s="57">
        <f>'Расчет субсидий'!D153-1</f>
        <v>-1</v>
      </c>
      <c r="D153" s="57">
        <f>C153*'Расчет субсидий'!E153</f>
        <v>0</v>
      </c>
      <c r="E153" s="53">
        <f t="shared" si="18"/>
        <v>0</v>
      </c>
      <c r="F153" s="27" t="s">
        <v>365</v>
      </c>
      <c r="G153" s="27" t="s">
        <v>365</v>
      </c>
      <c r="H153" s="27" t="s">
        <v>365</v>
      </c>
      <c r="I153" s="27" t="s">
        <v>365</v>
      </c>
      <c r="J153" s="27" t="s">
        <v>365</v>
      </c>
      <c r="K153" s="27" t="s">
        <v>365</v>
      </c>
      <c r="L153" s="57">
        <f>'Расчет субсидий'!P153-1</f>
        <v>-0.91764705882352937</v>
      </c>
      <c r="M153" s="57">
        <f>L153*'Расчет субсидий'!Q153</f>
        <v>-18.352941176470587</v>
      </c>
      <c r="N153" s="53">
        <f t="shared" si="20"/>
        <v>-90.809090909090912</v>
      </c>
      <c r="O153" s="27" t="s">
        <v>365</v>
      </c>
      <c r="P153" s="27" t="s">
        <v>365</v>
      </c>
      <c r="Q153" s="27" t="s">
        <v>365</v>
      </c>
      <c r="R153" s="27" t="s">
        <v>365</v>
      </c>
      <c r="S153" s="27" t="s">
        <v>365</v>
      </c>
      <c r="T153" s="27" t="s">
        <v>365</v>
      </c>
      <c r="U153" s="52">
        <f t="shared" si="19"/>
        <v>-18.352941176470587</v>
      </c>
    </row>
    <row r="154" spans="1:21" ht="15" customHeight="1">
      <c r="A154" s="32" t="s">
        <v>141</v>
      </c>
      <c r="B154" s="54"/>
      <c r="C154" s="55"/>
      <c r="D154" s="55"/>
      <c r="E154" s="56"/>
      <c r="F154" s="55"/>
      <c r="G154" s="55"/>
      <c r="H154" s="56"/>
      <c r="I154" s="56"/>
      <c r="J154" s="56"/>
      <c r="K154" s="56"/>
      <c r="L154" s="55"/>
      <c r="M154" s="55"/>
      <c r="N154" s="56"/>
      <c r="O154" s="55"/>
      <c r="P154" s="55"/>
      <c r="Q154" s="56"/>
      <c r="R154" s="56"/>
      <c r="S154" s="56"/>
      <c r="T154" s="56"/>
      <c r="U154" s="56"/>
    </row>
    <row r="155" spans="1:21" ht="15" customHeight="1">
      <c r="A155" s="33" t="s">
        <v>142</v>
      </c>
      <c r="B155" s="50">
        <f>'Расчет субсидий'!AB155</f>
        <v>23.672727272727286</v>
      </c>
      <c r="C155" s="57">
        <f>'Расчет субсидий'!D155-1</f>
        <v>5.103668261562988E-2</v>
      </c>
      <c r="D155" s="57">
        <f>C155*'Расчет субсидий'!E155</f>
        <v>0.2551834130781494</v>
      </c>
      <c r="E155" s="53">
        <f t="shared" si="18"/>
        <v>1.3552464478002693</v>
      </c>
      <c r="F155" s="27" t="s">
        <v>365</v>
      </c>
      <c r="G155" s="27" t="s">
        <v>365</v>
      </c>
      <c r="H155" s="27" t="s">
        <v>365</v>
      </c>
      <c r="I155" s="27" t="s">
        <v>365</v>
      </c>
      <c r="J155" s="27" t="s">
        <v>365</v>
      </c>
      <c r="K155" s="27" t="s">
        <v>365</v>
      </c>
      <c r="L155" s="57">
        <f>'Расчет субсидий'!P155-1</f>
        <v>0.21011126564673144</v>
      </c>
      <c r="M155" s="57">
        <f>L155*'Расчет субсидий'!Q155</f>
        <v>4.2022253129346288</v>
      </c>
      <c r="N155" s="53">
        <f t="shared" si="20"/>
        <v>22.317480824927017</v>
      </c>
      <c r="O155" s="27" t="s">
        <v>365</v>
      </c>
      <c r="P155" s="27" t="s">
        <v>365</v>
      </c>
      <c r="Q155" s="27" t="s">
        <v>365</v>
      </c>
      <c r="R155" s="27" t="s">
        <v>365</v>
      </c>
      <c r="S155" s="27" t="s">
        <v>365</v>
      </c>
      <c r="T155" s="27" t="s">
        <v>365</v>
      </c>
      <c r="U155" s="52">
        <f t="shared" si="19"/>
        <v>4.4574087260127779</v>
      </c>
    </row>
    <row r="156" spans="1:21" ht="15" customHeight="1">
      <c r="A156" s="33" t="s">
        <v>143</v>
      </c>
      <c r="B156" s="50">
        <f>'Расчет субсидий'!AB156</f>
        <v>-36.390909090909091</v>
      </c>
      <c r="C156" s="57">
        <f>'Расчет субсидий'!D156-1</f>
        <v>-0.25450000000000006</v>
      </c>
      <c r="D156" s="57">
        <f>C156*'Расчет субсидий'!E156</f>
        <v>-1.2725000000000004</v>
      </c>
      <c r="E156" s="53">
        <f t="shared" si="18"/>
        <v>-3.6712875673411918</v>
      </c>
      <c r="F156" s="27" t="s">
        <v>365</v>
      </c>
      <c r="G156" s="27" t="s">
        <v>365</v>
      </c>
      <c r="H156" s="27" t="s">
        <v>365</v>
      </c>
      <c r="I156" s="27" t="s">
        <v>365</v>
      </c>
      <c r="J156" s="27" t="s">
        <v>365</v>
      </c>
      <c r="K156" s="27" t="s">
        <v>365</v>
      </c>
      <c r="L156" s="57">
        <f>'Расчет субсидий'!P156-1</f>
        <v>-0.5670451799951679</v>
      </c>
      <c r="M156" s="57">
        <f>L156*'Расчет субсидий'!Q156</f>
        <v>-11.340903599903358</v>
      </c>
      <c r="N156" s="53">
        <f t="shared" si="20"/>
        <v>-32.719621523567895</v>
      </c>
      <c r="O156" s="27" t="s">
        <v>365</v>
      </c>
      <c r="P156" s="27" t="s">
        <v>365</v>
      </c>
      <c r="Q156" s="27" t="s">
        <v>365</v>
      </c>
      <c r="R156" s="27" t="s">
        <v>365</v>
      </c>
      <c r="S156" s="27" t="s">
        <v>365</v>
      </c>
      <c r="T156" s="27" t="s">
        <v>365</v>
      </c>
      <c r="U156" s="52">
        <f t="shared" si="19"/>
        <v>-12.613403599903359</v>
      </c>
    </row>
    <row r="157" spans="1:21" ht="15" customHeight="1">
      <c r="A157" s="33" t="s">
        <v>144</v>
      </c>
      <c r="B157" s="50">
        <f>'Расчет субсидий'!AB157</f>
        <v>-50.127272727272725</v>
      </c>
      <c r="C157" s="57">
        <f>'Расчет субсидий'!D157-1</f>
        <v>-6.958333333333333E-2</v>
      </c>
      <c r="D157" s="57">
        <f>C157*'Расчет субсидий'!E157</f>
        <v>-0.34791666666666665</v>
      </c>
      <c r="E157" s="53">
        <f t="shared" si="18"/>
        <v>-2.8924867636887699</v>
      </c>
      <c r="F157" s="27" t="s">
        <v>365</v>
      </c>
      <c r="G157" s="27" t="s">
        <v>365</v>
      </c>
      <c r="H157" s="27" t="s">
        <v>365</v>
      </c>
      <c r="I157" s="27" t="s">
        <v>365</v>
      </c>
      <c r="J157" s="27" t="s">
        <v>365</v>
      </c>
      <c r="K157" s="27" t="s">
        <v>365</v>
      </c>
      <c r="L157" s="57">
        <f>'Расчет субсидий'!P157-1</f>
        <v>-0.28407682775712517</v>
      </c>
      <c r="M157" s="57">
        <f>L157*'Расчет субсидий'!Q157</f>
        <v>-5.6815365551425039</v>
      </c>
      <c r="N157" s="53">
        <f t="shared" si="20"/>
        <v>-47.23478596358396</v>
      </c>
      <c r="O157" s="27" t="s">
        <v>365</v>
      </c>
      <c r="P157" s="27" t="s">
        <v>365</v>
      </c>
      <c r="Q157" s="27" t="s">
        <v>365</v>
      </c>
      <c r="R157" s="27" t="s">
        <v>365</v>
      </c>
      <c r="S157" s="27" t="s">
        <v>365</v>
      </c>
      <c r="T157" s="27" t="s">
        <v>365</v>
      </c>
      <c r="U157" s="52">
        <f t="shared" si="19"/>
        <v>-6.0294532218091703</v>
      </c>
    </row>
    <row r="158" spans="1:21" ht="15" customHeight="1">
      <c r="A158" s="33" t="s">
        <v>145</v>
      </c>
      <c r="B158" s="50">
        <f>'Расчет субсидий'!AB158</f>
        <v>-130.9818181818182</v>
      </c>
      <c r="C158" s="57">
        <f>'Расчет субсидий'!D158-1</f>
        <v>-8.4854392591690031E-2</v>
      </c>
      <c r="D158" s="57">
        <f>C158*'Расчет субсидий'!E158</f>
        <v>-0.42427196295845016</v>
      </c>
      <c r="E158" s="53">
        <f t="shared" si="18"/>
        <v>-7.0271252798872368</v>
      </c>
      <c r="F158" s="27" t="s">
        <v>365</v>
      </c>
      <c r="G158" s="27" t="s">
        <v>365</v>
      </c>
      <c r="H158" s="27" t="s">
        <v>365</v>
      </c>
      <c r="I158" s="27" t="s">
        <v>365</v>
      </c>
      <c r="J158" s="27" t="s">
        <v>365</v>
      </c>
      <c r="K158" s="27" t="s">
        <v>365</v>
      </c>
      <c r="L158" s="57">
        <f>'Расчет субсидий'!P158-1</f>
        <v>-0.37419640877854132</v>
      </c>
      <c r="M158" s="57">
        <f>L158*'Расчет субсидий'!Q158</f>
        <v>-7.483928175570826</v>
      </c>
      <c r="N158" s="53">
        <f t="shared" si="20"/>
        <v>-123.95469290193095</v>
      </c>
      <c r="O158" s="27" t="s">
        <v>365</v>
      </c>
      <c r="P158" s="27" t="s">
        <v>365</v>
      </c>
      <c r="Q158" s="27" t="s">
        <v>365</v>
      </c>
      <c r="R158" s="27" t="s">
        <v>365</v>
      </c>
      <c r="S158" s="27" t="s">
        <v>365</v>
      </c>
      <c r="T158" s="27" t="s">
        <v>365</v>
      </c>
      <c r="U158" s="52">
        <f t="shared" si="19"/>
        <v>-7.9082001385292759</v>
      </c>
    </row>
    <row r="159" spans="1:21" ht="15" customHeight="1">
      <c r="A159" s="33" t="s">
        <v>146</v>
      </c>
      <c r="B159" s="50">
        <f>'Расчет субсидий'!AB159</f>
        <v>6.3363636363636147</v>
      </c>
      <c r="C159" s="57">
        <f>'Расчет субсидий'!D159-1</f>
        <v>-5.913043478260871E-2</v>
      </c>
      <c r="D159" s="57">
        <f>C159*'Расчет субсидий'!E159</f>
        <v>-0.29565217391304355</v>
      </c>
      <c r="E159" s="53">
        <f t="shared" si="18"/>
        <v>-1.8114563744376748</v>
      </c>
      <c r="F159" s="27" t="s">
        <v>365</v>
      </c>
      <c r="G159" s="27" t="s">
        <v>365</v>
      </c>
      <c r="H159" s="27" t="s">
        <v>365</v>
      </c>
      <c r="I159" s="27" t="s">
        <v>365</v>
      </c>
      <c r="J159" s="27" t="s">
        <v>365</v>
      </c>
      <c r="K159" s="27" t="s">
        <v>365</v>
      </c>
      <c r="L159" s="57">
        <f>'Расчет субсидий'!P159-1</f>
        <v>6.6491270031092897E-2</v>
      </c>
      <c r="M159" s="57">
        <f>L159*'Расчет субсидий'!Q159</f>
        <v>1.3298254006218579</v>
      </c>
      <c r="N159" s="53">
        <f t="shared" si="20"/>
        <v>8.1478200108012881</v>
      </c>
      <c r="O159" s="27" t="s">
        <v>365</v>
      </c>
      <c r="P159" s="27" t="s">
        <v>365</v>
      </c>
      <c r="Q159" s="27" t="s">
        <v>365</v>
      </c>
      <c r="R159" s="27" t="s">
        <v>365</v>
      </c>
      <c r="S159" s="27" t="s">
        <v>365</v>
      </c>
      <c r="T159" s="27" t="s">
        <v>365</v>
      </c>
      <c r="U159" s="52">
        <f t="shared" si="19"/>
        <v>1.0341732267088144</v>
      </c>
    </row>
    <row r="160" spans="1:21" ht="15" customHeight="1">
      <c r="A160" s="33" t="s">
        <v>147</v>
      </c>
      <c r="B160" s="50">
        <f>'Расчет субсидий'!AB160</f>
        <v>8.6636363636363569</v>
      </c>
      <c r="C160" s="57">
        <f>'Расчет субсидий'!D160-1</f>
        <v>-0.41431372549019607</v>
      </c>
      <c r="D160" s="57">
        <f>C160*'Расчет субсидий'!E160</f>
        <v>-2.0715686274509801</v>
      </c>
      <c r="E160" s="53">
        <f t="shared" si="18"/>
        <v>-6.3359964805401257</v>
      </c>
      <c r="F160" s="27" t="s">
        <v>365</v>
      </c>
      <c r="G160" s="27" t="s">
        <v>365</v>
      </c>
      <c r="H160" s="27" t="s">
        <v>365</v>
      </c>
      <c r="I160" s="27" t="s">
        <v>365</v>
      </c>
      <c r="J160" s="27" t="s">
        <v>365</v>
      </c>
      <c r="K160" s="27" t="s">
        <v>365</v>
      </c>
      <c r="L160" s="57">
        <f>'Расчет субсидий'!P160-1</f>
        <v>0.2452082235108064</v>
      </c>
      <c r="M160" s="57">
        <f>L160*'Расчет субсидий'!Q160</f>
        <v>4.904164470216128</v>
      </c>
      <c r="N160" s="53">
        <f t="shared" si="20"/>
        <v>14.999632844176482</v>
      </c>
      <c r="O160" s="27" t="s">
        <v>365</v>
      </c>
      <c r="P160" s="27" t="s">
        <v>365</v>
      </c>
      <c r="Q160" s="27" t="s">
        <v>365</v>
      </c>
      <c r="R160" s="27" t="s">
        <v>365</v>
      </c>
      <c r="S160" s="27" t="s">
        <v>365</v>
      </c>
      <c r="T160" s="27" t="s">
        <v>365</v>
      </c>
      <c r="U160" s="52">
        <f t="shared" si="19"/>
        <v>2.8325958427651479</v>
      </c>
    </row>
    <row r="161" spans="1:21" ht="15" customHeight="1">
      <c r="A161" s="33" t="s">
        <v>148</v>
      </c>
      <c r="B161" s="50">
        <f>'Расчет субсидий'!AB161</f>
        <v>-18.136363636363626</v>
      </c>
      <c r="C161" s="57">
        <f>'Расчет субсидий'!D161-1</f>
        <v>0.20105253176559823</v>
      </c>
      <c r="D161" s="57">
        <f>C161*'Расчет субсидий'!E161</f>
        <v>1.0052626588279912</v>
      </c>
      <c r="E161" s="53">
        <f t="shared" si="18"/>
        <v>9.6174071733568844</v>
      </c>
      <c r="F161" s="27" t="s">
        <v>365</v>
      </c>
      <c r="G161" s="27" t="s">
        <v>365</v>
      </c>
      <c r="H161" s="27" t="s">
        <v>365</v>
      </c>
      <c r="I161" s="27" t="s">
        <v>365</v>
      </c>
      <c r="J161" s="27" t="s">
        <v>365</v>
      </c>
      <c r="K161" s="27" t="s">
        <v>365</v>
      </c>
      <c r="L161" s="57">
        <f>'Расчет субсидий'!P161-1</f>
        <v>-0.14504860267314701</v>
      </c>
      <c r="M161" s="57">
        <f>L161*'Расчет субсидий'!Q161</f>
        <v>-2.9009720534629402</v>
      </c>
      <c r="N161" s="53">
        <f t="shared" si="20"/>
        <v>-27.75377080972051</v>
      </c>
      <c r="O161" s="27" t="s">
        <v>365</v>
      </c>
      <c r="P161" s="27" t="s">
        <v>365</v>
      </c>
      <c r="Q161" s="27" t="s">
        <v>365</v>
      </c>
      <c r="R161" s="27" t="s">
        <v>365</v>
      </c>
      <c r="S161" s="27" t="s">
        <v>365</v>
      </c>
      <c r="T161" s="27" t="s">
        <v>365</v>
      </c>
      <c r="U161" s="52">
        <f t="shared" si="19"/>
        <v>-1.895709394634949</v>
      </c>
    </row>
    <row r="162" spans="1:21" ht="15" customHeight="1">
      <c r="A162" s="33" t="s">
        <v>149</v>
      </c>
      <c r="B162" s="50">
        <f>'Расчет субсидий'!AB162</f>
        <v>-66.427272727272722</v>
      </c>
      <c r="C162" s="57">
        <f>'Расчет субсидий'!D162-1</f>
        <v>1.4925373134329067E-3</v>
      </c>
      <c r="D162" s="57">
        <f>C162*'Расчет субсидий'!E162</f>
        <v>7.4626865671645337E-3</v>
      </c>
      <c r="E162" s="53">
        <f t="shared" si="18"/>
        <v>5.3381199315186909E-2</v>
      </c>
      <c r="F162" s="27" t="s">
        <v>365</v>
      </c>
      <c r="G162" s="27" t="s">
        <v>365</v>
      </c>
      <c r="H162" s="27" t="s">
        <v>365</v>
      </c>
      <c r="I162" s="27" t="s">
        <v>365</v>
      </c>
      <c r="J162" s="27" t="s">
        <v>365</v>
      </c>
      <c r="K162" s="27" t="s">
        <v>365</v>
      </c>
      <c r="L162" s="57">
        <f>'Расчет субсидий'!P162-1</f>
        <v>-0.46469945355191256</v>
      </c>
      <c r="M162" s="57">
        <f>L162*'Расчет субсидий'!Q162</f>
        <v>-9.2939890710382507</v>
      </c>
      <c r="N162" s="53">
        <f t="shared" si="20"/>
        <v>-66.480653926587905</v>
      </c>
      <c r="O162" s="27" t="s">
        <v>365</v>
      </c>
      <c r="P162" s="27" t="s">
        <v>365</v>
      </c>
      <c r="Q162" s="27" t="s">
        <v>365</v>
      </c>
      <c r="R162" s="27" t="s">
        <v>365</v>
      </c>
      <c r="S162" s="27" t="s">
        <v>365</v>
      </c>
      <c r="T162" s="27" t="s">
        <v>365</v>
      </c>
      <c r="U162" s="52">
        <f t="shared" si="19"/>
        <v>-9.2865263844710864</v>
      </c>
    </row>
    <row r="163" spans="1:21" ht="15" customHeight="1">
      <c r="A163" s="33" t="s">
        <v>150</v>
      </c>
      <c r="B163" s="50">
        <f>'Расчет субсидий'!AB163</f>
        <v>-101.20909090909095</v>
      </c>
      <c r="C163" s="57">
        <f>'Расчет субсидий'!D163-1</f>
        <v>7.2704975473021349E-3</v>
      </c>
      <c r="D163" s="57">
        <f>C163*'Расчет субсидий'!E163</f>
        <v>3.6352487736510675E-2</v>
      </c>
      <c r="E163" s="53">
        <f t="shared" si="18"/>
        <v>0.39959426301398931</v>
      </c>
      <c r="F163" s="27" t="s">
        <v>365</v>
      </c>
      <c r="G163" s="27" t="s">
        <v>365</v>
      </c>
      <c r="H163" s="27" t="s">
        <v>365</v>
      </c>
      <c r="I163" s="27" t="s">
        <v>365</v>
      </c>
      <c r="J163" s="27" t="s">
        <v>365</v>
      </c>
      <c r="K163" s="27" t="s">
        <v>365</v>
      </c>
      <c r="L163" s="57">
        <f>'Расчет субсидий'!P163-1</f>
        <v>-0.46218487394957986</v>
      </c>
      <c r="M163" s="57">
        <f>L163*'Расчет субсидий'!Q163</f>
        <v>-9.2436974789915975</v>
      </c>
      <c r="N163" s="53">
        <f t="shared" si="20"/>
        <v>-101.60868517210493</v>
      </c>
      <c r="O163" s="27" t="s">
        <v>365</v>
      </c>
      <c r="P163" s="27" t="s">
        <v>365</v>
      </c>
      <c r="Q163" s="27" t="s">
        <v>365</v>
      </c>
      <c r="R163" s="27" t="s">
        <v>365</v>
      </c>
      <c r="S163" s="27" t="s">
        <v>365</v>
      </c>
      <c r="T163" s="27" t="s">
        <v>365</v>
      </c>
      <c r="U163" s="52">
        <f t="shared" si="19"/>
        <v>-9.2073449912550878</v>
      </c>
    </row>
    <row r="164" spans="1:21" ht="15" customHeight="1">
      <c r="A164" s="33" t="s">
        <v>151</v>
      </c>
      <c r="B164" s="50">
        <f>'Расчет субсидий'!AB164</f>
        <v>-51.354545454545473</v>
      </c>
      <c r="C164" s="57">
        <f>'Расчет субсидий'!D164-1</f>
        <v>0.30000000000000004</v>
      </c>
      <c r="D164" s="57">
        <f>C164*'Расчет субсидий'!E164</f>
        <v>1.5000000000000002</v>
      </c>
      <c r="E164" s="53">
        <f t="shared" si="18"/>
        <v>12.398329989195869</v>
      </c>
      <c r="F164" s="27" t="s">
        <v>365</v>
      </c>
      <c r="G164" s="27" t="s">
        <v>365</v>
      </c>
      <c r="H164" s="27" t="s">
        <v>365</v>
      </c>
      <c r="I164" s="27" t="s">
        <v>365</v>
      </c>
      <c r="J164" s="27" t="s">
        <v>365</v>
      </c>
      <c r="K164" s="27" t="s">
        <v>365</v>
      </c>
      <c r="L164" s="57">
        <f>'Расчет субсидий'!P164-1</f>
        <v>-0.38565400843881859</v>
      </c>
      <c r="M164" s="57">
        <f>L164*'Расчет субсидий'!Q164</f>
        <v>-7.7130801687763721</v>
      </c>
      <c r="N164" s="53">
        <f t="shared" si="20"/>
        <v>-63.752875443741338</v>
      </c>
      <c r="O164" s="27" t="s">
        <v>365</v>
      </c>
      <c r="P164" s="27" t="s">
        <v>365</v>
      </c>
      <c r="Q164" s="27" t="s">
        <v>365</v>
      </c>
      <c r="R164" s="27" t="s">
        <v>365</v>
      </c>
      <c r="S164" s="27" t="s">
        <v>365</v>
      </c>
      <c r="T164" s="27" t="s">
        <v>365</v>
      </c>
      <c r="U164" s="52">
        <f t="shared" si="19"/>
        <v>-6.2130801687763721</v>
      </c>
    </row>
    <row r="165" spans="1:21" ht="15" customHeight="1">
      <c r="A165" s="33" t="s">
        <v>152</v>
      </c>
      <c r="B165" s="50">
        <f>'Расчет субсидий'!AB165</f>
        <v>-59.209090909090904</v>
      </c>
      <c r="C165" s="57">
        <f>'Расчет субсидий'!D165-1</f>
        <v>0.1051724137931036</v>
      </c>
      <c r="D165" s="57">
        <f>C165*'Расчет субсидий'!E165</f>
        <v>0.52586206896551801</v>
      </c>
      <c r="E165" s="53">
        <f t="shared" si="18"/>
        <v>2.8994550806432033</v>
      </c>
      <c r="F165" s="27" t="s">
        <v>365</v>
      </c>
      <c r="G165" s="27" t="s">
        <v>365</v>
      </c>
      <c r="H165" s="27" t="s">
        <v>365</v>
      </c>
      <c r="I165" s="27" t="s">
        <v>365</v>
      </c>
      <c r="J165" s="27" t="s">
        <v>365</v>
      </c>
      <c r="K165" s="27" t="s">
        <v>365</v>
      </c>
      <c r="L165" s="57">
        <f>'Расчет субсидий'!P165-1</f>
        <v>-0.56321839080459779</v>
      </c>
      <c r="M165" s="57">
        <f>L165*'Расчет субсидий'!Q165</f>
        <v>-11.264367816091955</v>
      </c>
      <c r="N165" s="53">
        <f t="shared" si="20"/>
        <v>-62.108545989734104</v>
      </c>
      <c r="O165" s="27" t="s">
        <v>365</v>
      </c>
      <c r="P165" s="27" t="s">
        <v>365</v>
      </c>
      <c r="Q165" s="27" t="s">
        <v>365</v>
      </c>
      <c r="R165" s="27" t="s">
        <v>365</v>
      </c>
      <c r="S165" s="27" t="s">
        <v>365</v>
      </c>
      <c r="T165" s="27" t="s">
        <v>365</v>
      </c>
      <c r="U165" s="52">
        <f t="shared" si="19"/>
        <v>-10.738505747126437</v>
      </c>
    </row>
    <row r="166" spans="1:21" ht="15" customHeight="1">
      <c r="A166" s="33" t="s">
        <v>153</v>
      </c>
      <c r="B166" s="50">
        <f>'Расчет субсидий'!AB166</f>
        <v>-25.209090909090904</v>
      </c>
      <c r="C166" s="57">
        <f>'Расчет субсидий'!D166-1</f>
        <v>6.2346856593078925E-2</v>
      </c>
      <c r="D166" s="57">
        <f>C166*'Расчет субсидий'!E166</f>
        <v>0.31173428296539463</v>
      </c>
      <c r="E166" s="53">
        <f t="shared" si="18"/>
        <v>1.8904895803467887</v>
      </c>
      <c r="F166" s="27" t="s">
        <v>365</v>
      </c>
      <c r="G166" s="27" t="s">
        <v>365</v>
      </c>
      <c r="H166" s="27" t="s">
        <v>365</v>
      </c>
      <c r="I166" s="27" t="s">
        <v>365</v>
      </c>
      <c r="J166" s="27" t="s">
        <v>365</v>
      </c>
      <c r="K166" s="27" t="s">
        <v>365</v>
      </c>
      <c r="L166" s="57">
        <f>'Расчет субсидий'!P166-1</f>
        <v>-0.22343070229956496</v>
      </c>
      <c r="M166" s="57">
        <f>L166*'Расчет субсидий'!Q166</f>
        <v>-4.4686140459912993</v>
      </c>
      <c r="N166" s="53">
        <f t="shared" si="20"/>
        <v>-27.099580489437692</v>
      </c>
      <c r="O166" s="27" t="s">
        <v>365</v>
      </c>
      <c r="P166" s="27" t="s">
        <v>365</v>
      </c>
      <c r="Q166" s="27" t="s">
        <v>365</v>
      </c>
      <c r="R166" s="27" t="s">
        <v>365</v>
      </c>
      <c r="S166" s="27" t="s">
        <v>365</v>
      </c>
      <c r="T166" s="27" t="s">
        <v>365</v>
      </c>
      <c r="U166" s="52">
        <f t="shared" si="19"/>
        <v>-4.1568797630259047</v>
      </c>
    </row>
    <row r="167" spans="1:21" ht="15" customHeight="1">
      <c r="A167" s="32" t="s">
        <v>154</v>
      </c>
      <c r="B167" s="54"/>
      <c r="C167" s="55"/>
      <c r="D167" s="55"/>
      <c r="E167" s="56"/>
      <c r="F167" s="55"/>
      <c r="G167" s="55"/>
      <c r="H167" s="56"/>
      <c r="I167" s="56"/>
      <c r="J167" s="56"/>
      <c r="K167" s="56"/>
      <c r="L167" s="55"/>
      <c r="M167" s="55"/>
      <c r="N167" s="56"/>
      <c r="O167" s="55"/>
      <c r="P167" s="55"/>
      <c r="Q167" s="56"/>
      <c r="R167" s="56"/>
      <c r="S167" s="56"/>
      <c r="T167" s="56"/>
      <c r="U167" s="56"/>
    </row>
    <row r="168" spans="1:21" ht="15" customHeight="1">
      <c r="A168" s="33" t="s">
        <v>69</v>
      </c>
      <c r="B168" s="50">
        <f>'Расчет субсидий'!AB168</f>
        <v>58.072727272727292</v>
      </c>
      <c r="C168" s="57">
        <f>'Расчет субсидий'!D168-1</f>
        <v>-1</v>
      </c>
      <c r="D168" s="57">
        <f>C168*'Расчет субсидий'!E168</f>
        <v>0</v>
      </c>
      <c r="E168" s="53">
        <f t="shared" si="18"/>
        <v>0</v>
      </c>
      <c r="F168" s="27" t="s">
        <v>365</v>
      </c>
      <c r="G168" s="27" t="s">
        <v>365</v>
      </c>
      <c r="H168" s="27" t="s">
        <v>365</v>
      </c>
      <c r="I168" s="27" t="s">
        <v>365</v>
      </c>
      <c r="J168" s="27" t="s">
        <v>365</v>
      </c>
      <c r="K168" s="27" t="s">
        <v>365</v>
      </c>
      <c r="L168" s="57">
        <f>'Расчет субсидий'!P168-1</f>
        <v>0.30000000000000004</v>
      </c>
      <c r="M168" s="57">
        <f>L168*'Расчет субсидий'!Q168</f>
        <v>6.0000000000000009</v>
      </c>
      <c r="N168" s="53">
        <f t="shared" si="20"/>
        <v>58.072727272727292</v>
      </c>
      <c r="O168" s="27" t="s">
        <v>365</v>
      </c>
      <c r="P168" s="27" t="s">
        <v>365</v>
      </c>
      <c r="Q168" s="27" t="s">
        <v>365</v>
      </c>
      <c r="R168" s="27" t="s">
        <v>365</v>
      </c>
      <c r="S168" s="27" t="s">
        <v>365</v>
      </c>
      <c r="T168" s="27" t="s">
        <v>365</v>
      </c>
      <c r="U168" s="52">
        <f t="shared" si="19"/>
        <v>6.0000000000000009</v>
      </c>
    </row>
    <row r="169" spans="1:21" ht="15" customHeight="1">
      <c r="A169" s="33" t="s">
        <v>155</v>
      </c>
      <c r="B169" s="50">
        <f>'Расчет субсидий'!AB169</f>
        <v>-127.4</v>
      </c>
      <c r="C169" s="57">
        <f>'Расчет субсидий'!D169-1</f>
        <v>-1</v>
      </c>
      <c r="D169" s="57">
        <f>C169*'Расчет субсидий'!E169</f>
        <v>0</v>
      </c>
      <c r="E169" s="53">
        <f t="shared" si="18"/>
        <v>0</v>
      </c>
      <c r="F169" s="27" t="s">
        <v>365</v>
      </c>
      <c r="G169" s="27" t="s">
        <v>365</v>
      </c>
      <c r="H169" s="27" t="s">
        <v>365</v>
      </c>
      <c r="I169" s="27" t="s">
        <v>365</v>
      </c>
      <c r="J169" s="27" t="s">
        <v>365</v>
      </c>
      <c r="K169" s="27" t="s">
        <v>365</v>
      </c>
      <c r="L169" s="57">
        <f>'Расчет субсидий'!P169-1</f>
        <v>-0.8009985734664764</v>
      </c>
      <c r="M169" s="57">
        <f>L169*'Расчет субсидий'!Q169</f>
        <v>-16.019971469329526</v>
      </c>
      <c r="N169" s="53">
        <f t="shared" si="20"/>
        <v>-127.4</v>
      </c>
      <c r="O169" s="27" t="s">
        <v>365</v>
      </c>
      <c r="P169" s="27" t="s">
        <v>365</v>
      </c>
      <c r="Q169" s="27" t="s">
        <v>365</v>
      </c>
      <c r="R169" s="27" t="s">
        <v>365</v>
      </c>
      <c r="S169" s="27" t="s">
        <v>365</v>
      </c>
      <c r="T169" s="27" t="s">
        <v>365</v>
      </c>
      <c r="U169" s="52">
        <f t="shared" si="19"/>
        <v>-16.019971469329526</v>
      </c>
    </row>
    <row r="170" spans="1:21" ht="15" customHeight="1">
      <c r="A170" s="33" t="s">
        <v>156</v>
      </c>
      <c r="B170" s="50">
        <f>'Расчет субсидий'!AB170</f>
        <v>-214.41818181818181</v>
      </c>
      <c r="C170" s="57">
        <f>'Расчет субсидий'!D170-1</f>
        <v>-1</v>
      </c>
      <c r="D170" s="57">
        <f>C170*'Расчет субсидий'!E170</f>
        <v>0</v>
      </c>
      <c r="E170" s="53">
        <f t="shared" si="18"/>
        <v>0</v>
      </c>
      <c r="F170" s="27" t="s">
        <v>365</v>
      </c>
      <c r="G170" s="27" t="s">
        <v>365</v>
      </c>
      <c r="H170" s="27" t="s">
        <v>365</v>
      </c>
      <c r="I170" s="27" t="s">
        <v>365</v>
      </c>
      <c r="J170" s="27" t="s">
        <v>365</v>
      </c>
      <c r="K170" s="27" t="s">
        <v>365</v>
      </c>
      <c r="L170" s="57">
        <f>'Расчет субсидий'!P170-1</f>
        <v>-0.9092598327655621</v>
      </c>
      <c r="M170" s="57">
        <f>L170*'Расчет субсидий'!Q170</f>
        <v>-18.185196655311241</v>
      </c>
      <c r="N170" s="53">
        <f t="shared" si="20"/>
        <v>-214.41818181818181</v>
      </c>
      <c r="O170" s="27" t="s">
        <v>365</v>
      </c>
      <c r="P170" s="27" t="s">
        <v>365</v>
      </c>
      <c r="Q170" s="27" t="s">
        <v>365</v>
      </c>
      <c r="R170" s="27" t="s">
        <v>365</v>
      </c>
      <c r="S170" s="27" t="s">
        <v>365</v>
      </c>
      <c r="T170" s="27" t="s">
        <v>365</v>
      </c>
      <c r="U170" s="52">
        <f t="shared" si="19"/>
        <v>-18.185196655311241</v>
      </c>
    </row>
    <row r="171" spans="1:21" ht="15" customHeight="1">
      <c r="A171" s="33" t="s">
        <v>157</v>
      </c>
      <c r="B171" s="50">
        <f>'Расчет субсидий'!AB171</f>
        <v>-190.10909090909092</v>
      </c>
      <c r="C171" s="57">
        <f>'Расчет субсидий'!D171-1</f>
        <v>-1</v>
      </c>
      <c r="D171" s="57">
        <f>C171*'Расчет субсидий'!E171</f>
        <v>0</v>
      </c>
      <c r="E171" s="53">
        <f t="shared" si="18"/>
        <v>0</v>
      </c>
      <c r="F171" s="27" t="s">
        <v>365</v>
      </c>
      <c r="G171" s="27" t="s">
        <v>365</v>
      </c>
      <c r="H171" s="27" t="s">
        <v>365</v>
      </c>
      <c r="I171" s="27" t="s">
        <v>365</v>
      </c>
      <c r="J171" s="27" t="s">
        <v>365</v>
      </c>
      <c r="K171" s="27" t="s">
        <v>365</v>
      </c>
      <c r="L171" s="57">
        <f>'Расчет субсидий'!P171-1</f>
        <v>-0.76090356211989574</v>
      </c>
      <c r="M171" s="57">
        <f>L171*'Расчет субсидий'!Q171</f>
        <v>-15.218071242397915</v>
      </c>
      <c r="N171" s="53">
        <f t="shared" si="20"/>
        <v>-190.10909090909092</v>
      </c>
      <c r="O171" s="27" t="s">
        <v>365</v>
      </c>
      <c r="P171" s="27" t="s">
        <v>365</v>
      </c>
      <c r="Q171" s="27" t="s">
        <v>365</v>
      </c>
      <c r="R171" s="27" t="s">
        <v>365</v>
      </c>
      <c r="S171" s="27" t="s">
        <v>365</v>
      </c>
      <c r="T171" s="27" t="s">
        <v>365</v>
      </c>
      <c r="U171" s="52">
        <f t="shared" si="19"/>
        <v>-15.218071242397915</v>
      </c>
    </row>
    <row r="172" spans="1:21" ht="15" customHeight="1">
      <c r="A172" s="33" t="s">
        <v>158</v>
      </c>
      <c r="B172" s="50">
        <f>'Расчет субсидий'!AB172</f>
        <v>-149.9</v>
      </c>
      <c r="C172" s="57">
        <f>'Расчет субсидий'!D172-1</f>
        <v>-0.16721355567509411</v>
      </c>
      <c r="D172" s="57">
        <f>C172*'Расчет субсидий'!E172</f>
        <v>-0.83606777837547053</v>
      </c>
      <c r="E172" s="53">
        <f t="shared" si="18"/>
        <v>-13.041849662872199</v>
      </c>
      <c r="F172" s="27" t="s">
        <v>365</v>
      </c>
      <c r="G172" s="27" t="s">
        <v>365</v>
      </c>
      <c r="H172" s="27" t="s">
        <v>365</v>
      </c>
      <c r="I172" s="27" t="s">
        <v>365</v>
      </c>
      <c r="J172" s="27" t="s">
        <v>365</v>
      </c>
      <c r="K172" s="27" t="s">
        <v>365</v>
      </c>
      <c r="L172" s="57">
        <f>'Расчет субсидий'!P172-1</f>
        <v>-0.43867508314667747</v>
      </c>
      <c r="M172" s="57">
        <f>L172*'Расчет субсидий'!Q172</f>
        <v>-8.7735016629335494</v>
      </c>
      <c r="N172" s="53">
        <f t="shared" si="20"/>
        <v>-136.8581503371278</v>
      </c>
      <c r="O172" s="27" t="s">
        <v>365</v>
      </c>
      <c r="P172" s="27" t="s">
        <v>365</v>
      </c>
      <c r="Q172" s="27" t="s">
        <v>365</v>
      </c>
      <c r="R172" s="27" t="s">
        <v>365</v>
      </c>
      <c r="S172" s="27" t="s">
        <v>365</v>
      </c>
      <c r="T172" s="27" t="s">
        <v>365</v>
      </c>
      <c r="U172" s="52">
        <f t="shared" si="19"/>
        <v>-9.60956944130902</v>
      </c>
    </row>
    <row r="173" spans="1:21" ht="15" customHeight="1">
      <c r="A173" s="33" t="s">
        <v>159</v>
      </c>
      <c r="B173" s="50">
        <f>'Расчет субсидий'!AB173</f>
        <v>-85.809090909090912</v>
      </c>
      <c r="C173" s="57">
        <f>'Расчет субсидий'!D173-1</f>
        <v>-1</v>
      </c>
      <c r="D173" s="57">
        <f>C173*'Расчет субсидий'!E173</f>
        <v>0</v>
      </c>
      <c r="E173" s="53">
        <f t="shared" si="18"/>
        <v>0</v>
      </c>
      <c r="F173" s="27" t="s">
        <v>365</v>
      </c>
      <c r="G173" s="27" t="s">
        <v>365</v>
      </c>
      <c r="H173" s="27" t="s">
        <v>365</v>
      </c>
      <c r="I173" s="27" t="s">
        <v>365</v>
      </c>
      <c r="J173" s="27" t="s">
        <v>365</v>
      </c>
      <c r="K173" s="27" t="s">
        <v>365</v>
      </c>
      <c r="L173" s="57">
        <f>'Расчет субсидий'!P173-1</f>
        <v>-0.57238949391415761</v>
      </c>
      <c r="M173" s="57">
        <f>L173*'Расчет субсидий'!Q173</f>
        <v>-11.447789878283153</v>
      </c>
      <c r="N173" s="53">
        <f t="shared" si="20"/>
        <v>-85.809090909090912</v>
      </c>
      <c r="O173" s="27" t="s">
        <v>365</v>
      </c>
      <c r="P173" s="27" t="s">
        <v>365</v>
      </c>
      <c r="Q173" s="27" t="s">
        <v>365</v>
      </c>
      <c r="R173" s="27" t="s">
        <v>365</v>
      </c>
      <c r="S173" s="27" t="s">
        <v>365</v>
      </c>
      <c r="T173" s="27" t="s">
        <v>365</v>
      </c>
      <c r="U173" s="52">
        <f t="shared" si="19"/>
        <v>-11.447789878283153</v>
      </c>
    </row>
    <row r="174" spans="1:21" ht="15" customHeight="1">
      <c r="A174" s="33" t="s">
        <v>160</v>
      </c>
      <c r="B174" s="50">
        <f>'Расчет субсидий'!AB174</f>
        <v>-108.14545454545453</v>
      </c>
      <c r="C174" s="57">
        <f>'Расчет субсидий'!D174-1</f>
        <v>-8.3463157894736795E-2</v>
      </c>
      <c r="D174" s="57">
        <f>C174*'Расчет субсидий'!E174</f>
        <v>-0.41731578947368397</v>
      </c>
      <c r="E174" s="53">
        <f t="shared" si="18"/>
        <v>-3.4795653500955042</v>
      </c>
      <c r="F174" s="27" t="s">
        <v>365</v>
      </c>
      <c r="G174" s="27" t="s">
        <v>365</v>
      </c>
      <c r="H174" s="27" t="s">
        <v>365</v>
      </c>
      <c r="I174" s="27" t="s">
        <v>365</v>
      </c>
      <c r="J174" s="27" t="s">
        <v>365</v>
      </c>
      <c r="K174" s="27" t="s">
        <v>365</v>
      </c>
      <c r="L174" s="57">
        <f>'Расчет субсидий'!P174-1</f>
        <v>-0.62764632627646333</v>
      </c>
      <c r="M174" s="57">
        <f>L174*'Расчет субсидий'!Q174</f>
        <v>-12.552926525529266</v>
      </c>
      <c r="N174" s="53">
        <f t="shared" si="20"/>
        <v>-104.66588919535903</v>
      </c>
      <c r="O174" s="27" t="s">
        <v>365</v>
      </c>
      <c r="P174" s="27" t="s">
        <v>365</v>
      </c>
      <c r="Q174" s="27" t="s">
        <v>365</v>
      </c>
      <c r="R174" s="27" t="s">
        <v>365</v>
      </c>
      <c r="S174" s="27" t="s">
        <v>365</v>
      </c>
      <c r="T174" s="27" t="s">
        <v>365</v>
      </c>
      <c r="U174" s="52">
        <f t="shared" si="19"/>
        <v>-12.970242315002949</v>
      </c>
    </row>
    <row r="175" spans="1:21" ht="15" customHeight="1">
      <c r="A175" s="33" t="s">
        <v>161</v>
      </c>
      <c r="B175" s="50">
        <f>'Расчет субсидий'!AB175</f>
        <v>-73.836363636363643</v>
      </c>
      <c r="C175" s="57">
        <f>'Расчет субсидий'!D175-1</f>
        <v>-1</v>
      </c>
      <c r="D175" s="57">
        <f>C175*'Расчет субсидий'!E175</f>
        <v>0</v>
      </c>
      <c r="E175" s="53">
        <f t="shared" si="18"/>
        <v>0</v>
      </c>
      <c r="F175" s="27" t="s">
        <v>365</v>
      </c>
      <c r="G175" s="27" t="s">
        <v>365</v>
      </c>
      <c r="H175" s="27" t="s">
        <v>365</v>
      </c>
      <c r="I175" s="27" t="s">
        <v>365</v>
      </c>
      <c r="J175" s="27" t="s">
        <v>365</v>
      </c>
      <c r="K175" s="27" t="s">
        <v>365</v>
      </c>
      <c r="L175" s="57">
        <f>'Расчет субсидий'!P175-1</f>
        <v>-0.69199769717904425</v>
      </c>
      <c r="M175" s="57">
        <f>L175*'Расчет субсидий'!Q175</f>
        <v>-13.839953943580884</v>
      </c>
      <c r="N175" s="53">
        <f t="shared" si="20"/>
        <v>-73.836363636363643</v>
      </c>
      <c r="O175" s="27" t="s">
        <v>365</v>
      </c>
      <c r="P175" s="27" t="s">
        <v>365</v>
      </c>
      <c r="Q175" s="27" t="s">
        <v>365</v>
      </c>
      <c r="R175" s="27" t="s">
        <v>365</v>
      </c>
      <c r="S175" s="27" t="s">
        <v>365</v>
      </c>
      <c r="T175" s="27" t="s">
        <v>365</v>
      </c>
      <c r="U175" s="52">
        <f t="shared" si="19"/>
        <v>-13.839953943580884</v>
      </c>
    </row>
    <row r="176" spans="1:21" ht="15" customHeight="1">
      <c r="A176" s="33" t="s">
        <v>162</v>
      </c>
      <c r="B176" s="50">
        <f>'Расчет субсидий'!AB176</f>
        <v>18.027272727272731</v>
      </c>
      <c r="C176" s="57">
        <f>'Расчет субсидий'!D176-1</f>
        <v>-1</v>
      </c>
      <c r="D176" s="57">
        <f>C176*'Расчет субсидий'!E176</f>
        <v>0</v>
      </c>
      <c r="E176" s="53">
        <f t="shared" si="18"/>
        <v>0</v>
      </c>
      <c r="F176" s="27" t="s">
        <v>365</v>
      </c>
      <c r="G176" s="27" t="s">
        <v>365</v>
      </c>
      <c r="H176" s="27" t="s">
        <v>365</v>
      </c>
      <c r="I176" s="27" t="s">
        <v>365</v>
      </c>
      <c r="J176" s="27" t="s">
        <v>365</v>
      </c>
      <c r="K176" s="27" t="s">
        <v>365</v>
      </c>
      <c r="L176" s="57">
        <f>'Расчет субсидий'!P176-1</f>
        <v>0.12484921592279852</v>
      </c>
      <c r="M176" s="57">
        <f>L176*'Расчет субсидий'!Q176</f>
        <v>2.4969843184559704</v>
      </c>
      <c r="N176" s="53">
        <f t="shared" si="20"/>
        <v>18.027272727272731</v>
      </c>
      <c r="O176" s="27" t="s">
        <v>365</v>
      </c>
      <c r="P176" s="27" t="s">
        <v>365</v>
      </c>
      <c r="Q176" s="27" t="s">
        <v>365</v>
      </c>
      <c r="R176" s="27" t="s">
        <v>365</v>
      </c>
      <c r="S176" s="27" t="s">
        <v>365</v>
      </c>
      <c r="T176" s="27" t="s">
        <v>365</v>
      </c>
      <c r="U176" s="52">
        <f t="shared" si="19"/>
        <v>2.4969843184559704</v>
      </c>
    </row>
    <row r="177" spans="1:21" ht="15" customHeight="1">
      <c r="A177" s="33" t="s">
        <v>97</v>
      </c>
      <c r="B177" s="50">
        <f>'Расчет субсидий'!AB177</f>
        <v>-142.61818181818182</v>
      </c>
      <c r="C177" s="57">
        <f>'Расчет субсидий'!D177-1</f>
        <v>-0.74662068965517236</v>
      </c>
      <c r="D177" s="57">
        <f>C177*'Расчет субсидий'!E177</f>
        <v>-3.7331034482758616</v>
      </c>
      <c r="E177" s="53">
        <f t="shared" si="18"/>
        <v>-28.049813596540858</v>
      </c>
      <c r="F177" s="27" t="s">
        <v>365</v>
      </c>
      <c r="G177" s="27" t="s">
        <v>365</v>
      </c>
      <c r="H177" s="27" t="s">
        <v>365</v>
      </c>
      <c r="I177" s="27" t="s">
        <v>365</v>
      </c>
      <c r="J177" s="27" t="s">
        <v>365</v>
      </c>
      <c r="K177" s="27" t="s">
        <v>365</v>
      </c>
      <c r="L177" s="57">
        <f>'Расчет субсидий'!P177-1</f>
        <v>-0.76238576238576239</v>
      </c>
      <c r="M177" s="57">
        <f>L177*'Расчет субсидий'!Q177</f>
        <v>-15.247715247715249</v>
      </c>
      <c r="N177" s="53">
        <f t="shared" si="20"/>
        <v>-114.56836822164095</v>
      </c>
      <c r="O177" s="27" t="s">
        <v>365</v>
      </c>
      <c r="P177" s="27" t="s">
        <v>365</v>
      </c>
      <c r="Q177" s="27" t="s">
        <v>365</v>
      </c>
      <c r="R177" s="27" t="s">
        <v>365</v>
      </c>
      <c r="S177" s="27" t="s">
        <v>365</v>
      </c>
      <c r="T177" s="27" t="s">
        <v>365</v>
      </c>
      <c r="U177" s="52">
        <f t="shared" si="19"/>
        <v>-18.980818695991111</v>
      </c>
    </row>
    <row r="178" spans="1:21" ht="15" customHeight="1">
      <c r="A178" s="33" t="s">
        <v>163</v>
      </c>
      <c r="B178" s="50">
        <f>'Расчет субсидий'!AB178</f>
        <v>21.072727272727292</v>
      </c>
      <c r="C178" s="57">
        <f>'Расчет субсидий'!D178-1</f>
        <v>2.5870827285920939E-3</v>
      </c>
      <c r="D178" s="57">
        <f>C178*'Расчет субсидий'!E178</f>
        <v>1.2935413642960469E-2</v>
      </c>
      <c r="E178" s="53">
        <f t="shared" si="18"/>
        <v>9.5483367634994987E-2</v>
      </c>
      <c r="F178" s="27" t="s">
        <v>365</v>
      </c>
      <c r="G178" s="27" t="s">
        <v>365</v>
      </c>
      <c r="H178" s="27" t="s">
        <v>365</v>
      </c>
      <c r="I178" s="27" t="s">
        <v>365</v>
      </c>
      <c r="J178" s="27" t="s">
        <v>365</v>
      </c>
      <c r="K178" s="27" t="s">
        <v>365</v>
      </c>
      <c r="L178" s="57">
        <f>'Расчет субсидий'!P178-1</f>
        <v>0.14209245742092458</v>
      </c>
      <c r="M178" s="57">
        <f>L178*'Расчет субсидий'!Q178</f>
        <v>2.8418491484184916</v>
      </c>
      <c r="N178" s="53">
        <f t="shared" si="20"/>
        <v>20.977243905092298</v>
      </c>
      <c r="O178" s="27" t="s">
        <v>365</v>
      </c>
      <c r="P178" s="27" t="s">
        <v>365</v>
      </c>
      <c r="Q178" s="27" t="s">
        <v>365</v>
      </c>
      <c r="R178" s="27" t="s">
        <v>365</v>
      </c>
      <c r="S178" s="27" t="s">
        <v>365</v>
      </c>
      <c r="T178" s="27" t="s">
        <v>365</v>
      </c>
      <c r="U178" s="52">
        <f t="shared" si="19"/>
        <v>2.854784562061452</v>
      </c>
    </row>
    <row r="179" spans="1:21" ht="15" customHeight="1">
      <c r="A179" s="33" t="s">
        <v>164</v>
      </c>
      <c r="B179" s="50">
        <f>'Расчет субсидий'!AB179</f>
        <v>-11.699999999999989</v>
      </c>
      <c r="C179" s="57">
        <f>'Расчет субсидий'!D179-1</f>
        <v>6.4982935153583554E-2</v>
      </c>
      <c r="D179" s="57">
        <f>C179*'Расчет субсидий'!E179</f>
        <v>0.32491467576791777</v>
      </c>
      <c r="E179" s="53">
        <f t="shared" si="18"/>
        <v>3.9038343893379839</v>
      </c>
      <c r="F179" s="27" t="s">
        <v>365</v>
      </c>
      <c r="G179" s="27" t="s">
        <v>365</v>
      </c>
      <c r="H179" s="27" t="s">
        <v>365</v>
      </c>
      <c r="I179" s="27" t="s">
        <v>365</v>
      </c>
      <c r="J179" s="27" t="s">
        <v>365</v>
      </c>
      <c r="K179" s="27" t="s">
        <v>365</v>
      </c>
      <c r="L179" s="57">
        <f>'Расчет субсидий'!P179-1</f>
        <v>-6.4935064935064957E-2</v>
      </c>
      <c r="M179" s="57">
        <f>L179*'Расчет субсидий'!Q179</f>
        <v>-1.2987012987012991</v>
      </c>
      <c r="N179" s="53">
        <f t="shared" si="20"/>
        <v>-15.603834389337973</v>
      </c>
      <c r="O179" s="27" t="s">
        <v>365</v>
      </c>
      <c r="P179" s="27" t="s">
        <v>365</v>
      </c>
      <c r="Q179" s="27" t="s">
        <v>365</v>
      </c>
      <c r="R179" s="27" t="s">
        <v>365</v>
      </c>
      <c r="S179" s="27" t="s">
        <v>365</v>
      </c>
      <c r="T179" s="27" t="s">
        <v>365</v>
      </c>
      <c r="U179" s="52">
        <f t="shared" si="19"/>
        <v>-0.97378662293338136</v>
      </c>
    </row>
    <row r="180" spans="1:21" ht="15" customHeight="1">
      <c r="A180" s="33" t="s">
        <v>165</v>
      </c>
      <c r="B180" s="50">
        <f>'Расчет субсидий'!AB180</f>
        <v>-79.109090909090909</v>
      </c>
      <c r="C180" s="57">
        <f>'Расчет субсидий'!D180-1</f>
        <v>-0.36044052863436127</v>
      </c>
      <c r="D180" s="57">
        <f>C180*'Расчет субсидий'!E180</f>
        <v>-1.8022026431718063</v>
      </c>
      <c r="E180" s="53">
        <f t="shared" si="18"/>
        <v>-13.756457231886117</v>
      </c>
      <c r="F180" s="27" t="s">
        <v>365</v>
      </c>
      <c r="G180" s="27" t="s">
        <v>365</v>
      </c>
      <c r="H180" s="27" t="s">
        <v>365</v>
      </c>
      <c r="I180" s="27" t="s">
        <v>365</v>
      </c>
      <c r="J180" s="27" t="s">
        <v>365</v>
      </c>
      <c r="K180" s="27" t="s">
        <v>365</v>
      </c>
      <c r="L180" s="57">
        <f>'Расчет субсидий'!P180-1</f>
        <v>-0.4280851063829787</v>
      </c>
      <c r="M180" s="57">
        <f>L180*'Расчет субсидий'!Q180</f>
        <v>-8.5617021276595739</v>
      </c>
      <c r="N180" s="53">
        <f t="shared" si="20"/>
        <v>-65.352633677204793</v>
      </c>
      <c r="O180" s="27" t="s">
        <v>365</v>
      </c>
      <c r="P180" s="27" t="s">
        <v>365</v>
      </c>
      <c r="Q180" s="27" t="s">
        <v>365</v>
      </c>
      <c r="R180" s="27" t="s">
        <v>365</v>
      </c>
      <c r="S180" s="27" t="s">
        <v>365</v>
      </c>
      <c r="T180" s="27" t="s">
        <v>365</v>
      </c>
      <c r="U180" s="52">
        <f t="shared" si="19"/>
        <v>-10.363904770831381</v>
      </c>
    </row>
    <row r="181" spans="1:21" ht="15" customHeight="1">
      <c r="A181" s="32" t="s">
        <v>166</v>
      </c>
      <c r="B181" s="54"/>
      <c r="C181" s="55"/>
      <c r="D181" s="55"/>
      <c r="E181" s="56"/>
      <c r="F181" s="55"/>
      <c r="G181" s="55"/>
      <c r="H181" s="56"/>
      <c r="I181" s="56"/>
      <c r="J181" s="56"/>
      <c r="K181" s="56"/>
      <c r="L181" s="55"/>
      <c r="M181" s="55"/>
      <c r="N181" s="56"/>
      <c r="O181" s="55"/>
      <c r="P181" s="55"/>
      <c r="Q181" s="56"/>
      <c r="R181" s="56"/>
      <c r="S181" s="56"/>
      <c r="T181" s="56"/>
      <c r="U181" s="56"/>
    </row>
    <row r="182" spans="1:21" ht="15" customHeight="1">
      <c r="A182" s="33" t="s">
        <v>167</v>
      </c>
      <c r="B182" s="50">
        <f>'Расчет субсидий'!AB182</f>
        <v>-28.654545454545456</v>
      </c>
      <c r="C182" s="57">
        <f>'Расчет субсидий'!D182-1</f>
        <v>-1</v>
      </c>
      <c r="D182" s="57">
        <f>C182*'Расчет субсидий'!E182</f>
        <v>0</v>
      </c>
      <c r="E182" s="53">
        <f t="shared" si="18"/>
        <v>0</v>
      </c>
      <c r="F182" s="27" t="s">
        <v>365</v>
      </c>
      <c r="G182" s="27" t="s">
        <v>365</v>
      </c>
      <c r="H182" s="27" t="s">
        <v>365</v>
      </c>
      <c r="I182" s="27" t="s">
        <v>365</v>
      </c>
      <c r="J182" s="27" t="s">
        <v>365</v>
      </c>
      <c r="K182" s="27" t="s">
        <v>365</v>
      </c>
      <c r="L182" s="57">
        <f>'Расчет субсидий'!P182-1</f>
        <v>-0.25294117647058822</v>
      </c>
      <c r="M182" s="57">
        <f>L182*'Расчет субсидий'!Q182</f>
        <v>-5.0588235294117645</v>
      </c>
      <c r="N182" s="53">
        <f t="shared" si="20"/>
        <v>-28.654545454545456</v>
      </c>
      <c r="O182" s="27" t="s">
        <v>365</v>
      </c>
      <c r="P182" s="27" t="s">
        <v>365</v>
      </c>
      <c r="Q182" s="27" t="s">
        <v>365</v>
      </c>
      <c r="R182" s="27" t="s">
        <v>365</v>
      </c>
      <c r="S182" s="27" t="s">
        <v>365</v>
      </c>
      <c r="T182" s="27" t="s">
        <v>365</v>
      </c>
      <c r="U182" s="52">
        <f t="shared" si="19"/>
        <v>-5.0588235294117645</v>
      </c>
    </row>
    <row r="183" spans="1:21" ht="15" customHeight="1">
      <c r="A183" s="33" t="s">
        <v>168</v>
      </c>
      <c r="B183" s="50">
        <f>'Расчет субсидий'!AB183</f>
        <v>-26.900000000000006</v>
      </c>
      <c r="C183" s="57">
        <f>'Расчет субсидий'!D183-1</f>
        <v>-2.7706065318818029E-2</v>
      </c>
      <c r="D183" s="57">
        <f>C183*'Расчет субсидий'!E183</f>
        <v>-0.13853032659409015</v>
      </c>
      <c r="E183" s="53">
        <f t="shared" si="18"/>
        <v>-1.2615709950523359</v>
      </c>
      <c r="F183" s="27" t="s">
        <v>365</v>
      </c>
      <c r="G183" s="27" t="s">
        <v>365</v>
      </c>
      <c r="H183" s="27" t="s">
        <v>365</v>
      </c>
      <c r="I183" s="27" t="s">
        <v>365</v>
      </c>
      <c r="J183" s="27" t="s">
        <v>365</v>
      </c>
      <c r="K183" s="27" t="s">
        <v>365</v>
      </c>
      <c r="L183" s="57">
        <f>'Расчет субсидий'!P183-1</f>
        <v>-0.14076496516422576</v>
      </c>
      <c r="M183" s="57">
        <f>L183*'Расчет субсидий'!Q183</f>
        <v>-2.8152993032845153</v>
      </c>
      <c r="N183" s="53">
        <f t="shared" si="20"/>
        <v>-25.638429004947668</v>
      </c>
      <c r="O183" s="27" t="s">
        <v>365</v>
      </c>
      <c r="P183" s="27" t="s">
        <v>365</v>
      </c>
      <c r="Q183" s="27" t="s">
        <v>365</v>
      </c>
      <c r="R183" s="27" t="s">
        <v>365</v>
      </c>
      <c r="S183" s="27" t="s">
        <v>365</v>
      </c>
      <c r="T183" s="27" t="s">
        <v>365</v>
      </c>
      <c r="U183" s="52">
        <f t="shared" si="19"/>
        <v>-2.9538296298786055</v>
      </c>
    </row>
    <row r="184" spans="1:21" ht="15" customHeight="1">
      <c r="A184" s="33" t="s">
        <v>169</v>
      </c>
      <c r="B184" s="50">
        <f>'Расчет субсидий'!AB184</f>
        <v>-88.718181818181819</v>
      </c>
      <c r="C184" s="57">
        <f>'Расчет субсидий'!D184-1</f>
        <v>-1</v>
      </c>
      <c r="D184" s="57">
        <f>C184*'Расчет субсидий'!E184</f>
        <v>0</v>
      </c>
      <c r="E184" s="53">
        <f t="shared" si="18"/>
        <v>0</v>
      </c>
      <c r="F184" s="27" t="s">
        <v>365</v>
      </c>
      <c r="G184" s="27" t="s">
        <v>365</v>
      </c>
      <c r="H184" s="27" t="s">
        <v>365</v>
      </c>
      <c r="I184" s="27" t="s">
        <v>365</v>
      </c>
      <c r="J184" s="27" t="s">
        <v>365</v>
      </c>
      <c r="K184" s="27" t="s">
        <v>365</v>
      </c>
      <c r="L184" s="57">
        <f>'Расчет субсидий'!P184-1</f>
        <v>-0.73429084380610421</v>
      </c>
      <c r="M184" s="57">
        <f>L184*'Расчет субсидий'!Q184</f>
        <v>-14.685816876122084</v>
      </c>
      <c r="N184" s="53">
        <f t="shared" si="20"/>
        <v>-88.718181818181819</v>
      </c>
      <c r="O184" s="27" t="s">
        <v>365</v>
      </c>
      <c r="P184" s="27" t="s">
        <v>365</v>
      </c>
      <c r="Q184" s="27" t="s">
        <v>365</v>
      </c>
      <c r="R184" s="27" t="s">
        <v>365</v>
      </c>
      <c r="S184" s="27" t="s">
        <v>365</v>
      </c>
      <c r="T184" s="27" t="s">
        <v>365</v>
      </c>
      <c r="U184" s="52">
        <f t="shared" si="19"/>
        <v>-14.685816876122084</v>
      </c>
    </row>
    <row r="185" spans="1:21" ht="15" customHeight="1">
      <c r="A185" s="33" t="s">
        <v>170</v>
      </c>
      <c r="B185" s="50">
        <f>'Расчет субсидий'!AB185</f>
        <v>-51.145454545454548</v>
      </c>
      <c r="C185" s="57">
        <f>'Расчет субсидий'!D185-1</f>
        <v>-1</v>
      </c>
      <c r="D185" s="57">
        <f>C185*'Расчет субсидий'!E185</f>
        <v>0</v>
      </c>
      <c r="E185" s="53">
        <f t="shared" si="18"/>
        <v>0</v>
      </c>
      <c r="F185" s="27" t="s">
        <v>365</v>
      </c>
      <c r="G185" s="27" t="s">
        <v>365</v>
      </c>
      <c r="H185" s="27" t="s">
        <v>365</v>
      </c>
      <c r="I185" s="27" t="s">
        <v>365</v>
      </c>
      <c r="J185" s="27" t="s">
        <v>365</v>
      </c>
      <c r="K185" s="27" t="s">
        <v>365</v>
      </c>
      <c r="L185" s="57">
        <f>'Расчет субсидий'!P185-1</f>
        <v>-0.88868274582560303</v>
      </c>
      <c r="M185" s="57">
        <f>L185*'Расчет субсидий'!Q185</f>
        <v>-17.773654916512061</v>
      </c>
      <c r="N185" s="53">
        <f t="shared" si="20"/>
        <v>-51.145454545454548</v>
      </c>
      <c r="O185" s="27" t="s">
        <v>365</v>
      </c>
      <c r="P185" s="27" t="s">
        <v>365</v>
      </c>
      <c r="Q185" s="27" t="s">
        <v>365</v>
      </c>
      <c r="R185" s="27" t="s">
        <v>365</v>
      </c>
      <c r="S185" s="27" t="s">
        <v>365</v>
      </c>
      <c r="T185" s="27" t="s">
        <v>365</v>
      </c>
      <c r="U185" s="52">
        <f t="shared" si="19"/>
        <v>-17.773654916512061</v>
      </c>
    </row>
    <row r="186" spans="1:21" ht="15" customHeight="1">
      <c r="A186" s="33" t="s">
        <v>171</v>
      </c>
      <c r="B186" s="50">
        <f>'Расчет субсидий'!AB186</f>
        <v>-49.172727272727265</v>
      </c>
      <c r="C186" s="57">
        <f>'Расчет субсидий'!D186-1</f>
        <v>-1</v>
      </c>
      <c r="D186" s="57">
        <f>C186*'Расчет субсидий'!E186</f>
        <v>0</v>
      </c>
      <c r="E186" s="53">
        <f t="shared" ref="E186:E249" si="21">$B186*D186/$U186</f>
        <v>0</v>
      </c>
      <c r="F186" s="27" t="s">
        <v>365</v>
      </c>
      <c r="G186" s="27" t="s">
        <v>365</v>
      </c>
      <c r="H186" s="27" t="s">
        <v>365</v>
      </c>
      <c r="I186" s="27" t="s">
        <v>365</v>
      </c>
      <c r="J186" s="27" t="s">
        <v>365</v>
      </c>
      <c r="K186" s="27" t="s">
        <v>365</v>
      </c>
      <c r="L186" s="57">
        <f>'Расчет субсидий'!P186-1</f>
        <v>-0.73120216118865367</v>
      </c>
      <c r="M186" s="57">
        <f>L186*'Расчет субсидий'!Q186</f>
        <v>-14.624043223773073</v>
      </c>
      <c r="N186" s="53">
        <f t="shared" si="20"/>
        <v>-49.172727272727265</v>
      </c>
      <c r="O186" s="27" t="s">
        <v>365</v>
      </c>
      <c r="P186" s="27" t="s">
        <v>365</v>
      </c>
      <c r="Q186" s="27" t="s">
        <v>365</v>
      </c>
      <c r="R186" s="27" t="s">
        <v>365</v>
      </c>
      <c r="S186" s="27" t="s">
        <v>365</v>
      </c>
      <c r="T186" s="27" t="s">
        <v>365</v>
      </c>
      <c r="U186" s="52">
        <f t="shared" ref="U186:U249" si="22">D186+M186</f>
        <v>-14.624043223773073</v>
      </c>
    </row>
    <row r="187" spans="1:21" ht="15" customHeight="1">
      <c r="A187" s="33" t="s">
        <v>172</v>
      </c>
      <c r="B187" s="50">
        <f>'Расчет субсидий'!AB187</f>
        <v>-107.90909090909091</v>
      </c>
      <c r="C187" s="57">
        <f>'Расчет субсидий'!D187-1</f>
        <v>-1</v>
      </c>
      <c r="D187" s="57">
        <f>C187*'Расчет субсидий'!E187</f>
        <v>0</v>
      </c>
      <c r="E187" s="53">
        <f t="shared" si="21"/>
        <v>0</v>
      </c>
      <c r="F187" s="27" t="s">
        <v>365</v>
      </c>
      <c r="G187" s="27" t="s">
        <v>365</v>
      </c>
      <c r="H187" s="27" t="s">
        <v>365</v>
      </c>
      <c r="I187" s="27" t="s">
        <v>365</v>
      </c>
      <c r="J187" s="27" t="s">
        <v>365</v>
      </c>
      <c r="K187" s="27" t="s">
        <v>365</v>
      </c>
      <c r="L187" s="57">
        <f>'Расчет субсидий'!P187-1</f>
        <v>-0.83687302304563937</v>
      </c>
      <c r="M187" s="57">
        <f>L187*'Расчет субсидий'!Q187</f>
        <v>-16.737460460912786</v>
      </c>
      <c r="N187" s="53">
        <f t="shared" si="20"/>
        <v>-107.90909090909091</v>
      </c>
      <c r="O187" s="27" t="s">
        <v>365</v>
      </c>
      <c r="P187" s="27" t="s">
        <v>365</v>
      </c>
      <c r="Q187" s="27" t="s">
        <v>365</v>
      </c>
      <c r="R187" s="27" t="s">
        <v>365</v>
      </c>
      <c r="S187" s="27" t="s">
        <v>365</v>
      </c>
      <c r="T187" s="27" t="s">
        <v>365</v>
      </c>
      <c r="U187" s="52">
        <f t="shared" si="22"/>
        <v>-16.737460460912786</v>
      </c>
    </row>
    <row r="188" spans="1:21" ht="15" customHeight="1">
      <c r="A188" s="32" t="s">
        <v>173</v>
      </c>
      <c r="B188" s="54"/>
      <c r="C188" s="55"/>
      <c r="D188" s="55"/>
      <c r="E188" s="56"/>
      <c r="F188" s="55"/>
      <c r="G188" s="55"/>
      <c r="H188" s="56"/>
      <c r="I188" s="56"/>
      <c r="J188" s="56"/>
      <c r="K188" s="56"/>
      <c r="L188" s="55"/>
      <c r="M188" s="55"/>
      <c r="N188" s="56"/>
      <c r="O188" s="55"/>
      <c r="P188" s="55"/>
      <c r="Q188" s="56"/>
      <c r="R188" s="56"/>
      <c r="S188" s="56"/>
      <c r="T188" s="56"/>
      <c r="U188" s="56"/>
    </row>
    <row r="189" spans="1:21" ht="15" customHeight="1">
      <c r="A189" s="33" t="s">
        <v>174</v>
      </c>
      <c r="B189" s="50">
        <f>'Расчет субсидий'!AB189</f>
        <v>-93.627272727272739</v>
      </c>
      <c r="C189" s="57">
        <f>'Расчет субсидий'!D189-1</f>
        <v>-1</v>
      </c>
      <c r="D189" s="57">
        <f>C189*'Расчет субсидий'!E189</f>
        <v>0</v>
      </c>
      <c r="E189" s="53">
        <f t="shared" si="21"/>
        <v>0</v>
      </c>
      <c r="F189" s="27" t="s">
        <v>365</v>
      </c>
      <c r="G189" s="27" t="s">
        <v>365</v>
      </c>
      <c r="H189" s="27" t="s">
        <v>365</v>
      </c>
      <c r="I189" s="27" t="s">
        <v>365</v>
      </c>
      <c r="J189" s="27" t="s">
        <v>365</v>
      </c>
      <c r="K189" s="27" t="s">
        <v>365</v>
      </c>
      <c r="L189" s="57">
        <f>'Расчет субсидий'!P189-1</f>
        <v>-0.90221774193548387</v>
      </c>
      <c r="M189" s="57">
        <f>L189*'Расчет субсидий'!Q189</f>
        <v>-18.044354838709676</v>
      </c>
      <c r="N189" s="53">
        <f t="shared" si="20"/>
        <v>-93.627272727272739</v>
      </c>
      <c r="O189" s="27" t="s">
        <v>365</v>
      </c>
      <c r="P189" s="27" t="s">
        <v>365</v>
      </c>
      <c r="Q189" s="27" t="s">
        <v>365</v>
      </c>
      <c r="R189" s="27" t="s">
        <v>365</v>
      </c>
      <c r="S189" s="27" t="s">
        <v>365</v>
      </c>
      <c r="T189" s="27" t="s">
        <v>365</v>
      </c>
      <c r="U189" s="52">
        <f t="shared" si="22"/>
        <v>-18.044354838709676</v>
      </c>
    </row>
    <row r="190" spans="1:21" ht="15" customHeight="1">
      <c r="A190" s="33" t="s">
        <v>175</v>
      </c>
      <c r="B190" s="50">
        <f>'Расчет субсидий'!AB190</f>
        <v>20.472727272727269</v>
      </c>
      <c r="C190" s="57">
        <f>'Расчет субсидий'!D190-1</f>
        <v>-1</v>
      </c>
      <c r="D190" s="57">
        <f>C190*'Расчет субсидий'!E190</f>
        <v>0</v>
      </c>
      <c r="E190" s="53">
        <f t="shared" si="21"/>
        <v>0</v>
      </c>
      <c r="F190" s="27" t="s">
        <v>365</v>
      </c>
      <c r="G190" s="27" t="s">
        <v>365</v>
      </c>
      <c r="H190" s="27" t="s">
        <v>365</v>
      </c>
      <c r="I190" s="27" t="s">
        <v>365</v>
      </c>
      <c r="J190" s="27" t="s">
        <v>365</v>
      </c>
      <c r="K190" s="27" t="s">
        <v>365</v>
      </c>
      <c r="L190" s="57">
        <f>'Расчет субсидий'!P190-1</f>
        <v>0.2116968541468065</v>
      </c>
      <c r="M190" s="57">
        <f>L190*'Расчет субсидий'!Q190</f>
        <v>4.23393708293613</v>
      </c>
      <c r="N190" s="53">
        <f t="shared" si="20"/>
        <v>20.472727272727269</v>
      </c>
      <c r="O190" s="27" t="s">
        <v>365</v>
      </c>
      <c r="P190" s="27" t="s">
        <v>365</v>
      </c>
      <c r="Q190" s="27" t="s">
        <v>365</v>
      </c>
      <c r="R190" s="27" t="s">
        <v>365</v>
      </c>
      <c r="S190" s="27" t="s">
        <v>365</v>
      </c>
      <c r="T190" s="27" t="s">
        <v>365</v>
      </c>
      <c r="U190" s="52">
        <f t="shared" si="22"/>
        <v>4.23393708293613</v>
      </c>
    </row>
    <row r="191" spans="1:21" ht="15" customHeight="1">
      <c r="A191" s="33" t="s">
        <v>176</v>
      </c>
      <c r="B191" s="50">
        <f>'Расчет субсидий'!AB191</f>
        <v>-145.08181818181819</v>
      </c>
      <c r="C191" s="57">
        <f>'Расчет субсидий'!D191-1</f>
        <v>-1</v>
      </c>
      <c r="D191" s="57">
        <f>C191*'Расчет субсидий'!E191</f>
        <v>0</v>
      </c>
      <c r="E191" s="53">
        <f t="shared" si="21"/>
        <v>0</v>
      </c>
      <c r="F191" s="27" t="s">
        <v>365</v>
      </c>
      <c r="G191" s="27" t="s">
        <v>365</v>
      </c>
      <c r="H191" s="27" t="s">
        <v>365</v>
      </c>
      <c r="I191" s="27" t="s">
        <v>365</v>
      </c>
      <c r="J191" s="27" t="s">
        <v>365</v>
      </c>
      <c r="K191" s="27" t="s">
        <v>365</v>
      </c>
      <c r="L191" s="57">
        <f>'Расчет субсидий'!P191-1</f>
        <v>-0.88347338935574227</v>
      </c>
      <c r="M191" s="57">
        <f>L191*'Расчет субсидий'!Q191</f>
        <v>-17.669467787114847</v>
      </c>
      <c r="N191" s="53">
        <f t="shared" si="20"/>
        <v>-145.08181818181819</v>
      </c>
      <c r="O191" s="27" t="s">
        <v>365</v>
      </c>
      <c r="P191" s="27" t="s">
        <v>365</v>
      </c>
      <c r="Q191" s="27" t="s">
        <v>365</v>
      </c>
      <c r="R191" s="27" t="s">
        <v>365</v>
      </c>
      <c r="S191" s="27" t="s">
        <v>365</v>
      </c>
      <c r="T191" s="27" t="s">
        <v>365</v>
      </c>
      <c r="U191" s="52">
        <f t="shared" si="22"/>
        <v>-17.669467787114847</v>
      </c>
    </row>
    <row r="192" spans="1:21" ht="15" customHeight="1">
      <c r="A192" s="33" t="s">
        <v>177</v>
      </c>
      <c r="B192" s="50">
        <f>'Расчет субсидий'!AB192</f>
        <v>-12.24545454545455</v>
      </c>
      <c r="C192" s="57">
        <f>'Расчет субсидий'!D192-1</f>
        <v>-7.4021548265361226E-2</v>
      </c>
      <c r="D192" s="57">
        <f>C192*'Расчет субсидий'!E192</f>
        <v>-0.37010774132680613</v>
      </c>
      <c r="E192" s="53">
        <f t="shared" si="21"/>
        <v>-1.8127110289543766</v>
      </c>
      <c r="F192" s="27" t="s">
        <v>365</v>
      </c>
      <c r="G192" s="27" t="s">
        <v>365</v>
      </c>
      <c r="H192" s="27" t="s">
        <v>365</v>
      </c>
      <c r="I192" s="27" t="s">
        <v>365</v>
      </c>
      <c r="J192" s="27" t="s">
        <v>365</v>
      </c>
      <c r="K192" s="27" t="s">
        <v>365</v>
      </c>
      <c r="L192" s="57">
        <f>'Расчет субсидий'!P192-1</f>
        <v>-0.10650454145912691</v>
      </c>
      <c r="M192" s="57">
        <f>L192*'Расчет субсидий'!Q192</f>
        <v>-2.1300908291825382</v>
      </c>
      <c r="N192" s="53">
        <f t="shared" ref="N192:N255" si="23">$B192*M192/$U192</f>
        <v>-10.432743516500175</v>
      </c>
      <c r="O192" s="27" t="s">
        <v>365</v>
      </c>
      <c r="P192" s="27" t="s">
        <v>365</v>
      </c>
      <c r="Q192" s="27" t="s">
        <v>365</v>
      </c>
      <c r="R192" s="27" t="s">
        <v>365</v>
      </c>
      <c r="S192" s="27" t="s">
        <v>365</v>
      </c>
      <c r="T192" s="27" t="s">
        <v>365</v>
      </c>
      <c r="U192" s="52">
        <f t="shared" si="22"/>
        <v>-2.5001985705093444</v>
      </c>
    </row>
    <row r="193" spans="1:21" ht="15" customHeight="1">
      <c r="A193" s="33" t="s">
        <v>178</v>
      </c>
      <c r="B193" s="50">
        <f>'Расчет субсидий'!AB193</f>
        <v>-46.36363636363636</v>
      </c>
      <c r="C193" s="57">
        <f>'Расчет субсидий'!D193-1</f>
        <v>6.6666666666665986E-3</v>
      </c>
      <c r="D193" s="57">
        <f>C193*'Расчет субсидий'!E193</f>
        <v>3.3333333333332993E-2</v>
      </c>
      <c r="E193" s="53">
        <f t="shared" si="21"/>
        <v>0.13371492818740313</v>
      </c>
      <c r="F193" s="27" t="s">
        <v>365</v>
      </c>
      <c r="G193" s="27" t="s">
        <v>365</v>
      </c>
      <c r="H193" s="27" t="s">
        <v>365</v>
      </c>
      <c r="I193" s="27" t="s">
        <v>365</v>
      </c>
      <c r="J193" s="27" t="s">
        <v>365</v>
      </c>
      <c r="K193" s="27" t="s">
        <v>365</v>
      </c>
      <c r="L193" s="57">
        <f>'Расчет субсидий'!P193-1</f>
        <v>-0.5795582178959191</v>
      </c>
      <c r="M193" s="57">
        <f>L193*'Расчет субсидий'!Q193</f>
        <v>-11.591164357918382</v>
      </c>
      <c r="N193" s="53">
        <f t="shared" si="23"/>
        <v>-46.497351291823762</v>
      </c>
      <c r="O193" s="27" t="s">
        <v>365</v>
      </c>
      <c r="P193" s="27" t="s">
        <v>365</v>
      </c>
      <c r="Q193" s="27" t="s">
        <v>365</v>
      </c>
      <c r="R193" s="27" t="s">
        <v>365</v>
      </c>
      <c r="S193" s="27" t="s">
        <v>365</v>
      </c>
      <c r="T193" s="27" t="s">
        <v>365</v>
      </c>
      <c r="U193" s="52">
        <f t="shared" si="22"/>
        <v>-11.557831024585049</v>
      </c>
    </row>
    <row r="194" spans="1:21" ht="15" customHeight="1">
      <c r="A194" s="33" t="s">
        <v>179</v>
      </c>
      <c r="B194" s="50">
        <f>'Расчет субсидий'!AB194</f>
        <v>-75.400000000000006</v>
      </c>
      <c r="C194" s="57">
        <f>'Расчет субсидий'!D194-1</f>
        <v>-1</v>
      </c>
      <c r="D194" s="57">
        <f>C194*'Расчет субсидий'!E194</f>
        <v>0</v>
      </c>
      <c r="E194" s="53">
        <f t="shared" si="21"/>
        <v>0</v>
      </c>
      <c r="F194" s="27" t="s">
        <v>365</v>
      </c>
      <c r="G194" s="27" t="s">
        <v>365</v>
      </c>
      <c r="H194" s="27" t="s">
        <v>365</v>
      </c>
      <c r="I194" s="27" t="s">
        <v>365</v>
      </c>
      <c r="J194" s="27" t="s">
        <v>365</v>
      </c>
      <c r="K194" s="27" t="s">
        <v>365</v>
      </c>
      <c r="L194" s="57">
        <f>'Расчет субсидий'!P194-1</f>
        <v>-0.62342292923752063</v>
      </c>
      <c r="M194" s="57">
        <f>L194*'Расчет субсидий'!Q194</f>
        <v>-12.468458584750412</v>
      </c>
      <c r="N194" s="53">
        <f t="shared" si="23"/>
        <v>-75.400000000000006</v>
      </c>
      <c r="O194" s="27" t="s">
        <v>365</v>
      </c>
      <c r="P194" s="27" t="s">
        <v>365</v>
      </c>
      <c r="Q194" s="27" t="s">
        <v>365</v>
      </c>
      <c r="R194" s="27" t="s">
        <v>365</v>
      </c>
      <c r="S194" s="27" t="s">
        <v>365</v>
      </c>
      <c r="T194" s="27" t="s">
        <v>365</v>
      </c>
      <c r="U194" s="52">
        <f t="shared" si="22"/>
        <v>-12.468458584750412</v>
      </c>
    </row>
    <row r="195" spans="1:21" ht="15" customHeight="1">
      <c r="A195" s="33" t="s">
        <v>180</v>
      </c>
      <c r="B195" s="50">
        <f>'Расчет субсидий'!AB195</f>
        <v>-67.163636363636371</v>
      </c>
      <c r="C195" s="57">
        <f>'Расчет субсидий'!D195-1</f>
        <v>-1</v>
      </c>
      <c r="D195" s="57">
        <f>C195*'Расчет субсидий'!E195</f>
        <v>0</v>
      </c>
      <c r="E195" s="53">
        <f t="shared" si="21"/>
        <v>0</v>
      </c>
      <c r="F195" s="27" t="s">
        <v>365</v>
      </c>
      <c r="G195" s="27" t="s">
        <v>365</v>
      </c>
      <c r="H195" s="27" t="s">
        <v>365</v>
      </c>
      <c r="I195" s="27" t="s">
        <v>365</v>
      </c>
      <c r="J195" s="27" t="s">
        <v>365</v>
      </c>
      <c r="K195" s="27" t="s">
        <v>365</v>
      </c>
      <c r="L195" s="57">
        <f>'Расчет субсидий'!P195-1</f>
        <v>-0.50017876296031449</v>
      </c>
      <c r="M195" s="57">
        <f>L195*'Расчет субсидий'!Q195</f>
        <v>-10.00357525920629</v>
      </c>
      <c r="N195" s="53">
        <f t="shared" si="23"/>
        <v>-67.163636363636371</v>
      </c>
      <c r="O195" s="27" t="s">
        <v>365</v>
      </c>
      <c r="P195" s="27" t="s">
        <v>365</v>
      </c>
      <c r="Q195" s="27" t="s">
        <v>365</v>
      </c>
      <c r="R195" s="27" t="s">
        <v>365</v>
      </c>
      <c r="S195" s="27" t="s">
        <v>365</v>
      </c>
      <c r="T195" s="27" t="s">
        <v>365</v>
      </c>
      <c r="U195" s="52">
        <f t="shared" si="22"/>
        <v>-10.00357525920629</v>
      </c>
    </row>
    <row r="196" spans="1:21" ht="15" customHeight="1">
      <c r="A196" s="33" t="s">
        <v>181</v>
      </c>
      <c r="B196" s="50">
        <f>'Расчет субсидий'!AB196</f>
        <v>-8.4454545454545453</v>
      </c>
      <c r="C196" s="57">
        <f>'Расчет субсидий'!D196-1</f>
        <v>2.4906226556639099E-2</v>
      </c>
      <c r="D196" s="57">
        <f>C196*'Расчет субсидий'!E196</f>
        <v>0.1245311327831955</v>
      </c>
      <c r="E196" s="53">
        <f t="shared" si="21"/>
        <v>0.34646975939470515</v>
      </c>
      <c r="F196" s="27" t="s">
        <v>365</v>
      </c>
      <c r="G196" s="27" t="s">
        <v>365</v>
      </c>
      <c r="H196" s="27" t="s">
        <v>365</v>
      </c>
      <c r="I196" s="27" t="s">
        <v>365</v>
      </c>
      <c r="J196" s="27" t="s">
        <v>365</v>
      </c>
      <c r="K196" s="27" t="s">
        <v>365</v>
      </c>
      <c r="L196" s="57">
        <f>'Расчет субсидий'!P196-1</f>
        <v>-0.15800344234079178</v>
      </c>
      <c r="M196" s="57">
        <f>L196*'Расчет субсидий'!Q196</f>
        <v>-3.1600688468158356</v>
      </c>
      <c r="N196" s="53">
        <f t="shared" si="23"/>
        <v>-8.7919243048492515</v>
      </c>
      <c r="O196" s="27" t="s">
        <v>365</v>
      </c>
      <c r="P196" s="27" t="s">
        <v>365</v>
      </c>
      <c r="Q196" s="27" t="s">
        <v>365</v>
      </c>
      <c r="R196" s="27" t="s">
        <v>365</v>
      </c>
      <c r="S196" s="27" t="s">
        <v>365</v>
      </c>
      <c r="T196" s="27" t="s">
        <v>365</v>
      </c>
      <c r="U196" s="52">
        <f t="shared" si="22"/>
        <v>-3.0355377140326398</v>
      </c>
    </row>
    <row r="197" spans="1:21" ht="15" customHeight="1">
      <c r="A197" s="33" t="s">
        <v>182</v>
      </c>
      <c r="B197" s="50">
        <f>'Расчет субсидий'!AB197</f>
        <v>-143.32727272727271</v>
      </c>
      <c r="C197" s="57">
        <f>'Расчет субсидий'!D197-1</f>
        <v>-1</v>
      </c>
      <c r="D197" s="57">
        <f>C197*'Расчет субсидий'!E197</f>
        <v>0</v>
      </c>
      <c r="E197" s="53">
        <f t="shared" si="21"/>
        <v>0</v>
      </c>
      <c r="F197" s="27" t="s">
        <v>365</v>
      </c>
      <c r="G197" s="27" t="s">
        <v>365</v>
      </c>
      <c r="H197" s="27" t="s">
        <v>365</v>
      </c>
      <c r="I197" s="27" t="s">
        <v>365</v>
      </c>
      <c r="J197" s="27" t="s">
        <v>365</v>
      </c>
      <c r="K197" s="27" t="s">
        <v>365</v>
      </c>
      <c r="L197" s="57">
        <f>'Расчет субсидий'!P197-1</f>
        <v>-0.85982282438770197</v>
      </c>
      <c r="M197" s="57">
        <f>L197*'Расчет субсидий'!Q197</f>
        <v>-17.196456487754041</v>
      </c>
      <c r="N197" s="53">
        <f t="shared" si="23"/>
        <v>-143.32727272727271</v>
      </c>
      <c r="O197" s="27" t="s">
        <v>365</v>
      </c>
      <c r="P197" s="27" t="s">
        <v>365</v>
      </c>
      <c r="Q197" s="27" t="s">
        <v>365</v>
      </c>
      <c r="R197" s="27" t="s">
        <v>365</v>
      </c>
      <c r="S197" s="27" t="s">
        <v>365</v>
      </c>
      <c r="T197" s="27" t="s">
        <v>365</v>
      </c>
      <c r="U197" s="52">
        <f t="shared" si="22"/>
        <v>-17.196456487754041</v>
      </c>
    </row>
    <row r="198" spans="1:21" ht="15" customHeight="1">
      <c r="A198" s="33" t="s">
        <v>183</v>
      </c>
      <c r="B198" s="50">
        <f>'Расчет субсидий'!AB198</f>
        <v>-78.409090909090907</v>
      </c>
      <c r="C198" s="57">
        <f>'Расчет субсидий'!D198-1</f>
        <v>-1</v>
      </c>
      <c r="D198" s="57">
        <f>C198*'Расчет субсидий'!E198</f>
        <v>0</v>
      </c>
      <c r="E198" s="53">
        <f t="shared" si="21"/>
        <v>0</v>
      </c>
      <c r="F198" s="27" t="s">
        <v>365</v>
      </c>
      <c r="G198" s="27" t="s">
        <v>365</v>
      </c>
      <c r="H198" s="27" t="s">
        <v>365</v>
      </c>
      <c r="I198" s="27" t="s">
        <v>365</v>
      </c>
      <c r="J198" s="27" t="s">
        <v>365</v>
      </c>
      <c r="K198" s="27" t="s">
        <v>365</v>
      </c>
      <c r="L198" s="57">
        <f>'Расчет субсидий'!P198-1</f>
        <v>-0.6822594880847308</v>
      </c>
      <c r="M198" s="57">
        <f>L198*'Расчет субсидий'!Q198</f>
        <v>-13.645189761694617</v>
      </c>
      <c r="N198" s="53">
        <f t="shared" si="23"/>
        <v>-78.409090909090907</v>
      </c>
      <c r="O198" s="27" t="s">
        <v>365</v>
      </c>
      <c r="P198" s="27" t="s">
        <v>365</v>
      </c>
      <c r="Q198" s="27" t="s">
        <v>365</v>
      </c>
      <c r="R198" s="27" t="s">
        <v>365</v>
      </c>
      <c r="S198" s="27" t="s">
        <v>365</v>
      </c>
      <c r="T198" s="27" t="s">
        <v>365</v>
      </c>
      <c r="U198" s="52">
        <f t="shared" si="22"/>
        <v>-13.645189761694617</v>
      </c>
    </row>
    <row r="199" spans="1:21" ht="15" customHeight="1">
      <c r="A199" s="33" t="s">
        <v>184</v>
      </c>
      <c r="B199" s="50">
        <f>'Расчет субсидий'!AB199</f>
        <v>-126.27272727272727</v>
      </c>
      <c r="C199" s="57">
        <f>'Расчет субсидий'!D199-1</f>
        <v>-1</v>
      </c>
      <c r="D199" s="57">
        <f>C199*'Расчет субсидий'!E199</f>
        <v>0</v>
      </c>
      <c r="E199" s="53">
        <f t="shared" si="21"/>
        <v>0</v>
      </c>
      <c r="F199" s="27" t="s">
        <v>365</v>
      </c>
      <c r="G199" s="27" t="s">
        <v>365</v>
      </c>
      <c r="H199" s="27" t="s">
        <v>365</v>
      </c>
      <c r="I199" s="27" t="s">
        <v>365</v>
      </c>
      <c r="J199" s="27" t="s">
        <v>365</v>
      </c>
      <c r="K199" s="27" t="s">
        <v>365</v>
      </c>
      <c r="L199" s="57">
        <f>'Расчет субсидий'!P199-1</f>
        <v>-1</v>
      </c>
      <c r="M199" s="57">
        <f>L199*'Расчет субсидий'!Q199</f>
        <v>-20</v>
      </c>
      <c r="N199" s="53">
        <f t="shared" si="23"/>
        <v>-126.27272727272728</v>
      </c>
      <c r="O199" s="27" t="s">
        <v>365</v>
      </c>
      <c r="P199" s="27" t="s">
        <v>365</v>
      </c>
      <c r="Q199" s="27" t="s">
        <v>365</v>
      </c>
      <c r="R199" s="27" t="s">
        <v>365</v>
      </c>
      <c r="S199" s="27" t="s">
        <v>365</v>
      </c>
      <c r="T199" s="27" t="s">
        <v>365</v>
      </c>
      <c r="U199" s="52">
        <f t="shared" si="22"/>
        <v>-20</v>
      </c>
    </row>
    <row r="200" spans="1:21" ht="15" customHeight="1">
      <c r="A200" s="33" t="s">
        <v>185</v>
      </c>
      <c r="B200" s="50">
        <f>'Расчет субсидий'!AB200</f>
        <v>-90.2</v>
      </c>
      <c r="C200" s="57">
        <f>'Расчет субсидий'!D200-1</f>
        <v>-1</v>
      </c>
      <c r="D200" s="57">
        <f>C200*'Расчет субсидий'!E200</f>
        <v>0</v>
      </c>
      <c r="E200" s="53">
        <f t="shared" si="21"/>
        <v>0</v>
      </c>
      <c r="F200" s="27" t="s">
        <v>365</v>
      </c>
      <c r="G200" s="27" t="s">
        <v>365</v>
      </c>
      <c r="H200" s="27" t="s">
        <v>365</v>
      </c>
      <c r="I200" s="27" t="s">
        <v>365</v>
      </c>
      <c r="J200" s="27" t="s">
        <v>365</v>
      </c>
      <c r="K200" s="27" t="s">
        <v>365</v>
      </c>
      <c r="L200" s="57">
        <f>'Расчет субсидий'!P200-1</f>
        <v>-0.86707714596160812</v>
      </c>
      <c r="M200" s="57">
        <f>L200*'Расчет субсидий'!Q200</f>
        <v>-17.341542919232161</v>
      </c>
      <c r="N200" s="53">
        <f t="shared" si="23"/>
        <v>-90.2</v>
      </c>
      <c r="O200" s="27" t="s">
        <v>365</v>
      </c>
      <c r="P200" s="27" t="s">
        <v>365</v>
      </c>
      <c r="Q200" s="27" t="s">
        <v>365</v>
      </c>
      <c r="R200" s="27" t="s">
        <v>365</v>
      </c>
      <c r="S200" s="27" t="s">
        <v>365</v>
      </c>
      <c r="T200" s="27" t="s">
        <v>365</v>
      </c>
      <c r="U200" s="52">
        <f t="shared" si="22"/>
        <v>-17.341542919232161</v>
      </c>
    </row>
    <row r="201" spans="1:21" ht="15" customHeight="1">
      <c r="A201" s="33" t="s">
        <v>186</v>
      </c>
      <c r="B201" s="50">
        <f>'Расчет субсидий'!AB201</f>
        <v>-65.15454545454547</v>
      </c>
      <c r="C201" s="57">
        <f>'Расчет субсидий'!D201-1</f>
        <v>-1</v>
      </c>
      <c r="D201" s="57">
        <f>C201*'Расчет субсидий'!E201</f>
        <v>0</v>
      </c>
      <c r="E201" s="53">
        <f t="shared" si="21"/>
        <v>0</v>
      </c>
      <c r="F201" s="27" t="s">
        <v>365</v>
      </c>
      <c r="G201" s="27" t="s">
        <v>365</v>
      </c>
      <c r="H201" s="27" t="s">
        <v>365</v>
      </c>
      <c r="I201" s="27" t="s">
        <v>365</v>
      </c>
      <c r="J201" s="27" t="s">
        <v>365</v>
      </c>
      <c r="K201" s="27" t="s">
        <v>365</v>
      </c>
      <c r="L201" s="57">
        <f>'Расчет субсидий'!P201-1</f>
        <v>-0.46048565121412799</v>
      </c>
      <c r="M201" s="57">
        <f>L201*'Расчет субсидий'!Q201</f>
        <v>-9.2097130242825607</v>
      </c>
      <c r="N201" s="53">
        <f t="shared" si="23"/>
        <v>-65.15454545454547</v>
      </c>
      <c r="O201" s="27" t="s">
        <v>365</v>
      </c>
      <c r="P201" s="27" t="s">
        <v>365</v>
      </c>
      <c r="Q201" s="27" t="s">
        <v>365</v>
      </c>
      <c r="R201" s="27" t="s">
        <v>365</v>
      </c>
      <c r="S201" s="27" t="s">
        <v>365</v>
      </c>
      <c r="T201" s="27" t="s">
        <v>365</v>
      </c>
      <c r="U201" s="52">
        <f t="shared" si="22"/>
        <v>-9.2097130242825607</v>
      </c>
    </row>
    <row r="202" spans="1:21" ht="15" customHeight="1">
      <c r="A202" s="32" t="s">
        <v>187</v>
      </c>
      <c r="B202" s="54"/>
      <c r="C202" s="55"/>
      <c r="D202" s="55"/>
      <c r="E202" s="56"/>
      <c r="F202" s="55"/>
      <c r="G202" s="55"/>
      <c r="H202" s="56"/>
      <c r="I202" s="56"/>
      <c r="J202" s="56"/>
      <c r="K202" s="56"/>
      <c r="L202" s="55"/>
      <c r="M202" s="55"/>
      <c r="N202" s="56"/>
      <c r="O202" s="55"/>
      <c r="P202" s="55"/>
      <c r="Q202" s="56"/>
      <c r="R202" s="56"/>
      <c r="S202" s="56"/>
      <c r="T202" s="56"/>
      <c r="U202" s="56"/>
    </row>
    <row r="203" spans="1:21" ht="15" customHeight="1">
      <c r="A203" s="33" t="s">
        <v>188</v>
      </c>
      <c r="B203" s="50">
        <f>'Расчет субсидий'!AB203</f>
        <v>28.354545454545459</v>
      </c>
      <c r="C203" s="57">
        <f>'Расчет субсидий'!D203-1</f>
        <v>-1</v>
      </c>
      <c r="D203" s="57">
        <f>C203*'Расчет субсидий'!E203</f>
        <v>0</v>
      </c>
      <c r="E203" s="53">
        <f t="shared" si="21"/>
        <v>0</v>
      </c>
      <c r="F203" s="27" t="s">
        <v>365</v>
      </c>
      <c r="G203" s="27" t="s">
        <v>365</v>
      </c>
      <c r="H203" s="27" t="s">
        <v>365</v>
      </c>
      <c r="I203" s="27" t="s">
        <v>365</v>
      </c>
      <c r="J203" s="27" t="s">
        <v>365</v>
      </c>
      <c r="K203" s="27" t="s">
        <v>365</v>
      </c>
      <c r="L203" s="57">
        <f>'Расчет субсидий'!P203-1</f>
        <v>0.29985472154963677</v>
      </c>
      <c r="M203" s="57">
        <f>L203*'Расчет субсидий'!Q203</f>
        <v>5.9970944309927354</v>
      </c>
      <c r="N203" s="53">
        <f t="shared" si="23"/>
        <v>28.354545454545459</v>
      </c>
      <c r="O203" s="27" t="s">
        <v>365</v>
      </c>
      <c r="P203" s="27" t="s">
        <v>365</v>
      </c>
      <c r="Q203" s="27" t="s">
        <v>365</v>
      </c>
      <c r="R203" s="27" t="s">
        <v>365</v>
      </c>
      <c r="S203" s="27" t="s">
        <v>365</v>
      </c>
      <c r="T203" s="27" t="s">
        <v>365</v>
      </c>
      <c r="U203" s="52">
        <f t="shared" si="22"/>
        <v>5.9970944309927354</v>
      </c>
    </row>
    <row r="204" spans="1:21" ht="15" customHeight="1">
      <c r="A204" s="33" t="s">
        <v>189</v>
      </c>
      <c r="B204" s="50">
        <f>'Расчет субсидий'!AB204</f>
        <v>-39.563636363636363</v>
      </c>
      <c r="C204" s="57">
        <f>'Расчет субсидий'!D204-1</f>
        <v>-1</v>
      </c>
      <c r="D204" s="57">
        <f>C204*'Расчет субсидий'!E204</f>
        <v>0</v>
      </c>
      <c r="E204" s="53">
        <f t="shared" si="21"/>
        <v>0</v>
      </c>
      <c r="F204" s="27" t="s">
        <v>365</v>
      </c>
      <c r="G204" s="27" t="s">
        <v>365</v>
      </c>
      <c r="H204" s="27" t="s">
        <v>365</v>
      </c>
      <c r="I204" s="27" t="s">
        <v>365</v>
      </c>
      <c r="J204" s="27" t="s">
        <v>365</v>
      </c>
      <c r="K204" s="27" t="s">
        <v>365</v>
      </c>
      <c r="L204" s="57">
        <f>'Расчет субсидий'!P204-1</f>
        <v>-0.56228956228956228</v>
      </c>
      <c r="M204" s="57">
        <f>L204*'Расчет субсидий'!Q204</f>
        <v>-11.245791245791246</v>
      </c>
      <c r="N204" s="53">
        <f t="shared" si="23"/>
        <v>-39.563636363636363</v>
      </c>
      <c r="O204" s="27" t="s">
        <v>365</v>
      </c>
      <c r="P204" s="27" t="s">
        <v>365</v>
      </c>
      <c r="Q204" s="27" t="s">
        <v>365</v>
      </c>
      <c r="R204" s="27" t="s">
        <v>365</v>
      </c>
      <c r="S204" s="27" t="s">
        <v>365</v>
      </c>
      <c r="T204" s="27" t="s">
        <v>365</v>
      </c>
      <c r="U204" s="52">
        <f t="shared" si="22"/>
        <v>-11.245791245791246</v>
      </c>
    </row>
    <row r="205" spans="1:21" ht="15" customHeight="1">
      <c r="A205" s="33" t="s">
        <v>190</v>
      </c>
      <c r="B205" s="50">
        <f>'Расчет субсидий'!AB205</f>
        <v>-66.23636363636362</v>
      </c>
      <c r="C205" s="57">
        <f>'Расчет субсидий'!D205-1</f>
        <v>-1</v>
      </c>
      <c r="D205" s="57">
        <f>C205*'Расчет субсидий'!E205</f>
        <v>0</v>
      </c>
      <c r="E205" s="53">
        <f t="shared" si="21"/>
        <v>0</v>
      </c>
      <c r="F205" s="27" t="s">
        <v>365</v>
      </c>
      <c r="G205" s="27" t="s">
        <v>365</v>
      </c>
      <c r="H205" s="27" t="s">
        <v>365</v>
      </c>
      <c r="I205" s="27" t="s">
        <v>365</v>
      </c>
      <c r="J205" s="27" t="s">
        <v>365</v>
      </c>
      <c r="K205" s="27" t="s">
        <v>365</v>
      </c>
      <c r="L205" s="57">
        <f>'Расчет субсидий'!P205-1</f>
        <v>-0.37275985663082434</v>
      </c>
      <c r="M205" s="57">
        <f>L205*'Расчет субсидий'!Q205</f>
        <v>-7.4551971326164868</v>
      </c>
      <c r="N205" s="53">
        <f t="shared" si="23"/>
        <v>-66.23636363636362</v>
      </c>
      <c r="O205" s="27" t="s">
        <v>365</v>
      </c>
      <c r="P205" s="27" t="s">
        <v>365</v>
      </c>
      <c r="Q205" s="27" t="s">
        <v>365</v>
      </c>
      <c r="R205" s="27" t="s">
        <v>365</v>
      </c>
      <c r="S205" s="27" t="s">
        <v>365</v>
      </c>
      <c r="T205" s="27" t="s">
        <v>365</v>
      </c>
      <c r="U205" s="52">
        <f t="shared" si="22"/>
        <v>-7.4551971326164868</v>
      </c>
    </row>
    <row r="206" spans="1:21" ht="15" customHeight="1">
      <c r="A206" s="33" t="s">
        <v>191</v>
      </c>
      <c r="B206" s="50">
        <f>'Расчет субсидий'!AB206</f>
        <v>-11.700000000000003</v>
      </c>
      <c r="C206" s="57">
        <f>'Расчет субсидий'!D206-1</f>
        <v>-1</v>
      </c>
      <c r="D206" s="57">
        <f>C206*'Расчет субсидий'!E206</f>
        <v>0</v>
      </c>
      <c r="E206" s="53">
        <f t="shared" si="21"/>
        <v>0</v>
      </c>
      <c r="F206" s="27" t="s">
        <v>365</v>
      </c>
      <c r="G206" s="27" t="s">
        <v>365</v>
      </c>
      <c r="H206" s="27" t="s">
        <v>365</v>
      </c>
      <c r="I206" s="27" t="s">
        <v>365</v>
      </c>
      <c r="J206" s="27" t="s">
        <v>365</v>
      </c>
      <c r="K206" s="27" t="s">
        <v>365</v>
      </c>
      <c r="L206" s="57">
        <f>'Расчет субсидий'!P206-1</f>
        <v>-0.23960066555740434</v>
      </c>
      <c r="M206" s="57">
        <f>L206*'Расчет субсидий'!Q206</f>
        <v>-4.7920133111480867</v>
      </c>
      <c r="N206" s="53">
        <f t="shared" si="23"/>
        <v>-11.700000000000003</v>
      </c>
      <c r="O206" s="27" t="s">
        <v>365</v>
      </c>
      <c r="P206" s="27" t="s">
        <v>365</v>
      </c>
      <c r="Q206" s="27" t="s">
        <v>365</v>
      </c>
      <c r="R206" s="27" t="s">
        <v>365</v>
      </c>
      <c r="S206" s="27" t="s">
        <v>365</v>
      </c>
      <c r="T206" s="27" t="s">
        <v>365</v>
      </c>
      <c r="U206" s="52">
        <f t="shared" si="22"/>
        <v>-4.7920133111480867</v>
      </c>
    </row>
    <row r="207" spans="1:21" ht="15" customHeight="1">
      <c r="A207" s="33" t="s">
        <v>192</v>
      </c>
      <c r="B207" s="50">
        <f>'Расчет субсидий'!AB207</f>
        <v>0.3454545454545439</v>
      </c>
      <c r="C207" s="57">
        <f>'Расчет субсидий'!D207-1</f>
        <v>-1</v>
      </c>
      <c r="D207" s="57">
        <f>C207*'Расчет субсидий'!E207</f>
        <v>0</v>
      </c>
      <c r="E207" s="53">
        <f t="shared" si="21"/>
        <v>0</v>
      </c>
      <c r="F207" s="27" t="s">
        <v>365</v>
      </c>
      <c r="G207" s="27" t="s">
        <v>365</v>
      </c>
      <c r="H207" s="27" t="s">
        <v>365</v>
      </c>
      <c r="I207" s="27" t="s">
        <v>365</v>
      </c>
      <c r="J207" s="27" t="s">
        <v>365</v>
      </c>
      <c r="K207" s="27" t="s">
        <v>365</v>
      </c>
      <c r="L207" s="57">
        <f>'Расчет субсидий'!P207-1</f>
        <v>4.4767767207611886E-3</v>
      </c>
      <c r="M207" s="57">
        <f>L207*'Расчет субсидий'!Q207</f>
        <v>8.9535534415223772E-2</v>
      </c>
      <c r="N207" s="53">
        <f t="shared" si="23"/>
        <v>0.3454545454545439</v>
      </c>
      <c r="O207" s="27" t="s">
        <v>365</v>
      </c>
      <c r="P207" s="27" t="s">
        <v>365</v>
      </c>
      <c r="Q207" s="27" t="s">
        <v>365</v>
      </c>
      <c r="R207" s="27" t="s">
        <v>365</v>
      </c>
      <c r="S207" s="27" t="s">
        <v>365</v>
      </c>
      <c r="T207" s="27" t="s">
        <v>365</v>
      </c>
      <c r="U207" s="52">
        <f t="shared" si="22"/>
        <v>8.9535534415223772E-2</v>
      </c>
    </row>
    <row r="208" spans="1:21" ht="15" customHeight="1">
      <c r="A208" s="33" t="s">
        <v>193</v>
      </c>
      <c r="B208" s="50">
        <f>'Расчет субсидий'!AB208</f>
        <v>-41.790909090909096</v>
      </c>
      <c r="C208" s="57">
        <f>'Расчет субсидий'!D208-1</f>
        <v>0.22165517241379318</v>
      </c>
      <c r="D208" s="57">
        <f>C208*'Расчет субсидий'!E208</f>
        <v>1.1082758620689659</v>
      </c>
      <c r="E208" s="53">
        <f t="shared" si="21"/>
        <v>5.4626763927102013</v>
      </c>
      <c r="F208" s="27" t="s">
        <v>365</v>
      </c>
      <c r="G208" s="27" t="s">
        <v>365</v>
      </c>
      <c r="H208" s="27" t="s">
        <v>365</v>
      </c>
      <c r="I208" s="27" t="s">
        <v>365</v>
      </c>
      <c r="J208" s="27" t="s">
        <v>365</v>
      </c>
      <c r="K208" s="27" t="s">
        <v>365</v>
      </c>
      <c r="L208" s="57">
        <f>'Расчет субсидий'!P208-1</f>
        <v>-0.47934386391251516</v>
      </c>
      <c r="M208" s="57">
        <f>L208*'Расчет субсидий'!Q208</f>
        <v>-9.5868772782503022</v>
      </c>
      <c r="N208" s="53">
        <f t="shared" si="23"/>
        <v>-47.253585483619304</v>
      </c>
      <c r="O208" s="27" t="s">
        <v>365</v>
      </c>
      <c r="P208" s="27" t="s">
        <v>365</v>
      </c>
      <c r="Q208" s="27" t="s">
        <v>365</v>
      </c>
      <c r="R208" s="27" t="s">
        <v>365</v>
      </c>
      <c r="S208" s="27" t="s">
        <v>365</v>
      </c>
      <c r="T208" s="27" t="s">
        <v>365</v>
      </c>
      <c r="U208" s="52">
        <f t="shared" si="22"/>
        <v>-8.4786014161813359</v>
      </c>
    </row>
    <row r="209" spans="1:21" ht="15" customHeight="1">
      <c r="A209" s="33" t="s">
        <v>194</v>
      </c>
      <c r="B209" s="50">
        <f>'Расчет субсидий'!AB209</f>
        <v>17.645454545454541</v>
      </c>
      <c r="C209" s="57">
        <f>'Расчет субсидий'!D209-1</f>
        <v>9.8107730351575162E-2</v>
      </c>
      <c r="D209" s="57">
        <f>C209*'Расчет субсидий'!E209</f>
        <v>0.49053865175787581</v>
      </c>
      <c r="E209" s="53">
        <f t="shared" si="21"/>
        <v>1.6919251805807134</v>
      </c>
      <c r="F209" s="27" t="s">
        <v>365</v>
      </c>
      <c r="G209" s="27" t="s">
        <v>365</v>
      </c>
      <c r="H209" s="27" t="s">
        <v>365</v>
      </c>
      <c r="I209" s="27" t="s">
        <v>365</v>
      </c>
      <c r="J209" s="27" t="s">
        <v>365</v>
      </c>
      <c r="K209" s="27" t="s">
        <v>365</v>
      </c>
      <c r="L209" s="57">
        <f>'Расчет субсидий'!P209-1</f>
        <v>0.23126976521322473</v>
      </c>
      <c r="M209" s="57">
        <f>L209*'Расчет субсидий'!Q209</f>
        <v>4.6253953042644946</v>
      </c>
      <c r="N209" s="53">
        <f t="shared" si="23"/>
        <v>15.953529364873829</v>
      </c>
      <c r="O209" s="27" t="s">
        <v>365</v>
      </c>
      <c r="P209" s="27" t="s">
        <v>365</v>
      </c>
      <c r="Q209" s="27" t="s">
        <v>365</v>
      </c>
      <c r="R209" s="27" t="s">
        <v>365</v>
      </c>
      <c r="S209" s="27" t="s">
        <v>365</v>
      </c>
      <c r="T209" s="27" t="s">
        <v>365</v>
      </c>
      <c r="U209" s="52">
        <f t="shared" si="22"/>
        <v>5.1159339560223707</v>
      </c>
    </row>
    <row r="210" spans="1:21" ht="15" customHeight="1">
      <c r="A210" s="33" t="s">
        <v>195</v>
      </c>
      <c r="B210" s="50">
        <f>'Расчет субсидий'!AB210</f>
        <v>-33.609090909090909</v>
      </c>
      <c r="C210" s="57">
        <f>'Расчет субсидий'!D210-1</f>
        <v>-1</v>
      </c>
      <c r="D210" s="57">
        <f>C210*'Расчет субсидий'!E210</f>
        <v>0</v>
      </c>
      <c r="E210" s="53">
        <f t="shared" si="21"/>
        <v>0</v>
      </c>
      <c r="F210" s="27" t="s">
        <v>365</v>
      </c>
      <c r="G210" s="27" t="s">
        <v>365</v>
      </c>
      <c r="H210" s="27" t="s">
        <v>365</v>
      </c>
      <c r="I210" s="27" t="s">
        <v>365</v>
      </c>
      <c r="J210" s="27" t="s">
        <v>365</v>
      </c>
      <c r="K210" s="27" t="s">
        <v>365</v>
      </c>
      <c r="L210" s="57">
        <f>'Расчет субсидий'!P210-1</f>
        <v>-0.7314453125</v>
      </c>
      <c r="M210" s="57">
        <f>L210*'Расчет субсидий'!Q210</f>
        <v>-14.62890625</v>
      </c>
      <c r="N210" s="53">
        <f t="shared" si="23"/>
        <v>-33.609090909090909</v>
      </c>
      <c r="O210" s="27" t="s">
        <v>365</v>
      </c>
      <c r="P210" s="27" t="s">
        <v>365</v>
      </c>
      <c r="Q210" s="27" t="s">
        <v>365</v>
      </c>
      <c r="R210" s="27" t="s">
        <v>365</v>
      </c>
      <c r="S210" s="27" t="s">
        <v>365</v>
      </c>
      <c r="T210" s="27" t="s">
        <v>365</v>
      </c>
      <c r="U210" s="52">
        <f t="shared" si="22"/>
        <v>-14.62890625</v>
      </c>
    </row>
    <row r="211" spans="1:21" ht="15" customHeight="1">
      <c r="A211" s="33" t="s">
        <v>196</v>
      </c>
      <c r="B211" s="50">
        <f>'Расчет субсидий'!AB211</f>
        <v>-11.354545454545459</v>
      </c>
      <c r="C211" s="57">
        <f>'Расчет субсидий'!D211-1</f>
        <v>-1</v>
      </c>
      <c r="D211" s="57">
        <f>C211*'Расчет субсидий'!E211</f>
        <v>0</v>
      </c>
      <c r="E211" s="53">
        <f t="shared" si="21"/>
        <v>0</v>
      </c>
      <c r="F211" s="27" t="s">
        <v>365</v>
      </c>
      <c r="G211" s="27" t="s">
        <v>365</v>
      </c>
      <c r="H211" s="27" t="s">
        <v>365</v>
      </c>
      <c r="I211" s="27" t="s">
        <v>365</v>
      </c>
      <c r="J211" s="27" t="s">
        <v>365</v>
      </c>
      <c r="K211" s="27" t="s">
        <v>365</v>
      </c>
      <c r="L211" s="57">
        <f>'Расчет субсидий'!P211-1</f>
        <v>-0.13652482269503541</v>
      </c>
      <c r="M211" s="57">
        <f>L211*'Расчет субсидий'!Q211</f>
        <v>-2.7304964539007082</v>
      </c>
      <c r="N211" s="53">
        <f t="shared" si="23"/>
        <v>-11.354545454545459</v>
      </c>
      <c r="O211" s="27" t="s">
        <v>365</v>
      </c>
      <c r="P211" s="27" t="s">
        <v>365</v>
      </c>
      <c r="Q211" s="27" t="s">
        <v>365</v>
      </c>
      <c r="R211" s="27" t="s">
        <v>365</v>
      </c>
      <c r="S211" s="27" t="s">
        <v>365</v>
      </c>
      <c r="T211" s="27" t="s">
        <v>365</v>
      </c>
      <c r="U211" s="52">
        <f t="shared" si="22"/>
        <v>-2.7304964539007082</v>
      </c>
    </row>
    <row r="212" spans="1:21" ht="15" customHeight="1">
      <c r="A212" s="33" t="s">
        <v>197</v>
      </c>
      <c r="B212" s="50">
        <f>'Расчет субсидий'!AB212</f>
        <v>-31.081818181818193</v>
      </c>
      <c r="C212" s="57">
        <f>'Расчет субсидий'!D212-1</f>
        <v>-1</v>
      </c>
      <c r="D212" s="57">
        <f>C212*'Расчет субсидий'!E212</f>
        <v>0</v>
      </c>
      <c r="E212" s="53">
        <f t="shared" si="21"/>
        <v>0</v>
      </c>
      <c r="F212" s="27" t="s">
        <v>365</v>
      </c>
      <c r="G212" s="27" t="s">
        <v>365</v>
      </c>
      <c r="H212" s="27" t="s">
        <v>365</v>
      </c>
      <c r="I212" s="27" t="s">
        <v>365</v>
      </c>
      <c r="J212" s="27" t="s">
        <v>365</v>
      </c>
      <c r="K212" s="27" t="s">
        <v>365</v>
      </c>
      <c r="L212" s="57">
        <f>'Расчет субсидий'!P212-1</f>
        <v>-0.20536692223439212</v>
      </c>
      <c r="M212" s="57">
        <f>L212*'Расчет субсидий'!Q212</f>
        <v>-4.1073384446878425</v>
      </c>
      <c r="N212" s="53">
        <f t="shared" si="23"/>
        <v>-31.081818181818193</v>
      </c>
      <c r="O212" s="27" t="s">
        <v>365</v>
      </c>
      <c r="P212" s="27" t="s">
        <v>365</v>
      </c>
      <c r="Q212" s="27" t="s">
        <v>365</v>
      </c>
      <c r="R212" s="27" t="s">
        <v>365</v>
      </c>
      <c r="S212" s="27" t="s">
        <v>365</v>
      </c>
      <c r="T212" s="27" t="s">
        <v>365</v>
      </c>
      <c r="U212" s="52">
        <f t="shared" si="22"/>
        <v>-4.1073384446878425</v>
      </c>
    </row>
    <row r="213" spans="1:21" ht="15" customHeight="1">
      <c r="A213" s="33" t="s">
        <v>198</v>
      </c>
      <c r="B213" s="50">
        <f>'Расчет субсидий'!AB213</f>
        <v>9.836363636363636</v>
      </c>
      <c r="C213" s="57">
        <f>'Расчет субсидий'!D213-1</f>
        <v>-1</v>
      </c>
      <c r="D213" s="57">
        <f>C213*'Расчет субсидий'!E213</f>
        <v>0</v>
      </c>
      <c r="E213" s="53">
        <f t="shared" si="21"/>
        <v>0</v>
      </c>
      <c r="F213" s="27" t="s">
        <v>365</v>
      </c>
      <c r="G213" s="27" t="s">
        <v>365</v>
      </c>
      <c r="H213" s="27" t="s">
        <v>365</v>
      </c>
      <c r="I213" s="27" t="s">
        <v>365</v>
      </c>
      <c r="J213" s="27" t="s">
        <v>365</v>
      </c>
      <c r="K213" s="27" t="s">
        <v>365</v>
      </c>
      <c r="L213" s="57">
        <f>'Расчет субсидий'!P213-1</f>
        <v>0.20692307692307699</v>
      </c>
      <c r="M213" s="57">
        <f>L213*'Расчет субсидий'!Q213</f>
        <v>4.1384615384615397</v>
      </c>
      <c r="N213" s="53">
        <f t="shared" si="23"/>
        <v>9.836363636363636</v>
      </c>
      <c r="O213" s="27" t="s">
        <v>365</v>
      </c>
      <c r="P213" s="27" t="s">
        <v>365</v>
      </c>
      <c r="Q213" s="27" t="s">
        <v>365</v>
      </c>
      <c r="R213" s="27" t="s">
        <v>365</v>
      </c>
      <c r="S213" s="27" t="s">
        <v>365</v>
      </c>
      <c r="T213" s="27" t="s">
        <v>365</v>
      </c>
      <c r="U213" s="52">
        <f t="shared" si="22"/>
        <v>4.1384615384615397</v>
      </c>
    </row>
    <row r="214" spans="1:21" ht="15" customHeight="1">
      <c r="A214" s="33" t="s">
        <v>199</v>
      </c>
      <c r="B214" s="50">
        <f>'Расчет субсидий'!AB214</f>
        <v>13.018181818181823</v>
      </c>
      <c r="C214" s="57">
        <f>'Расчет субсидий'!D214-1</f>
        <v>-1</v>
      </c>
      <c r="D214" s="57">
        <f>C214*'Расчет субсидий'!E214</f>
        <v>0</v>
      </c>
      <c r="E214" s="53">
        <f t="shared" si="21"/>
        <v>0</v>
      </c>
      <c r="F214" s="27" t="s">
        <v>365</v>
      </c>
      <c r="G214" s="27" t="s">
        <v>365</v>
      </c>
      <c r="H214" s="27" t="s">
        <v>365</v>
      </c>
      <c r="I214" s="27" t="s">
        <v>365</v>
      </c>
      <c r="J214" s="27" t="s">
        <v>365</v>
      </c>
      <c r="K214" s="27" t="s">
        <v>365</v>
      </c>
      <c r="L214" s="57">
        <f>'Расчет субсидий'!P214-1</f>
        <v>0.20646370023419203</v>
      </c>
      <c r="M214" s="57">
        <f>L214*'Расчет субсидий'!Q214</f>
        <v>4.1292740046838405</v>
      </c>
      <c r="N214" s="53">
        <f t="shared" si="23"/>
        <v>13.018181818181823</v>
      </c>
      <c r="O214" s="27" t="s">
        <v>365</v>
      </c>
      <c r="P214" s="27" t="s">
        <v>365</v>
      </c>
      <c r="Q214" s="27" t="s">
        <v>365</v>
      </c>
      <c r="R214" s="27" t="s">
        <v>365</v>
      </c>
      <c r="S214" s="27" t="s">
        <v>365</v>
      </c>
      <c r="T214" s="27" t="s">
        <v>365</v>
      </c>
      <c r="U214" s="52">
        <f t="shared" si="22"/>
        <v>4.1292740046838405</v>
      </c>
    </row>
    <row r="215" spans="1:21" ht="15" customHeight="1">
      <c r="A215" s="32" t="s">
        <v>200</v>
      </c>
      <c r="B215" s="54"/>
      <c r="C215" s="55"/>
      <c r="D215" s="55"/>
      <c r="E215" s="56"/>
      <c r="F215" s="55"/>
      <c r="G215" s="55"/>
      <c r="H215" s="56"/>
      <c r="I215" s="56"/>
      <c r="J215" s="56"/>
      <c r="K215" s="56"/>
      <c r="L215" s="55"/>
      <c r="M215" s="55"/>
      <c r="N215" s="56"/>
      <c r="O215" s="55"/>
      <c r="P215" s="55"/>
      <c r="Q215" s="56"/>
      <c r="R215" s="56"/>
      <c r="S215" s="56"/>
      <c r="T215" s="56"/>
      <c r="U215" s="56"/>
    </row>
    <row r="216" spans="1:21" ht="15" customHeight="1">
      <c r="A216" s="33" t="s">
        <v>201</v>
      </c>
      <c r="B216" s="50">
        <f>'Расчет субсидий'!AB216</f>
        <v>-12.172727272727272</v>
      </c>
      <c r="C216" s="57">
        <f>'Расчет субсидий'!D216-1</f>
        <v>-1</v>
      </c>
      <c r="D216" s="57">
        <f>C216*'Расчет субсидий'!E216</f>
        <v>0</v>
      </c>
      <c r="E216" s="53">
        <f t="shared" si="21"/>
        <v>0</v>
      </c>
      <c r="F216" s="27" t="s">
        <v>365</v>
      </c>
      <c r="G216" s="27" t="s">
        <v>365</v>
      </c>
      <c r="H216" s="27" t="s">
        <v>365</v>
      </c>
      <c r="I216" s="27" t="s">
        <v>365</v>
      </c>
      <c r="J216" s="27" t="s">
        <v>365</v>
      </c>
      <c r="K216" s="27" t="s">
        <v>365</v>
      </c>
      <c r="L216" s="57">
        <f>'Расчет субсидий'!P216-1</f>
        <v>-0.13526570048309194</v>
      </c>
      <c r="M216" s="57">
        <f>L216*'Расчет субсидий'!Q216</f>
        <v>-2.7053140096618389</v>
      </c>
      <c r="N216" s="53">
        <f t="shared" si="23"/>
        <v>-12.172727272727272</v>
      </c>
      <c r="O216" s="27" t="s">
        <v>365</v>
      </c>
      <c r="P216" s="27" t="s">
        <v>365</v>
      </c>
      <c r="Q216" s="27" t="s">
        <v>365</v>
      </c>
      <c r="R216" s="27" t="s">
        <v>365</v>
      </c>
      <c r="S216" s="27" t="s">
        <v>365</v>
      </c>
      <c r="T216" s="27" t="s">
        <v>365</v>
      </c>
      <c r="U216" s="52">
        <f t="shared" si="22"/>
        <v>-2.7053140096618389</v>
      </c>
    </row>
    <row r="217" spans="1:21" ht="15" customHeight="1">
      <c r="A217" s="33" t="s">
        <v>202</v>
      </c>
      <c r="B217" s="50">
        <f>'Расчет субсидий'!AB217</f>
        <v>-125.57272727272728</v>
      </c>
      <c r="C217" s="57">
        <f>'Расчет субсидий'!D217-1</f>
        <v>-1</v>
      </c>
      <c r="D217" s="57">
        <f>C217*'Расчет субсидий'!E217</f>
        <v>0</v>
      </c>
      <c r="E217" s="53">
        <f t="shared" si="21"/>
        <v>0</v>
      </c>
      <c r="F217" s="27" t="s">
        <v>365</v>
      </c>
      <c r="G217" s="27" t="s">
        <v>365</v>
      </c>
      <c r="H217" s="27" t="s">
        <v>365</v>
      </c>
      <c r="I217" s="27" t="s">
        <v>365</v>
      </c>
      <c r="J217" s="27" t="s">
        <v>365</v>
      </c>
      <c r="K217" s="27" t="s">
        <v>365</v>
      </c>
      <c r="L217" s="57">
        <f>'Расчет субсидий'!P217-1</f>
        <v>-0.62392550143266479</v>
      </c>
      <c r="M217" s="57">
        <f>L217*'Расчет субсидий'!Q217</f>
        <v>-12.478510028653297</v>
      </c>
      <c r="N217" s="53">
        <f t="shared" si="23"/>
        <v>-125.57272727272728</v>
      </c>
      <c r="O217" s="27" t="s">
        <v>365</v>
      </c>
      <c r="P217" s="27" t="s">
        <v>365</v>
      </c>
      <c r="Q217" s="27" t="s">
        <v>365</v>
      </c>
      <c r="R217" s="27" t="s">
        <v>365</v>
      </c>
      <c r="S217" s="27" t="s">
        <v>365</v>
      </c>
      <c r="T217" s="27" t="s">
        <v>365</v>
      </c>
      <c r="U217" s="52">
        <f t="shared" si="22"/>
        <v>-12.478510028653297</v>
      </c>
    </row>
    <row r="218" spans="1:21" ht="15" customHeight="1">
      <c r="A218" s="33" t="s">
        <v>203</v>
      </c>
      <c r="B218" s="50">
        <f>'Расчет субсидий'!AB218</f>
        <v>0.20909090909090922</v>
      </c>
      <c r="C218" s="57">
        <f>'Расчет субсидий'!D218-1</f>
        <v>-0.17892160980171468</v>
      </c>
      <c r="D218" s="57">
        <f>C218*'Расчет субсидий'!E218</f>
        <v>-0.89460804900857338</v>
      </c>
      <c r="E218" s="53">
        <f t="shared" si="21"/>
        <v>-4.7510445012683394E-2</v>
      </c>
      <c r="F218" s="27" t="s">
        <v>365</v>
      </c>
      <c r="G218" s="27" t="s">
        <v>365</v>
      </c>
      <c r="H218" s="27" t="s">
        <v>365</v>
      </c>
      <c r="I218" s="27" t="s">
        <v>365</v>
      </c>
      <c r="J218" s="27" t="s">
        <v>365</v>
      </c>
      <c r="K218" s="27" t="s">
        <v>365</v>
      </c>
      <c r="L218" s="57">
        <f>'Расчет субсидий'!P218-1</f>
        <v>0.2415864939870489</v>
      </c>
      <c r="M218" s="57">
        <f>L218*'Расчет субсидий'!Q218</f>
        <v>4.831729879740978</v>
      </c>
      <c r="N218" s="53">
        <f t="shared" si="23"/>
        <v>0.25660135410359258</v>
      </c>
      <c r="O218" s="27" t="s">
        <v>365</v>
      </c>
      <c r="P218" s="27" t="s">
        <v>365</v>
      </c>
      <c r="Q218" s="27" t="s">
        <v>365</v>
      </c>
      <c r="R218" s="27" t="s">
        <v>365</v>
      </c>
      <c r="S218" s="27" t="s">
        <v>365</v>
      </c>
      <c r="T218" s="27" t="s">
        <v>365</v>
      </c>
      <c r="U218" s="52">
        <f t="shared" si="22"/>
        <v>3.9371218307324045</v>
      </c>
    </row>
    <row r="219" spans="1:21" ht="15" customHeight="1">
      <c r="A219" s="33" t="s">
        <v>204</v>
      </c>
      <c r="B219" s="50">
        <f>'Расчет субсидий'!AB219</f>
        <v>-57.7</v>
      </c>
      <c r="C219" s="57">
        <f>'Расчет субсидий'!D219-1</f>
        <v>0.20847061909758646</v>
      </c>
      <c r="D219" s="57">
        <f>C219*'Расчет субсидий'!E219</f>
        <v>1.0423530954879323</v>
      </c>
      <c r="E219" s="53">
        <f t="shared" si="21"/>
        <v>4.960592057980441</v>
      </c>
      <c r="F219" s="27" t="s">
        <v>365</v>
      </c>
      <c r="G219" s="27" t="s">
        <v>365</v>
      </c>
      <c r="H219" s="27" t="s">
        <v>365</v>
      </c>
      <c r="I219" s="27" t="s">
        <v>365</v>
      </c>
      <c r="J219" s="27" t="s">
        <v>365</v>
      </c>
      <c r="K219" s="27" t="s">
        <v>365</v>
      </c>
      <c r="L219" s="57">
        <f>'Расчет субсидий'!P219-1</f>
        <v>-0.65833333333333333</v>
      </c>
      <c r="M219" s="57">
        <f>L219*'Расчет субсидий'!Q219</f>
        <v>-13.166666666666666</v>
      </c>
      <c r="N219" s="53">
        <f t="shared" si="23"/>
        <v>-62.660592057980445</v>
      </c>
      <c r="O219" s="27" t="s">
        <v>365</v>
      </c>
      <c r="P219" s="27" t="s">
        <v>365</v>
      </c>
      <c r="Q219" s="27" t="s">
        <v>365</v>
      </c>
      <c r="R219" s="27" t="s">
        <v>365</v>
      </c>
      <c r="S219" s="27" t="s">
        <v>365</v>
      </c>
      <c r="T219" s="27" t="s">
        <v>365</v>
      </c>
      <c r="U219" s="52">
        <f t="shared" si="22"/>
        <v>-12.124313571178734</v>
      </c>
    </row>
    <row r="220" spans="1:21" ht="15" customHeight="1">
      <c r="A220" s="33" t="s">
        <v>205</v>
      </c>
      <c r="B220" s="50">
        <f>'Расчет субсидий'!AB220</f>
        <v>-94.172727272727286</v>
      </c>
      <c r="C220" s="57">
        <f>'Расчет субсидий'!D220-1</f>
        <v>-0.66170556473504072</v>
      </c>
      <c r="D220" s="57">
        <f>C220*'Расчет субсидий'!E220</f>
        <v>-3.3085278236752034</v>
      </c>
      <c r="E220" s="53">
        <f t="shared" si="21"/>
        <v>-27.306096345908863</v>
      </c>
      <c r="F220" s="27" t="s">
        <v>365</v>
      </c>
      <c r="G220" s="27" t="s">
        <v>365</v>
      </c>
      <c r="H220" s="27" t="s">
        <v>365</v>
      </c>
      <c r="I220" s="27" t="s">
        <v>365</v>
      </c>
      <c r="J220" s="27" t="s">
        <v>365</v>
      </c>
      <c r="K220" s="27" t="s">
        <v>365</v>
      </c>
      <c r="L220" s="57">
        <f>'Расчет субсидий'!P220-1</f>
        <v>-0.40509288858849535</v>
      </c>
      <c r="M220" s="57">
        <f>L220*'Расчет субсидий'!Q220</f>
        <v>-8.1018577717699074</v>
      </c>
      <c r="N220" s="53">
        <f t="shared" si="23"/>
        <v>-66.866630926818431</v>
      </c>
      <c r="O220" s="27" t="s">
        <v>365</v>
      </c>
      <c r="P220" s="27" t="s">
        <v>365</v>
      </c>
      <c r="Q220" s="27" t="s">
        <v>365</v>
      </c>
      <c r="R220" s="27" t="s">
        <v>365</v>
      </c>
      <c r="S220" s="27" t="s">
        <v>365</v>
      </c>
      <c r="T220" s="27" t="s">
        <v>365</v>
      </c>
      <c r="U220" s="52">
        <f t="shared" si="22"/>
        <v>-11.41038559544511</v>
      </c>
    </row>
    <row r="221" spans="1:21" ht="15" customHeight="1">
      <c r="A221" s="33" t="s">
        <v>206</v>
      </c>
      <c r="B221" s="50">
        <f>'Расчет субсидий'!AB221</f>
        <v>-47.154545454545456</v>
      </c>
      <c r="C221" s="57">
        <f>'Расчет субсидий'!D221-1</f>
        <v>0.22192448233861151</v>
      </c>
      <c r="D221" s="57">
        <f>C221*'Расчет субсидий'!E221</f>
        <v>1.1096224116930575</v>
      </c>
      <c r="E221" s="53">
        <f t="shared" si="21"/>
        <v>5.4740139574806381</v>
      </c>
      <c r="F221" s="27" t="s">
        <v>365</v>
      </c>
      <c r="G221" s="27" t="s">
        <v>365</v>
      </c>
      <c r="H221" s="27" t="s">
        <v>365</v>
      </c>
      <c r="I221" s="27" t="s">
        <v>365</v>
      </c>
      <c r="J221" s="27" t="s">
        <v>365</v>
      </c>
      <c r="K221" s="27" t="s">
        <v>365</v>
      </c>
      <c r="L221" s="57">
        <f>'Расчет субсидий'!P221-1</f>
        <v>-0.53340957359908514</v>
      </c>
      <c r="M221" s="57">
        <f>L221*'Расчет субсидий'!Q221</f>
        <v>-10.668191471981704</v>
      </c>
      <c r="N221" s="53">
        <f t="shared" si="23"/>
        <v>-52.6285594120261</v>
      </c>
      <c r="O221" s="27" t="s">
        <v>365</v>
      </c>
      <c r="P221" s="27" t="s">
        <v>365</v>
      </c>
      <c r="Q221" s="27" t="s">
        <v>365</v>
      </c>
      <c r="R221" s="27" t="s">
        <v>365</v>
      </c>
      <c r="S221" s="27" t="s">
        <v>365</v>
      </c>
      <c r="T221" s="27" t="s">
        <v>365</v>
      </c>
      <c r="U221" s="52">
        <f t="shared" si="22"/>
        <v>-9.5585690602886455</v>
      </c>
    </row>
    <row r="222" spans="1:21" ht="15" customHeight="1">
      <c r="A222" s="33" t="s">
        <v>207</v>
      </c>
      <c r="B222" s="50">
        <f>'Расчет субсидий'!AB222</f>
        <v>-1.8363636363636369</v>
      </c>
      <c r="C222" s="57">
        <f>'Расчет субсидий'!D222-1</f>
        <v>3.9502740192587593E-2</v>
      </c>
      <c r="D222" s="57">
        <f>C222*'Расчет субсидий'!E222</f>
        <v>0.19751370096293797</v>
      </c>
      <c r="E222" s="53">
        <f t="shared" si="21"/>
        <v>3.7616078592524069E-2</v>
      </c>
      <c r="F222" s="27" t="s">
        <v>365</v>
      </c>
      <c r="G222" s="27" t="s">
        <v>365</v>
      </c>
      <c r="H222" s="27" t="s">
        <v>365</v>
      </c>
      <c r="I222" s="27" t="s">
        <v>365</v>
      </c>
      <c r="J222" s="27" t="s">
        <v>365</v>
      </c>
      <c r="K222" s="27" t="s">
        <v>365</v>
      </c>
      <c r="L222" s="57">
        <f>'Расчет субсидий'!P222-1</f>
        <v>-0.49199263038548757</v>
      </c>
      <c r="M222" s="57">
        <f>L222*'Расчет субсидий'!Q222</f>
        <v>-9.8398526077097515</v>
      </c>
      <c r="N222" s="53">
        <f t="shared" si="23"/>
        <v>-1.873979714956161</v>
      </c>
      <c r="O222" s="27" t="s">
        <v>365</v>
      </c>
      <c r="P222" s="27" t="s">
        <v>365</v>
      </c>
      <c r="Q222" s="27" t="s">
        <v>365</v>
      </c>
      <c r="R222" s="27" t="s">
        <v>365</v>
      </c>
      <c r="S222" s="27" t="s">
        <v>365</v>
      </c>
      <c r="T222" s="27" t="s">
        <v>365</v>
      </c>
      <c r="U222" s="52">
        <f t="shared" si="22"/>
        <v>-9.6423389067468133</v>
      </c>
    </row>
    <row r="223" spans="1:21" ht="15" customHeight="1">
      <c r="A223" s="33" t="s">
        <v>208</v>
      </c>
      <c r="B223" s="50">
        <f>'Расчет субсидий'!AB223</f>
        <v>-79.081818181818193</v>
      </c>
      <c r="C223" s="57">
        <f>'Расчет субсидий'!D223-1</f>
        <v>0.29809125156969429</v>
      </c>
      <c r="D223" s="57">
        <f>C223*'Расчет субсидий'!E223</f>
        <v>1.4904562578484715</v>
      </c>
      <c r="E223" s="53">
        <f t="shared" si="21"/>
        <v>14.018256723274673</v>
      </c>
      <c r="F223" s="27" t="s">
        <v>365</v>
      </c>
      <c r="G223" s="27" t="s">
        <v>365</v>
      </c>
      <c r="H223" s="27" t="s">
        <v>365</v>
      </c>
      <c r="I223" s="27" t="s">
        <v>365</v>
      </c>
      <c r="J223" s="27" t="s">
        <v>365</v>
      </c>
      <c r="K223" s="27" t="s">
        <v>365</v>
      </c>
      <c r="L223" s="57">
        <f>'Расчет субсидий'!P223-1</f>
        <v>-0.49493168796826803</v>
      </c>
      <c r="M223" s="57">
        <f>L223*'Расчет субсидий'!Q223</f>
        <v>-9.8986337593653602</v>
      </c>
      <c r="N223" s="53">
        <f t="shared" si="23"/>
        <v>-93.100074905092868</v>
      </c>
      <c r="O223" s="27" t="s">
        <v>365</v>
      </c>
      <c r="P223" s="27" t="s">
        <v>365</v>
      </c>
      <c r="Q223" s="27" t="s">
        <v>365</v>
      </c>
      <c r="R223" s="27" t="s">
        <v>365</v>
      </c>
      <c r="S223" s="27" t="s">
        <v>365</v>
      </c>
      <c r="T223" s="27" t="s">
        <v>365</v>
      </c>
      <c r="U223" s="52">
        <f t="shared" si="22"/>
        <v>-8.4081775015168887</v>
      </c>
    </row>
    <row r="224" spans="1:21" ht="15" customHeight="1">
      <c r="A224" s="33" t="s">
        <v>209</v>
      </c>
      <c r="B224" s="50">
        <f>'Расчет субсидий'!AB224</f>
        <v>-20.090909090909093</v>
      </c>
      <c r="C224" s="57">
        <f>'Расчет субсидий'!D224-1</f>
        <v>-5.9778746770025815E-2</v>
      </c>
      <c r="D224" s="57">
        <f>C224*'Расчет субсидий'!E224</f>
        <v>-0.29889373385012907</v>
      </c>
      <c r="E224" s="53">
        <f t="shared" si="21"/>
        <v>-0.99576089261999201</v>
      </c>
      <c r="F224" s="27" t="s">
        <v>365</v>
      </c>
      <c r="G224" s="27" t="s">
        <v>365</v>
      </c>
      <c r="H224" s="27" t="s">
        <v>365</v>
      </c>
      <c r="I224" s="27" t="s">
        <v>365</v>
      </c>
      <c r="J224" s="27" t="s">
        <v>365</v>
      </c>
      <c r="K224" s="27" t="s">
        <v>365</v>
      </c>
      <c r="L224" s="57">
        <f>'Расчет субсидий'!P224-1</f>
        <v>-0.28658587547012115</v>
      </c>
      <c r="M224" s="57">
        <f>L224*'Расчет субсидий'!Q224</f>
        <v>-5.7317175094024231</v>
      </c>
      <c r="N224" s="53">
        <f t="shared" si="23"/>
        <v>-19.095148198289102</v>
      </c>
      <c r="O224" s="27" t="s">
        <v>365</v>
      </c>
      <c r="P224" s="27" t="s">
        <v>365</v>
      </c>
      <c r="Q224" s="27" t="s">
        <v>365</v>
      </c>
      <c r="R224" s="27" t="s">
        <v>365</v>
      </c>
      <c r="S224" s="27" t="s">
        <v>365</v>
      </c>
      <c r="T224" s="27" t="s">
        <v>365</v>
      </c>
      <c r="U224" s="52">
        <f t="shared" si="22"/>
        <v>-6.0306112432525518</v>
      </c>
    </row>
    <row r="225" spans="1:21" ht="15" customHeight="1">
      <c r="A225" s="33" t="s">
        <v>210</v>
      </c>
      <c r="B225" s="50">
        <f>'Расчет субсидий'!AB225</f>
        <v>-30.772727272727266</v>
      </c>
      <c r="C225" s="57">
        <f>'Расчет субсидий'!D225-1</f>
        <v>-1</v>
      </c>
      <c r="D225" s="57">
        <f>C225*'Расчет субсидий'!E225</f>
        <v>0</v>
      </c>
      <c r="E225" s="53">
        <f t="shared" si="21"/>
        <v>0</v>
      </c>
      <c r="F225" s="27" t="s">
        <v>365</v>
      </c>
      <c r="G225" s="27" t="s">
        <v>365</v>
      </c>
      <c r="H225" s="27" t="s">
        <v>365</v>
      </c>
      <c r="I225" s="27" t="s">
        <v>365</v>
      </c>
      <c r="J225" s="27" t="s">
        <v>365</v>
      </c>
      <c r="K225" s="27" t="s">
        <v>365</v>
      </c>
      <c r="L225" s="57">
        <f>'Расчет субсидий'!P225-1</f>
        <v>-0.29532497149372872</v>
      </c>
      <c r="M225" s="57">
        <f>L225*'Расчет субсидий'!Q225</f>
        <v>-5.9064994298745743</v>
      </c>
      <c r="N225" s="53">
        <f t="shared" si="23"/>
        <v>-30.772727272727266</v>
      </c>
      <c r="O225" s="27" t="s">
        <v>365</v>
      </c>
      <c r="P225" s="27" t="s">
        <v>365</v>
      </c>
      <c r="Q225" s="27" t="s">
        <v>365</v>
      </c>
      <c r="R225" s="27" t="s">
        <v>365</v>
      </c>
      <c r="S225" s="27" t="s">
        <v>365</v>
      </c>
      <c r="T225" s="27" t="s">
        <v>365</v>
      </c>
      <c r="U225" s="52">
        <f t="shared" si="22"/>
        <v>-5.9064994298745743</v>
      </c>
    </row>
    <row r="226" spans="1:21" ht="15" customHeight="1">
      <c r="A226" s="33" t="s">
        <v>211</v>
      </c>
      <c r="B226" s="50">
        <f>'Расчет субсидий'!AB226</f>
        <v>57.76363636363638</v>
      </c>
      <c r="C226" s="57">
        <f>'Расчет субсидий'!D226-1</f>
        <v>0.30000000000000004</v>
      </c>
      <c r="D226" s="57">
        <f>C226*'Расчет субсидий'!E226</f>
        <v>1.5000000000000002</v>
      </c>
      <c r="E226" s="53">
        <f t="shared" si="21"/>
        <v>11.552727272727276</v>
      </c>
      <c r="F226" s="27" t="s">
        <v>365</v>
      </c>
      <c r="G226" s="27" t="s">
        <v>365</v>
      </c>
      <c r="H226" s="27" t="s">
        <v>365</v>
      </c>
      <c r="I226" s="27" t="s">
        <v>365</v>
      </c>
      <c r="J226" s="27" t="s">
        <v>365</v>
      </c>
      <c r="K226" s="27" t="s">
        <v>365</v>
      </c>
      <c r="L226" s="57">
        <f>'Расчет субсидий'!P226-1</f>
        <v>0.30000000000000004</v>
      </c>
      <c r="M226" s="57">
        <f>L226*'Расчет субсидий'!Q226</f>
        <v>6.0000000000000009</v>
      </c>
      <c r="N226" s="53">
        <f t="shared" si="23"/>
        <v>46.210909090909105</v>
      </c>
      <c r="O226" s="27" t="s">
        <v>365</v>
      </c>
      <c r="P226" s="27" t="s">
        <v>365</v>
      </c>
      <c r="Q226" s="27" t="s">
        <v>365</v>
      </c>
      <c r="R226" s="27" t="s">
        <v>365</v>
      </c>
      <c r="S226" s="27" t="s">
        <v>365</v>
      </c>
      <c r="T226" s="27" t="s">
        <v>365</v>
      </c>
      <c r="U226" s="52">
        <f t="shared" si="22"/>
        <v>7.5000000000000009</v>
      </c>
    </row>
    <row r="227" spans="1:21" ht="15" customHeight="1">
      <c r="A227" s="33" t="s">
        <v>212</v>
      </c>
      <c r="B227" s="50">
        <f>'Расчет субсидий'!AB227</f>
        <v>8.4272727272727366</v>
      </c>
      <c r="C227" s="57">
        <f>'Расчет субсидий'!D227-1</f>
        <v>0.24962041109135713</v>
      </c>
      <c r="D227" s="57">
        <f>C227*'Расчет субсидий'!E227</f>
        <v>1.2481020554567857</v>
      </c>
      <c r="E227" s="53">
        <f t="shared" si="21"/>
        <v>4.8176648111580436</v>
      </c>
      <c r="F227" s="27" t="s">
        <v>365</v>
      </c>
      <c r="G227" s="27" t="s">
        <v>365</v>
      </c>
      <c r="H227" s="27" t="s">
        <v>365</v>
      </c>
      <c r="I227" s="27" t="s">
        <v>365</v>
      </c>
      <c r="J227" s="27" t="s">
        <v>365</v>
      </c>
      <c r="K227" s="27" t="s">
        <v>365</v>
      </c>
      <c r="L227" s="57">
        <f>'Расчет субсидий'!P227-1</f>
        <v>4.6756667764241033E-2</v>
      </c>
      <c r="M227" s="57">
        <f>L227*'Расчет субсидий'!Q227</f>
        <v>0.93513335528482067</v>
      </c>
      <c r="N227" s="53">
        <f t="shared" si="23"/>
        <v>3.609607916114693</v>
      </c>
      <c r="O227" s="27" t="s">
        <v>365</v>
      </c>
      <c r="P227" s="27" t="s">
        <v>365</v>
      </c>
      <c r="Q227" s="27" t="s">
        <v>365</v>
      </c>
      <c r="R227" s="27" t="s">
        <v>365</v>
      </c>
      <c r="S227" s="27" t="s">
        <v>365</v>
      </c>
      <c r="T227" s="27" t="s">
        <v>365</v>
      </c>
      <c r="U227" s="52">
        <f t="shared" si="22"/>
        <v>2.1832354107416063</v>
      </c>
    </row>
    <row r="228" spans="1:21" ht="15" customHeight="1">
      <c r="A228" s="33" t="s">
        <v>213</v>
      </c>
      <c r="B228" s="50">
        <f>'Расчет субсидий'!AB228</f>
        <v>24.172727272727272</v>
      </c>
      <c r="C228" s="57">
        <f>'Расчет субсидий'!D228-1</f>
        <v>-1</v>
      </c>
      <c r="D228" s="57">
        <f>C228*'Расчет субсидий'!E228</f>
        <v>0</v>
      </c>
      <c r="E228" s="53">
        <f t="shared" si="21"/>
        <v>0</v>
      </c>
      <c r="F228" s="27" t="s">
        <v>365</v>
      </c>
      <c r="G228" s="27" t="s">
        <v>365</v>
      </c>
      <c r="H228" s="27" t="s">
        <v>365</v>
      </c>
      <c r="I228" s="27" t="s">
        <v>365</v>
      </c>
      <c r="J228" s="27" t="s">
        <v>365</v>
      </c>
      <c r="K228" s="27" t="s">
        <v>365</v>
      </c>
      <c r="L228" s="57">
        <f>'Расчет субсидий'!P228-1</f>
        <v>0.30000000000000004</v>
      </c>
      <c r="M228" s="57">
        <f>L228*'Расчет субсидий'!Q228</f>
        <v>6.0000000000000009</v>
      </c>
      <c r="N228" s="53">
        <f t="shared" si="23"/>
        <v>24.172727272727272</v>
      </c>
      <c r="O228" s="27" t="s">
        <v>365</v>
      </c>
      <c r="P228" s="27" t="s">
        <v>365</v>
      </c>
      <c r="Q228" s="27" t="s">
        <v>365</v>
      </c>
      <c r="R228" s="27" t="s">
        <v>365</v>
      </c>
      <c r="S228" s="27" t="s">
        <v>365</v>
      </c>
      <c r="T228" s="27" t="s">
        <v>365</v>
      </c>
      <c r="U228" s="52">
        <f t="shared" si="22"/>
        <v>6.0000000000000009</v>
      </c>
    </row>
    <row r="229" spans="1:21" ht="15" customHeight="1">
      <c r="A229" s="32" t="s">
        <v>214</v>
      </c>
      <c r="B229" s="54"/>
      <c r="C229" s="55"/>
      <c r="D229" s="55"/>
      <c r="E229" s="56"/>
      <c r="F229" s="55"/>
      <c r="G229" s="55"/>
      <c r="H229" s="56"/>
      <c r="I229" s="56"/>
      <c r="J229" s="56"/>
      <c r="K229" s="56"/>
      <c r="L229" s="55"/>
      <c r="M229" s="55"/>
      <c r="N229" s="56"/>
      <c r="O229" s="55"/>
      <c r="P229" s="55"/>
      <c r="Q229" s="56"/>
      <c r="R229" s="56"/>
      <c r="S229" s="56"/>
      <c r="T229" s="56"/>
      <c r="U229" s="56"/>
    </row>
    <row r="230" spans="1:21" ht="15" customHeight="1">
      <c r="A230" s="33" t="s">
        <v>215</v>
      </c>
      <c r="B230" s="50">
        <f>'Расчет субсидий'!AB230</f>
        <v>3.0818181818181927</v>
      </c>
      <c r="C230" s="57">
        <f>'Расчет субсидий'!D230-1</f>
        <v>-1</v>
      </c>
      <c r="D230" s="57">
        <f>C230*'Расчет субсидий'!E230</f>
        <v>0</v>
      </c>
      <c r="E230" s="53">
        <f t="shared" si="21"/>
        <v>0</v>
      </c>
      <c r="F230" s="27" t="s">
        <v>365</v>
      </c>
      <c r="G230" s="27" t="s">
        <v>365</v>
      </c>
      <c r="H230" s="27" t="s">
        <v>365</v>
      </c>
      <c r="I230" s="27" t="s">
        <v>365</v>
      </c>
      <c r="J230" s="27" t="s">
        <v>365</v>
      </c>
      <c r="K230" s="27" t="s">
        <v>365</v>
      </c>
      <c r="L230" s="57">
        <f>'Расчет субсидий'!P230-1</f>
        <v>3.4386617100371719E-2</v>
      </c>
      <c r="M230" s="57">
        <f>L230*'Расчет субсидий'!Q230</f>
        <v>0.68773234200743438</v>
      </c>
      <c r="N230" s="53">
        <f t="shared" si="23"/>
        <v>3.0818181818181927</v>
      </c>
      <c r="O230" s="27" t="s">
        <v>365</v>
      </c>
      <c r="P230" s="27" t="s">
        <v>365</v>
      </c>
      <c r="Q230" s="27" t="s">
        <v>365</v>
      </c>
      <c r="R230" s="27" t="s">
        <v>365</v>
      </c>
      <c r="S230" s="27" t="s">
        <v>365</v>
      </c>
      <c r="T230" s="27" t="s">
        <v>365</v>
      </c>
      <c r="U230" s="52">
        <f t="shared" si="22"/>
        <v>0.68773234200743438</v>
      </c>
    </row>
    <row r="231" spans="1:21" ht="15" customHeight="1">
      <c r="A231" s="33" t="s">
        <v>144</v>
      </c>
      <c r="B231" s="50">
        <f>'Расчет субсидий'!AB231</f>
        <v>17.709090909090904</v>
      </c>
      <c r="C231" s="57">
        <f>'Расчет субсидий'!D231-1</f>
        <v>-1</v>
      </c>
      <c r="D231" s="57">
        <f>C231*'Расчет субсидий'!E231</f>
        <v>0</v>
      </c>
      <c r="E231" s="53">
        <f t="shared" si="21"/>
        <v>0</v>
      </c>
      <c r="F231" s="27" t="s">
        <v>365</v>
      </c>
      <c r="G231" s="27" t="s">
        <v>365</v>
      </c>
      <c r="H231" s="27" t="s">
        <v>365</v>
      </c>
      <c r="I231" s="27" t="s">
        <v>365</v>
      </c>
      <c r="J231" s="27" t="s">
        <v>365</v>
      </c>
      <c r="K231" s="27" t="s">
        <v>365</v>
      </c>
      <c r="L231" s="57">
        <f>'Расчет субсидий'!P231-1</f>
        <v>0.20055749128919853</v>
      </c>
      <c r="M231" s="57">
        <f>L231*'Расчет субсидий'!Q231</f>
        <v>4.0111498257839706</v>
      </c>
      <c r="N231" s="53">
        <f t="shared" si="23"/>
        <v>17.709090909090904</v>
      </c>
      <c r="O231" s="27" t="s">
        <v>365</v>
      </c>
      <c r="P231" s="27" t="s">
        <v>365</v>
      </c>
      <c r="Q231" s="27" t="s">
        <v>365</v>
      </c>
      <c r="R231" s="27" t="s">
        <v>365</v>
      </c>
      <c r="S231" s="27" t="s">
        <v>365</v>
      </c>
      <c r="T231" s="27" t="s">
        <v>365</v>
      </c>
      <c r="U231" s="52">
        <f t="shared" si="22"/>
        <v>4.0111498257839706</v>
      </c>
    </row>
    <row r="232" spans="1:21" ht="15" customHeight="1">
      <c r="A232" s="33" t="s">
        <v>216</v>
      </c>
      <c r="B232" s="50">
        <f>'Расчет субсидий'!AB232</f>
        <v>-96.545454545454547</v>
      </c>
      <c r="C232" s="57">
        <f>'Расчет субсидий'!D232-1</f>
        <v>-1</v>
      </c>
      <c r="D232" s="57">
        <f>C232*'Расчет субсидий'!E232</f>
        <v>0</v>
      </c>
      <c r="E232" s="53">
        <f t="shared" si="21"/>
        <v>0</v>
      </c>
      <c r="F232" s="27" t="s">
        <v>365</v>
      </c>
      <c r="G232" s="27" t="s">
        <v>365</v>
      </c>
      <c r="H232" s="27" t="s">
        <v>365</v>
      </c>
      <c r="I232" s="27" t="s">
        <v>365</v>
      </c>
      <c r="J232" s="27" t="s">
        <v>365</v>
      </c>
      <c r="K232" s="27" t="s">
        <v>365</v>
      </c>
      <c r="L232" s="57">
        <f>'Расчет субсидий'!P232-1</f>
        <v>-1</v>
      </c>
      <c r="M232" s="57">
        <f>L232*'Расчет субсидий'!Q232</f>
        <v>-20</v>
      </c>
      <c r="N232" s="53">
        <f t="shared" si="23"/>
        <v>-96.545454545454547</v>
      </c>
      <c r="O232" s="27" t="s">
        <v>365</v>
      </c>
      <c r="P232" s="27" t="s">
        <v>365</v>
      </c>
      <c r="Q232" s="27" t="s">
        <v>365</v>
      </c>
      <c r="R232" s="27" t="s">
        <v>365</v>
      </c>
      <c r="S232" s="27" t="s">
        <v>365</v>
      </c>
      <c r="T232" s="27" t="s">
        <v>365</v>
      </c>
      <c r="U232" s="52">
        <f t="shared" si="22"/>
        <v>-20</v>
      </c>
    </row>
    <row r="233" spans="1:21" ht="15" customHeight="1">
      <c r="A233" s="33" t="s">
        <v>217</v>
      </c>
      <c r="B233" s="50">
        <f>'Расчет субсидий'!AB233</f>
        <v>-27.663636363636357</v>
      </c>
      <c r="C233" s="57">
        <f>'Расчет субсидий'!D233-1</f>
        <v>-1</v>
      </c>
      <c r="D233" s="57">
        <f>C233*'Расчет субсидий'!E233</f>
        <v>0</v>
      </c>
      <c r="E233" s="53">
        <f t="shared" si="21"/>
        <v>0</v>
      </c>
      <c r="F233" s="27" t="s">
        <v>365</v>
      </c>
      <c r="G233" s="27" t="s">
        <v>365</v>
      </c>
      <c r="H233" s="27" t="s">
        <v>365</v>
      </c>
      <c r="I233" s="27" t="s">
        <v>365</v>
      </c>
      <c r="J233" s="27" t="s">
        <v>365</v>
      </c>
      <c r="K233" s="27" t="s">
        <v>365</v>
      </c>
      <c r="L233" s="57">
        <f>'Расчет субсидий'!P233-1</f>
        <v>-0.3874633431085045</v>
      </c>
      <c r="M233" s="57">
        <f>L233*'Расчет субсидий'!Q233</f>
        <v>-7.7492668621700904</v>
      </c>
      <c r="N233" s="53">
        <f t="shared" si="23"/>
        <v>-27.663636363636357</v>
      </c>
      <c r="O233" s="27" t="s">
        <v>365</v>
      </c>
      <c r="P233" s="27" t="s">
        <v>365</v>
      </c>
      <c r="Q233" s="27" t="s">
        <v>365</v>
      </c>
      <c r="R233" s="27" t="s">
        <v>365</v>
      </c>
      <c r="S233" s="27" t="s">
        <v>365</v>
      </c>
      <c r="T233" s="27" t="s">
        <v>365</v>
      </c>
      <c r="U233" s="52">
        <f t="shared" si="22"/>
        <v>-7.7492668621700904</v>
      </c>
    </row>
    <row r="234" spans="1:21" ht="15" customHeight="1">
      <c r="A234" s="33" t="s">
        <v>218</v>
      </c>
      <c r="B234" s="50">
        <f>'Расчет субсидий'!AB234</f>
        <v>-8.3363636363636324</v>
      </c>
      <c r="C234" s="57">
        <f>'Расчет субсидий'!D234-1</f>
        <v>0.22036212914485165</v>
      </c>
      <c r="D234" s="57">
        <f>C234*'Расчет субсидий'!E234</f>
        <v>1.1018106457242582</v>
      </c>
      <c r="E234" s="53">
        <f t="shared" si="21"/>
        <v>1.6569956107289303</v>
      </c>
      <c r="F234" s="27" t="s">
        <v>365</v>
      </c>
      <c r="G234" s="27" t="s">
        <v>365</v>
      </c>
      <c r="H234" s="27" t="s">
        <v>365</v>
      </c>
      <c r="I234" s="27" t="s">
        <v>365</v>
      </c>
      <c r="J234" s="27" t="s">
        <v>365</v>
      </c>
      <c r="K234" s="27" t="s">
        <v>365</v>
      </c>
      <c r="L234" s="57">
        <f>'Расчет субсидий'!P234-1</f>
        <v>-0.33225162256615082</v>
      </c>
      <c r="M234" s="57">
        <f>L234*'Расчет субсидий'!Q234</f>
        <v>-6.6450324513230168</v>
      </c>
      <c r="N234" s="53">
        <f t="shared" si="23"/>
        <v>-9.9933592470925632</v>
      </c>
      <c r="O234" s="27" t="s">
        <v>365</v>
      </c>
      <c r="P234" s="27" t="s">
        <v>365</v>
      </c>
      <c r="Q234" s="27" t="s">
        <v>365</v>
      </c>
      <c r="R234" s="27" t="s">
        <v>365</v>
      </c>
      <c r="S234" s="27" t="s">
        <v>365</v>
      </c>
      <c r="T234" s="27" t="s">
        <v>365</v>
      </c>
      <c r="U234" s="52">
        <f t="shared" si="22"/>
        <v>-5.5432218055987583</v>
      </c>
    </row>
    <row r="235" spans="1:21" ht="15" customHeight="1">
      <c r="A235" s="33" t="s">
        <v>219</v>
      </c>
      <c r="B235" s="50">
        <f>'Расчет субсидий'!AB235</f>
        <v>-2.6999999999999993</v>
      </c>
      <c r="C235" s="57">
        <f>'Расчет субсидий'!D235-1</f>
        <v>0.14825395995380974</v>
      </c>
      <c r="D235" s="57">
        <f>C235*'Расчет субсидий'!E235</f>
        <v>0.74126979976904872</v>
      </c>
      <c r="E235" s="53">
        <f t="shared" si="21"/>
        <v>0.78008664212201384</v>
      </c>
      <c r="F235" s="27" t="s">
        <v>365</v>
      </c>
      <c r="G235" s="27" t="s">
        <v>365</v>
      </c>
      <c r="H235" s="27" t="s">
        <v>365</v>
      </c>
      <c r="I235" s="27" t="s">
        <v>365</v>
      </c>
      <c r="J235" s="27" t="s">
        <v>365</v>
      </c>
      <c r="K235" s="27" t="s">
        <v>365</v>
      </c>
      <c r="L235" s="57">
        <f>'Расчет субсидий'!P235-1</f>
        <v>-0.16534593653388285</v>
      </c>
      <c r="M235" s="57">
        <f>L235*'Расчет субсидий'!Q235</f>
        <v>-3.3069187306776571</v>
      </c>
      <c r="N235" s="53">
        <f t="shared" si="23"/>
        <v>-3.4800866421220129</v>
      </c>
      <c r="O235" s="27" t="s">
        <v>365</v>
      </c>
      <c r="P235" s="27" t="s">
        <v>365</v>
      </c>
      <c r="Q235" s="27" t="s">
        <v>365</v>
      </c>
      <c r="R235" s="27" t="s">
        <v>365</v>
      </c>
      <c r="S235" s="27" t="s">
        <v>365</v>
      </c>
      <c r="T235" s="27" t="s">
        <v>365</v>
      </c>
      <c r="U235" s="52">
        <f t="shared" si="22"/>
        <v>-2.5656489309086083</v>
      </c>
    </row>
    <row r="236" spans="1:21" ht="15" customHeight="1">
      <c r="A236" s="33" t="s">
        <v>220</v>
      </c>
      <c r="B236" s="50">
        <f>'Расчет субсидий'!AB236</f>
        <v>16.327272727272728</v>
      </c>
      <c r="C236" s="57">
        <f>'Расчет субсидий'!D236-1</f>
        <v>-1</v>
      </c>
      <c r="D236" s="57">
        <f>C236*'Расчет субсидий'!E236</f>
        <v>0</v>
      </c>
      <c r="E236" s="53">
        <f t="shared" si="21"/>
        <v>0</v>
      </c>
      <c r="F236" s="27" t="s">
        <v>365</v>
      </c>
      <c r="G236" s="27" t="s">
        <v>365</v>
      </c>
      <c r="H236" s="27" t="s">
        <v>365</v>
      </c>
      <c r="I236" s="27" t="s">
        <v>365</v>
      </c>
      <c r="J236" s="27" t="s">
        <v>365</v>
      </c>
      <c r="K236" s="27" t="s">
        <v>365</v>
      </c>
      <c r="L236" s="57">
        <f>'Расчет субсидий'!P236-1</f>
        <v>0.13170731707317063</v>
      </c>
      <c r="M236" s="57">
        <f>L236*'Расчет субсидий'!Q236</f>
        <v>2.6341463414634125</v>
      </c>
      <c r="N236" s="53">
        <f t="shared" si="23"/>
        <v>16.327272727272728</v>
      </c>
      <c r="O236" s="27" t="s">
        <v>365</v>
      </c>
      <c r="P236" s="27" t="s">
        <v>365</v>
      </c>
      <c r="Q236" s="27" t="s">
        <v>365</v>
      </c>
      <c r="R236" s="27" t="s">
        <v>365</v>
      </c>
      <c r="S236" s="27" t="s">
        <v>365</v>
      </c>
      <c r="T236" s="27" t="s">
        <v>365</v>
      </c>
      <c r="U236" s="52">
        <f t="shared" si="22"/>
        <v>2.6341463414634125</v>
      </c>
    </row>
    <row r="237" spans="1:21" ht="15" customHeight="1">
      <c r="A237" s="33" t="s">
        <v>221</v>
      </c>
      <c r="B237" s="50">
        <f>'Расчет субсидий'!AB237</f>
        <v>28.963636363636354</v>
      </c>
      <c r="C237" s="57">
        <f>'Расчет субсидий'!D237-1</f>
        <v>-1</v>
      </c>
      <c r="D237" s="57">
        <f>C237*'Расчет субсидий'!E237</f>
        <v>0</v>
      </c>
      <c r="E237" s="53">
        <f t="shared" si="21"/>
        <v>0</v>
      </c>
      <c r="F237" s="27" t="s">
        <v>365</v>
      </c>
      <c r="G237" s="27" t="s">
        <v>365</v>
      </c>
      <c r="H237" s="27" t="s">
        <v>365</v>
      </c>
      <c r="I237" s="27" t="s">
        <v>365</v>
      </c>
      <c r="J237" s="27" t="s">
        <v>365</v>
      </c>
      <c r="K237" s="27" t="s">
        <v>365</v>
      </c>
      <c r="L237" s="57">
        <f>'Расчет субсидий'!P237-1</f>
        <v>0.30000000000000004</v>
      </c>
      <c r="M237" s="57">
        <f>L237*'Расчет субсидий'!Q237</f>
        <v>6.0000000000000009</v>
      </c>
      <c r="N237" s="53">
        <f t="shared" si="23"/>
        <v>28.963636363636354</v>
      </c>
      <c r="O237" s="27" t="s">
        <v>365</v>
      </c>
      <c r="P237" s="27" t="s">
        <v>365</v>
      </c>
      <c r="Q237" s="27" t="s">
        <v>365</v>
      </c>
      <c r="R237" s="27" t="s">
        <v>365</v>
      </c>
      <c r="S237" s="27" t="s">
        <v>365</v>
      </c>
      <c r="T237" s="27" t="s">
        <v>365</v>
      </c>
      <c r="U237" s="52">
        <f t="shared" si="22"/>
        <v>6.0000000000000009</v>
      </c>
    </row>
    <row r="238" spans="1:21" ht="15" customHeight="1">
      <c r="A238" s="33" t="s">
        <v>222</v>
      </c>
      <c r="B238" s="50">
        <f>'Расчет субсидий'!AB238</f>
        <v>19.054545454545462</v>
      </c>
      <c r="C238" s="57">
        <f>'Расчет субсидий'!D238-1</f>
        <v>-0.14357431316768465</v>
      </c>
      <c r="D238" s="57">
        <f>C238*'Расчет субсидий'!E238</f>
        <v>-0.71787156583842326</v>
      </c>
      <c r="E238" s="53">
        <f t="shared" si="21"/>
        <v>-4.7913722914496013</v>
      </c>
      <c r="F238" s="27" t="s">
        <v>365</v>
      </c>
      <c r="G238" s="27" t="s">
        <v>365</v>
      </c>
      <c r="H238" s="27" t="s">
        <v>365</v>
      </c>
      <c r="I238" s="27" t="s">
        <v>365</v>
      </c>
      <c r="J238" s="27" t="s">
        <v>365</v>
      </c>
      <c r="K238" s="27" t="s">
        <v>365</v>
      </c>
      <c r="L238" s="57">
        <f>'Расчет субсидий'!P238-1</f>
        <v>0.17863677950594692</v>
      </c>
      <c r="M238" s="57">
        <f>L238*'Расчет субсидий'!Q238</f>
        <v>3.5727355901189384</v>
      </c>
      <c r="N238" s="53">
        <f t="shared" si="23"/>
        <v>23.845917745995067</v>
      </c>
      <c r="O238" s="27" t="s">
        <v>365</v>
      </c>
      <c r="P238" s="27" t="s">
        <v>365</v>
      </c>
      <c r="Q238" s="27" t="s">
        <v>365</v>
      </c>
      <c r="R238" s="27" t="s">
        <v>365</v>
      </c>
      <c r="S238" s="27" t="s">
        <v>365</v>
      </c>
      <c r="T238" s="27" t="s">
        <v>365</v>
      </c>
      <c r="U238" s="52">
        <f t="shared" si="22"/>
        <v>2.854864024280515</v>
      </c>
    </row>
    <row r="239" spans="1:21" ht="15" customHeight="1">
      <c r="A239" s="32" t="s">
        <v>223</v>
      </c>
      <c r="B239" s="54"/>
      <c r="C239" s="55"/>
      <c r="D239" s="55"/>
      <c r="E239" s="56"/>
      <c r="F239" s="55"/>
      <c r="G239" s="55"/>
      <c r="H239" s="56"/>
      <c r="I239" s="56"/>
      <c r="J239" s="56"/>
      <c r="K239" s="56"/>
      <c r="L239" s="55"/>
      <c r="M239" s="55"/>
      <c r="N239" s="56"/>
      <c r="O239" s="55"/>
      <c r="P239" s="55"/>
      <c r="Q239" s="56"/>
      <c r="R239" s="56"/>
      <c r="S239" s="56"/>
      <c r="T239" s="56"/>
      <c r="U239" s="56"/>
    </row>
    <row r="240" spans="1:21" ht="15" customHeight="1">
      <c r="A240" s="33" t="s">
        <v>224</v>
      </c>
      <c r="B240" s="50">
        <f>'Расчет субсидий'!AB240</f>
        <v>-151.4818181818182</v>
      </c>
      <c r="C240" s="57">
        <f>'Расчет субсидий'!D240-1</f>
        <v>-1</v>
      </c>
      <c r="D240" s="57">
        <f>C240*'Расчет субсидий'!E240</f>
        <v>0</v>
      </c>
      <c r="E240" s="53">
        <f t="shared" si="21"/>
        <v>0</v>
      </c>
      <c r="F240" s="27" t="s">
        <v>365</v>
      </c>
      <c r="G240" s="27" t="s">
        <v>365</v>
      </c>
      <c r="H240" s="27" t="s">
        <v>365</v>
      </c>
      <c r="I240" s="27" t="s">
        <v>365</v>
      </c>
      <c r="J240" s="27" t="s">
        <v>365</v>
      </c>
      <c r="K240" s="27" t="s">
        <v>365</v>
      </c>
      <c r="L240" s="57">
        <f>'Расчет субсидий'!P240-1</f>
        <v>-0.84987515605493136</v>
      </c>
      <c r="M240" s="57">
        <f>L240*'Расчет субсидий'!Q240</f>
        <v>-16.997503121098628</v>
      </c>
      <c r="N240" s="53">
        <f t="shared" si="23"/>
        <v>-151.4818181818182</v>
      </c>
      <c r="O240" s="27" t="s">
        <v>365</v>
      </c>
      <c r="P240" s="27" t="s">
        <v>365</v>
      </c>
      <c r="Q240" s="27" t="s">
        <v>365</v>
      </c>
      <c r="R240" s="27" t="s">
        <v>365</v>
      </c>
      <c r="S240" s="27" t="s">
        <v>365</v>
      </c>
      <c r="T240" s="27" t="s">
        <v>365</v>
      </c>
      <c r="U240" s="52">
        <f t="shared" si="22"/>
        <v>-16.997503121098628</v>
      </c>
    </row>
    <row r="241" spans="1:21" ht="15" customHeight="1">
      <c r="A241" s="33" t="s">
        <v>225</v>
      </c>
      <c r="B241" s="50">
        <f>'Расчет субсидий'!AB241</f>
        <v>-111.07272727272728</v>
      </c>
      <c r="C241" s="57">
        <f>'Расчет субсидий'!D241-1</f>
        <v>-1</v>
      </c>
      <c r="D241" s="57">
        <f>C241*'Расчет субсидий'!E241</f>
        <v>0</v>
      </c>
      <c r="E241" s="53">
        <f t="shared" si="21"/>
        <v>0</v>
      </c>
      <c r="F241" s="27" t="s">
        <v>365</v>
      </c>
      <c r="G241" s="27" t="s">
        <v>365</v>
      </c>
      <c r="H241" s="27" t="s">
        <v>365</v>
      </c>
      <c r="I241" s="27" t="s">
        <v>365</v>
      </c>
      <c r="J241" s="27" t="s">
        <v>365</v>
      </c>
      <c r="K241" s="27" t="s">
        <v>365</v>
      </c>
      <c r="L241" s="57">
        <f>'Расчет субсидий'!P241-1</f>
        <v>-0.7153652392947103</v>
      </c>
      <c r="M241" s="57">
        <f>L241*'Расчет субсидий'!Q241</f>
        <v>-14.307304785894207</v>
      </c>
      <c r="N241" s="53">
        <f t="shared" si="23"/>
        <v>-111.07272727272728</v>
      </c>
      <c r="O241" s="27" t="s">
        <v>365</v>
      </c>
      <c r="P241" s="27" t="s">
        <v>365</v>
      </c>
      <c r="Q241" s="27" t="s">
        <v>365</v>
      </c>
      <c r="R241" s="27" t="s">
        <v>365</v>
      </c>
      <c r="S241" s="27" t="s">
        <v>365</v>
      </c>
      <c r="T241" s="27" t="s">
        <v>365</v>
      </c>
      <c r="U241" s="52">
        <f t="shared" si="22"/>
        <v>-14.307304785894207</v>
      </c>
    </row>
    <row r="242" spans="1:21" ht="15" customHeight="1">
      <c r="A242" s="33" t="s">
        <v>226</v>
      </c>
      <c r="B242" s="50">
        <f>'Расчет субсидий'!AB242</f>
        <v>-55.73636363636362</v>
      </c>
      <c r="C242" s="57">
        <f>'Расчет субсидий'!D242-1</f>
        <v>-1</v>
      </c>
      <c r="D242" s="57">
        <f>C242*'Расчет субсидий'!E242</f>
        <v>0</v>
      </c>
      <c r="E242" s="53">
        <f t="shared" si="21"/>
        <v>0</v>
      </c>
      <c r="F242" s="27" t="s">
        <v>365</v>
      </c>
      <c r="G242" s="27" t="s">
        <v>365</v>
      </c>
      <c r="H242" s="27" t="s">
        <v>365</v>
      </c>
      <c r="I242" s="27" t="s">
        <v>365</v>
      </c>
      <c r="J242" s="27" t="s">
        <v>365</v>
      </c>
      <c r="K242" s="27" t="s">
        <v>365</v>
      </c>
      <c r="L242" s="57">
        <f>'Расчет субсидий'!P242-1</f>
        <v>-0.21891502640422478</v>
      </c>
      <c r="M242" s="57">
        <f>L242*'Расчет субсидий'!Q242</f>
        <v>-4.3783005280844955</v>
      </c>
      <c r="N242" s="53">
        <f t="shared" si="23"/>
        <v>-55.73636363636362</v>
      </c>
      <c r="O242" s="27" t="s">
        <v>365</v>
      </c>
      <c r="P242" s="27" t="s">
        <v>365</v>
      </c>
      <c r="Q242" s="27" t="s">
        <v>365</v>
      </c>
      <c r="R242" s="27" t="s">
        <v>365</v>
      </c>
      <c r="S242" s="27" t="s">
        <v>365</v>
      </c>
      <c r="T242" s="27" t="s">
        <v>365</v>
      </c>
      <c r="U242" s="52">
        <f t="shared" si="22"/>
        <v>-4.3783005280844955</v>
      </c>
    </row>
    <row r="243" spans="1:21" ht="15" customHeight="1">
      <c r="A243" s="33" t="s">
        <v>227</v>
      </c>
      <c r="B243" s="50">
        <f>'Расчет субсидий'!AB243</f>
        <v>-99.11818181818181</v>
      </c>
      <c r="C243" s="57">
        <f>'Расчет субсидий'!D243-1</f>
        <v>-1</v>
      </c>
      <c r="D243" s="57">
        <f>C243*'Расчет субсидий'!E243</f>
        <v>-5</v>
      </c>
      <c r="E243" s="53">
        <f t="shared" si="21"/>
        <v>-40.968848484848479</v>
      </c>
      <c r="F243" s="27" t="s">
        <v>365</v>
      </c>
      <c r="G243" s="27" t="s">
        <v>365</v>
      </c>
      <c r="H243" s="27" t="s">
        <v>365</v>
      </c>
      <c r="I243" s="27" t="s">
        <v>365</v>
      </c>
      <c r="J243" s="27" t="s">
        <v>365</v>
      </c>
      <c r="K243" s="27" t="s">
        <v>365</v>
      </c>
      <c r="L243" s="57">
        <f>'Расчет субсидий'!P243-1</f>
        <v>-0.35483870967741937</v>
      </c>
      <c r="M243" s="57">
        <f>L243*'Расчет субсидий'!Q243</f>
        <v>-7.0967741935483879</v>
      </c>
      <c r="N243" s="53">
        <f t="shared" si="23"/>
        <v>-58.149333333333338</v>
      </c>
      <c r="O243" s="27" t="s">
        <v>365</v>
      </c>
      <c r="P243" s="27" t="s">
        <v>365</v>
      </c>
      <c r="Q243" s="27" t="s">
        <v>365</v>
      </c>
      <c r="R243" s="27" t="s">
        <v>365</v>
      </c>
      <c r="S243" s="27" t="s">
        <v>365</v>
      </c>
      <c r="T243" s="27" t="s">
        <v>365</v>
      </c>
      <c r="U243" s="52">
        <f t="shared" si="22"/>
        <v>-12.096774193548388</v>
      </c>
    </row>
    <row r="244" spans="1:21" ht="15" customHeight="1">
      <c r="A244" s="33" t="s">
        <v>228</v>
      </c>
      <c r="B244" s="50">
        <f>'Расчет субсидий'!AB244</f>
        <v>3.8090909090909122</v>
      </c>
      <c r="C244" s="57">
        <f>'Расчет субсидий'!D244-1</f>
        <v>-1</v>
      </c>
      <c r="D244" s="57">
        <f>C244*'Расчет субсидий'!E244</f>
        <v>0</v>
      </c>
      <c r="E244" s="53">
        <f t="shared" si="21"/>
        <v>0</v>
      </c>
      <c r="F244" s="27" t="s">
        <v>365</v>
      </c>
      <c r="G244" s="27" t="s">
        <v>365</v>
      </c>
      <c r="H244" s="27" t="s">
        <v>365</v>
      </c>
      <c r="I244" s="27" t="s">
        <v>365</v>
      </c>
      <c r="J244" s="27" t="s">
        <v>365</v>
      </c>
      <c r="K244" s="27" t="s">
        <v>365</v>
      </c>
      <c r="L244" s="57">
        <f>'Расчет субсидий'!P244-1</f>
        <v>4.5197740112994378E-2</v>
      </c>
      <c r="M244" s="57">
        <f>L244*'Расчет субсидий'!Q244</f>
        <v>0.90395480225988756</v>
      </c>
      <c r="N244" s="53">
        <f t="shared" si="23"/>
        <v>3.8090909090909122</v>
      </c>
      <c r="O244" s="27" t="s">
        <v>365</v>
      </c>
      <c r="P244" s="27" t="s">
        <v>365</v>
      </c>
      <c r="Q244" s="27" t="s">
        <v>365</v>
      </c>
      <c r="R244" s="27" t="s">
        <v>365</v>
      </c>
      <c r="S244" s="27" t="s">
        <v>365</v>
      </c>
      <c r="T244" s="27" t="s">
        <v>365</v>
      </c>
      <c r="U244" s="52">
        <f t="shared" si="22"/>
        <v>0.90395480225988756</v>
      </c>
    </row>
    <row r="245" spans="1:21" ht="15" customHeight="1">
      <c r="A245" s="33" t="s">
        <v>229</v>
      </c>
      <c r="B245" s="50">
        <f>'Расчет субсидий'!AB245</f>
        <v>-105.13636363636363</v>
      </c>
      <c r="C245" s="57">
        <f>'Расчет субсидий'!D245-1</f>
        <v>-1</v>
      </c>
      <c r="D245" s="57">
        <f>C245*'Расчет субсидий'!E245</f>
        <v>0</v>
      </c>
      <c r="E245" s="53">
        <f t="shared" si="21"/>
        <v>0</v>
      </c>
      <c r="F245" s="27" t="s">
        <v>365</v>
      </c>
      <c r="G245" s="27" t="s">
        <v>365</v>
      </c>
      <c r="H245" s="27" t="s">
        <v>365</v>
      </c>
      <c r="I245" s="27" t="s">
        <v>365</v>
      </c>
      <c r="J245" s="27" t="s">
        <v>365</v>
      </c>
      <c r="K245" s="27" t="s">
        <v>365</v>
      </c>
      <c r="L245" s="57">
        <f>'Расчет субсидий'!P245-1</f>
        <v>-0.51651651651651642</v>
      </c>
      <c r="M245" s="57">
        <f>L245*'Расчет субсидий'!Q245</f>
        <v>-10.330330330330328</v>
      </c>
      <c r="N245" s="53">
        <f t="shared" si="23"/>
        <v>-105.13636363636363</v>
      </c>
      <c r="O245" s="27" t="s">
        <v>365</v>
      </c>
      <c r="P245" s="27" t="s">
        <v>365</v>
      </c>
      <c r="Q245" s="27" t="s">
        <v>365</v>
      </c>
      <c r="R245" s="27" t="s">
        <v>365</v>
      </c>
      <c r="S245" s="27" t="s">
        <v>365</v>
      </c>
      <c r="T245" s="27" t="s">
        <v>365</v>
      </c>
      <c r="U245" s="52">
        <f t="shared" si="22"/>
        <v>-10.330330330330328</v>
      </c>
    </row>
    <row r="246" spans="1:21" ht="15" customHeight="1">
      <c r="A246" s="33" t="s">
        <v>230</v>
      </c>
      <c r="B246" s="50">
        <f>'Расчет субсидий'!AB246</f>
        <v>-17.890909090909076</v>
      </c>
      <c r="C246" s="57">
        <f>'Расчет субсидий'!D246-1</f>
        <v>0.30000000000000004</v>
      </c>
      <c r="D246" s="57">
        <f>C246*'Расчет субсидий'!E246</f>
        <v>1.5000000000000002</v>
      </c>
      <c r="E246" s="53">
        <f t="shared" si="21"/>
        <v>27.300660585089656</v>
      </c>
      <c r="F246" s="27" t="s">
        <v>365</v>
      </c>
      <c r="G246" s="27" t="s">
        <v>365</v>
      </c>
      <c r="H246" s="27" t="s">
        <v>365</v>
      </c>
      <c r="I246" s="27" t="s">
        <v>365</v>
      </c>
      <c r="J246" s="27" t="s">
        <v>365</v>
      </c>
      <c r="K246" s="27" t="s">
        <v>365</v>
      </c>
      <c r="L246" s="57">
        <f>'Расчет субсидий'!P246-1</f>
        <v>-0.12414965986394555</v>
      </c>
      <c r="M246" s="57">
        <f>L246*'Расчет субсидий'!Q246</f>
        <v>-2.482993197278911</v>
      </c>
      <c r="N246" s="53">
        <f t="shared" si="23"/>
        <v>-45.191569675998728</v>
      </c>
      <c r="O246" s="27" t="s">
        <v>365</v>
      </c>
      <c r="P246" s="27" t="s">
        <v>365</v>
      </c>
      <c r="Q246" s="27" t="s">
        <v>365</v>
      </c>
      <c r="R246" s="27" t="s">
        <v>365</v>
      </c>
      <c r="S246" s="27" t="s">
        <v>365</v>
      </c>
      <c r="T246" s="27" t="s">
        <v>365</v>
      </c>
      <c r="U246" s="52">
        <f t="shared" si="22"/>
        <v>-0.98299319727891077</v>
      </c>
    </row>
    <row r="247" spans="1:21" ht="15" customHeight="1">
      <c r="A247" s="33" t="s">
        <v>231</v>
      </c>
      <c r="B247" s="50">
        <f>'Расчет субсидий'!AB247</f>
        <v>-14.854545454545473</v>
      </c>
      <c r="C247" s="57">
        <f>'Расчет субсидий'!D247-1</f>
        <v>3.4666666666666623E-2</v>
      </c>
      <c r="D247" s="57">
        <f>C247*'Расчет субсидий'!E247</f>
        <v>0.17333333333333312</v>
      </c>
      <c r="E247" s="53">
        <f t="shared" si="21"/>
        <v>1.3519759604571433</v>
      </c>
      <c r="F247" s="27" t="s">
        <v>365</v>
      </c>
      <c r="G247" s="27" t="s">
        <v>365</v>
      </c>
      <c r="H247" s="27" t="s">
        <v>365</v>
      </c>
      <c r="I247" s="27" t="s">
        <v>365</v>
      </c>
      <c r="J247" s="27" t="s">
        <v>365</v>
      </c>
      <c r="K247" s="27" t="s">
        <v>365</v>
      </c>
      <c r="L247" s="57">
        <f>'Расчет субсидий'!P247-1</f>
        <v>-0.10388980502473577</v>
      </c>
      <c r="M247" s="57">
        <f>L247*'Расчет субсидий'!Q247</f>
        <v>-2.0777961004947154</v>
      </c>
      <c r="N247" s="53">
        <f t="shared" si="23"/>
        <v>-16.206521415002616</v>
      </c>
      <c r="O247" s="27" t="s">
        <v>365</v>
      </c>
      <c r="P247" s="27" t="s">
        <v>365</v>
      </c>
      <c r="Q247" s="27" t="s">
        <v>365</v>
      </c>
      <c r="R247" s="27" t="s">
        <v>365</v>
      </c>
      <c r="S247" s="27" t="s">
        <v>365</v>
      </c>
      <c r="T247" s="27" t="s">
        <v>365</v>
      </c>
      <c r="U247" s="52">
        <f t="shared" si="22"/>
        <v>-1.9044627671613823</v>
      </c>
    </row>
    <row r="248" spans="1:21" ht="15" customHeight="1">
      <c r="A248" s="32" t="s">
        <v>232</v>
      </c>
      <c r="B248" s="54"/>
      <c r="C248" s="55"/>
      <c r="D248" s="55"/>
      <c r="E248" s="56"/>
      <c r="F248" s="55"/>
      <c r="G248" s="55"/>
      <c r="H248" s="56"/>
      <c r="I248" s="56"/>
      <c r="J248" s="56"/>
      <c r="K248" s="56"/>
      <c r="L248" s="55"/>
      <c r="M248" s="55"/>
      <c r="N248" s="56"/>
      <c r="O248" s="55"/>
      <c r="P248" s="55"/>
      <c r="Q248" s="56"/>
      <c r="R248" s="56"/>
      <c r="S248" s="56"/>
      <c r="T248" s="56"/>
      <c r="U248" s="56"/>
    </row>
    <row r="249" spans="1:21" ht="15" customHeight="1">
      <c r="A249" s="33" t="s">
        <v>233</v>
      </c>
      <c r="B249" s="50">
        <f>'Расчет субсидий'!AB249</f>
        <v>29.109090909090895</v>
      </c>
      <c r="C249" s="57">
        <f>'Расчет субсидий'!D249-1</f>
        <v>9.898477157360408E-2</v>
      </c>
      <c r="D249" s="57">
        <f>C249*'Расчет субсидий'!E249</f>
        <v>0.4949238578680204</v>
      </c>
      <c r="E249" s="53">
        <f t="shared" si="21"/>
        <v>2.218160503037407</v>
      </c>
      <c r="F249" s="27" t="s">
        <v>365</v>
      </c>
      <c r="G249" s="27" t="s">
        <v>365</v>
      </c>
      <c r="H249" s="27" t="s">
        <v>365</v>
      </c>
      <c r="I249" s="27" t="s">
        <v>365</v>
      </c>
      <c r="J249" s="27" t="s">
        <v>365</v>
      </c>
      <c r="K249" s="27" t="s">
        <v>365</v>
      </c>
      <c r="L249" s="57">
        <f>'Расчет субсидий'!P249-1</f>
        <v>0.30000000000000004</v>
      </c>
      <c r="M249" s="57">
        <f>L249*'Расчет субсидий'!Q249</f>
        <v>6.0000000000000009</v>
      </c>
      <c r="N249" s="53">
        <f t="shared" si="23"/>
        <v>26.890930406053489</v>
      </c>
      <c r="O249" s="27" t="s">
        <v>365</v>
      </c>
      <c r="P249" s="27" t="s">
        <v>365</v>
      </c>
      <c r="Q249" s="27" t="s">
        <v>365</v>
      </c>
      <c r="R249" s="27" t="s">
        <v>365</v>
      </c>
      <c r="S249" s="27" t="s">
        <v>365</v>
      </c>
      <c r="T249" s="27" t="s">
        <v>365</v>
      </c>
      <c r="U249" s="52">
        <f t="shared" si="22"/>
        <v>6.4949238578680211</v>
      </c>
    </row>
    <row r="250" spans="1:21" ht="15" customHeight="1">
      <c r="A250" s="33" t="s">
        <v>234</v>
      </c>
      <c r="B250" s="50">
        <f>'Расчет субсидий'!AB250</f>
        <v>-16.172727272727286</v>
      </c>
      <c r="C250" s="57">
        <f>'Расчет субсидий'!D250-1</f>
        <v>-1</v>
      </c>
      <c r="D250" s="57">
        <f>C250*'Расчет субсидий'!E250</f>
        <v>0</v>
      </c>
      <c r="E250" s="53">
        <f t="shared" ref="E250:E313" si="24">$B250*D250/$U250</f>
        <v>0</v>
      </c>
      <c r="F250" s="27" t="s">
        <v>365</v>
      </c>
      <c r="G250" s="27" t="s">
        <v>365</v>
      </c>
      <c r="H250" s="27" t="s">
        <v>365</v>
      </c>
      <c r="I250" s="27" t="s">
        <v>365</v>
      </c>
      <c r="J250" s="27" t="s">
        <v>365</v>
      </c>
      <c r="K250" s="27" t="s">
        <v>365</v>
      </c>
      <c r="L250" s="57">
        <f>'Расчет субсидий'!P250-1</f>
        <v>-0.10906862745098034</v>
      </c>
      <c r="M250" s="57">
        <f>L250*'Расчет субсидий'!Q250</f>
        <v>-2.1813725490196068</v>
      </c>
      <c r="N250" s="53">
        <f t="shared" si="23"/>
        <v>-16.172727272727286</v>
      </c>
      <c r="O250" s="27" t="s">
        <v>365</v>
      </c>
      <c r="P250" s="27" t="s">
        <v>365</v>
      </c>
      <c r="Q250" s="27" t="s">
        <v>365</v>
      </c>
      <c r="R250" s="27" t="s">
        <v>365</v>
      </c>
      <c r="S250" s="27" t="s">
        <v>365</v>
      </c>
      <c r="T250" s="27" t="s">
        <v>365</v>
      </c>
      <c r="U250" s="52">
        <f t="shared" ref="U250:U313" si="25">D250+M250</f>
        <v>-2.1813725490196068</v>
      </c>
    </row>
    <row r="251" spans="1:21" ht="15" customHeight="1">
      <c r="A251" s="33" t="s">
        <v>235</v>
      </c>
      <c r="B251" s="50">
        <f>'Расчет субсидий'!AB251</f>
        <v>-32.099999999999994</v>
      </c>
      <c r="C251" s="57">
        <f>'Расчет субсидий'!D251-1</f>
        <v>2.0987654320987703E-2</v>
      </c>
      <c r="D251" s="57">
        <f>C251*'Расчет субсидий'!E251</f>
        <v>0.10493827160493852</v>
      </c>
      <c r="E251" s="53">
        <f t="shared" si="24"/>
        <v>0.47378622676985943</v>
      </c>
      <c r="F251" s="27" t="s">
        <v>365</v>
      </c>
      <c r="G251" s="27" t="s">
        <v>365</v>
      </c>
      <c r="H251" s="27" t="s">
        <v>365</v>
      </c>
      <c r="I251" s="27" t="s">
        <v>365</v>
      </c>
      <c r="J251" s="27" t="s">
        <v>365</v>
      </c>
      <c r="K251" s="27" t="s">
        <v>365</v>
      </c>
      <c r="L251" s="57">
        <f>'Расчет субсидий'!P251-1</f>
        <v>-0.36073619631901843</v>
      </c>
      <c r="M251" s="57">
        <f>L251*'Расчет субсидий'!Q251</f>
        <v>-7.2147239263803691</v>
      </c>
      <c r="N251" s="53">
        <f t="shared" si="23"/>
        <v>-32.573786226769855</v>
      </c>
      <c r="O251" s="27" t="s">
        <v>365</v>
      </c>
      <c r="P251" s="27" t="s">
        <v>365</v>
      </c>
      <c r="Q251" s="27" t="s">
        <v>365</v>
      </c>
      <c r="R251" s="27" t="s">
        <v>365</v>
      </c>
      <c r="S251" s="27" t="s">
        <v>365</v>
      </c>
      <c r="T251" s="27" t="s">
        <v>365</v>
      </c>
      <c r="U251" s="52">
        <f t="shared" si="25"/>
        <v>-7.1097856547754308</v>
      </c>
    </row>
    <row r="252" spans="1:21" ht="15" customHeight="1">
      <c r="A252" s="33" t="s">
        <v>236</v>
      </c>
      <c r="B252" s="50">
        <f>'Расчет субсидий'!AB252</f>
        <v>29.209090909090918</v>
      </c>
      <c r="C252" s="57">
        <f>'Расчет субсидий'!D252-1</f>
        <v>-1</v>
      </c>
      <c r="D252" s="57">
        <f>C252*'Расчет субсидий'!E252</f>
        <v>0</v>
      </c>
      <c r="E252" s="53">
        <f t="shared" si="24"/>
        <v>0</v>
      </c>
      <c r="F252" s="27" t="s">
        <v>365</v>
      </c>
      <c r="G252" s="27" t="s">
        <v>365</v>
      </c>
      <c r="H252" s="27" t="s">
        <v>365</v>
      </c>
      <c r="I252" s="27" t="s">
        <v>365</v>
      </c>
      <c r="J252" s="27" t="s">
        <v>365</v>
      </c>
      <c r="K252" s="27" t="s">
        <v>365</v>
      </c>
      <c r="L252" s="57">
        <f>'Расчет субсидий'!P252-1</f>
        <v>0.21975903614457826</v>
      </c>
      <c r="M252" s="57">
        <f>L252*'Расчет субсидий'!Q252</f>
        <v>4.3951807228915651</v>
      </c>
      <c r="N252" s="53">
        <f t="shared" si="23"/>
        <v>29.209090909090918</v>
      </c>
      <c r="O252" s="27" t="s">
        <v>365</v>
      </c>
      <c r="P252" s="27" t="s">
        <v>365</v>
      </c>
      <c r="Q252" s="27" t="s">
        <v>365</v>
      </c>
      <c r="R252" s="27" t="s">
        <v>365</v>
      </c>
      <c r="S252" s="27" t="s">
        <v>365</v>
      </c>
      <c r="T252" s="27" t="s">
        <v>365</v>
      </c>
      <c r="U252" s="52">
        <f t="shared" si="25"/>
        <v>4.3951807228915651</v>
      </c>
    </row>
    <row r="253" spans="1:21" ht="15" customHeight="1">
      <c r="A253" s="33" t="s">
        <v>237</v>
      </c>
      <c r="B253" s="50">
        <f>'Расчет субсидий'!AB253</f>
        <v>35.827272727272728</v>
      </c>
      <c r="C253" s="57">
        <f>'Расчет субсидий'!D253-1</f>
        <v>-1</v>
      </c>
      <c r="D253" s="57">
        <f>C253*'Расчет субсидий'!E253</f>
        <v>0</v>
      </c>
      <c r="E253" s="53">
        <f t="shared" si="24"/>
        <v>0</v>
      </c>
      <c r="F253" s="27" t="s">
        <v>365</v>
      </c>
      <c r="G253" s="27" t="s">
        <v>365</v>
      </c>
      <c r="H253" s="27" t="s">
        <v>365</v>
      </c>
      <c r="I253" s="27" t="s">
        <v>365</v>
      </c>
      <c r="J253" s="27" t="s">
        <v>365</v>
      </c>
      <c r="K253" s="27" t="s">
        <v>365</v>
      </c>
      <c r="L253" s="57">
        <f>'Расчет субсидий'!P253-1</f>
        <v>0.30000000000000004</v>
      </c>
      <c r="M253" s="57">
        <f>L253*'Расчет субсидий'!Q253</f>
        <v>6.0000000000000009</v>
      </c>
      <c r="N253" s="53">
        <f t="shared" si="23"/>
        <v>35.827272727272728</v>
      </c>
      <c r="O253" s="27" t="s">
        <v>365</v>
      </c>
      <c r="P253" s="27" t="s">
        <v>365</v>
      </c>
      <c r="Q253" s="27" t="s">
        <v>365</v>
      </c>
      <c r="R253" s="27" t="s">
        <v>365</v>
      </c>
      <c r="S253" s="27" t="s">
        <v>365</v>
      </c>
      <c r="T253" s="27" t="s">
        <v>365</v>
      </c>
      <c r="U253" s="52">
        <f t="shared" si="25"/>
        <v>6.0000000000000009</v>
      </c>
    </row>
    <row r="254" spans="1:21" ht="15" customHeight="1">
      <c r="A254" s="33" t="s">
        <v>238</v>
      </c>
      <c r="B254" s="50">
        <f>'Расчет субсидий'!AB254</f>
        <v>-83.954545454545453</v>
      </c>
      <c r="C254" s="57">
        <f>'Расчет субсидий'!D254-1</f>
        <v>-1</v>
      </c>
      <c r="D254" s="57">
        <f>C254*'Расчет субсидий'!E254</f>
        <v>0</v>
      </c>
      <c r="E254" s="53">
        <f t="shared" si="24"/>
        <v>0</v>
      </c>
      <c r="F254" s="27" t="s">
        <v>365</v>
      </c>
      <c r="G254" s="27" t="s">
        <v>365</v>
      </c>
      <c r="H254" s="27" t="s">
        <v>365</v>
      </c>
      <c r="I254" s="27" t="s">
        <v>365</v>
      </c>
      <c r="J254" s="27" t="s">
        <v>365</v>
      </c>
      <c r="K254" s="27" t="s">
        <v>365</v>
      </c>
      <c r="L254" s="57">
        <f>'Расчет субсидий'!P254-1</f>
        <v>-0.76734693877551019</v>
      </c>
      <c r="M254" s="57">
        <f>L254*'Расчет субсидий'!Q254</f>
        <v>-15.346938775510203</v>
      </c>
      <c r="N254" s="53">
        <f t="shared" si="23"/>
        <v>-83.954545454545453</v>
      </c>
      <c r="O254" s="27" t="s">
        <v>365</v>
      </c>
      <c r="P254" s="27" t="s">
        <v>365</v>
      </c>
      <c r="Q254" s="27" t="s">
        <v>365</v>
      </c>
      <c r="R254" s="27" t="s">
        <v>365</v>
      </c>
      <c r="S254" s="27" t="s">
        <v>365</v>
      </c>
      <c r="T254" s="27" t="s">
        <v>365</v>
      </c>
      <c r="U254" s="52">
        <f t="shared" si="25"/>
        <v>-15.346938775510203</v>
      </c>
    </row>
    <row r="255" spans="1:21" ht="15" customHeight="1">
      <c r="A255" s="33" t="s">
        <v>239</v>
      </c>
      <c r="B255" s="50">
        <f>'Расчет субсидий'!AB255</f>
        <v>27.790909090909082</v>
      </c>
      <c r="C255" s="57">
        <f>'Расчет субсидий'!D255-1</f>
        <v>-1</v>
      </c>
      <c r="D255" s="57">
        <f>C255*'Расчет субсидий'!E255</f>
        <v>0</v>
      </c>
      <c r="E255" s="53">
        <f t="shared" si="24"/>
        <v>0</v>
      </c>
      <c r="F255" s="27" t="s">
        <v>365</v>
      </c>
      <c r="G255" s="27" t="s">
        <v>365</v>
      </c>
      <c r="H255" s="27" t="s">
        <v>365</v>
      </c>
      <c r="I255" s="27" t="s">
        <v>365</v>
      </c>
      <c r="J255" s="27" t="s">
        <v>365</v>
      </c>
      <c r="K255" s="27" t="s">
        <v>365</v>
      </c>
      <c r="L255" s="57">
        <f>'Расчет субсидий'!P255-1</f>
        <v>0.21750000000000003</v>
      </c>
      <c r="M255" s="57">
        <f>L255*'Расчет субсидий'!Q255</f>
        <v>4.3500000000000005</v>
      </c>
      <c r="N255" s="53">
        <f t="shared" si="23"/>
        <v>27.790909090909082</v>
      </c>
      <c r="O255" s="27" t="s">
        <v>365</v>
      </c>
      <c r="P255" s="27" t="s">
        <v>365</v>
      </c>
      <c r="Q255" s="27" t="s">
        <v>365</v>
      </c>
      <c r="R255" s="27" t="s">
        <v>365</v>
      </c>
      <c r="S255" s="27" t="s">
        <v>365</v>
      </c>
      <c r="T255" s="27" t="s">
        <v>365</v>
      </c>
      <c r="U255" s="52">
        <f t="shared" si="25"/>
        <v>4.3500000000000005</v>
      </c>
    </row>
    <row r="256" spans="1:21" ht="15" customHeight="1">
      <c r="A256" s="33" t="s">
        <v>240</v>
      </c>
      <c r="B256" s="50">
        <f>'Расчет субсидий'!AB256</f>
        <v>-29.563636363636363</v>
      </c>
      <c r="C256" s="57">
        <f>'Расчет субсидий'!D256-1</f>
        <v>-1</v>
      </c>
      <c r="D256" s="57">
        <f>C256*'Расчет субсидий'!E256</f>
        <v>0</v>
      </c>
      <c r="E256" s="53">
        <f t="shared" si="24"/>
        <v>0</v>
      </c>
      <c r="F256" s="27" t="s">
        <v>365</v>
      </c>
      <c r="G256" s="27" t="s">
        <v>365</v>
      </c>
      <c r="H256" s="27" t="s">
        <v>365</v>
      </c>
      <c r="I256" s="27" t="s">
        <v>365</v>
      </c>
      <c r="J256" s="27" t="s">
        <v>365</v>
      </c>
      <c r="K256" s="27" t="s">
        <v>365</v>
      </c>
      <c r="L256" s="57">
        <f>'Расчет субсидий'!P256-1</f>
        <v>-0.26325411334552096</v>
      </c>
      <c r="M256" s="57">
        <f>L256*'Расчет субсидий'!Q256</f>
        <v>-5.2650822669104187</v>
      </c>
      <c r="N256" s="53">
        <f t="shared" ref="N256:N319" si="26">$B256*M256/$U256</f>
        <v>-29.563636363636359</v>
      </c>
      <c r="O256" s="27" t="s">
        <v>365</v>
      </c>
      <c r="P256" s="27" t="s">
        <v>365</v>
      </c>
      <c r="Q256" s="27" t="s">
        <v>365</v>
      </c>
      <c r="R256" s="27" t="s">
        <v>365</v>
      </c>
      <c r="S256" s="27" t="s">
        <v>365</v>
      </c>
      <c r="T256" s="27" t="s">
        <v>365</v>
      </c>
      <c r="U256" s="52">
        <f t="shared" si="25"/>
        <v>-5.2650822669104187</v>
      </c>
    </row>
    <row r="257" spans="1:21" ht="15" customHeight="1">
      <c r="A257" s="33" t="s">
        <v>241</v>
      </c>
      <c r="B257" s="50">
        <f>'Расчет субсидий'!AB257</f>
        <v>-21.900000000000006</v>
      </c>
      <c r="C257" s="57">
        <f>'Расчет субсидий'!D257-1</f>
        <v>-3.7608506944444509E-2</v>
      </c>
      <c r="D257" s="57">
        <f>C257*'Расчет субсидий'!E257</f>
        <v>-0.18804253472222254</v>
      </c>
      <c r="E257" s="53">
        <f t="shared" si="24"/>
        <v>-0.98607466714171232</v>
      </c>
      <c r="F257" s="27" t="s">
        <v>365</v>
      </c>
      <c r="G257" s="27" t="s">
        <v>365</v>
      </c>
      <c r="H257" s="27" t="s">
        <v>365</v>
      </c>
      <c r="I257" s="27" t="s">
        <v>365</v>
      </c>
      <c r="J257" s="27" t="s">
        <v>365</v>
      </c>
      <c r="K257" s="27" t="s">
        <v>365</v>
      </c>
      <c r="L257" s="57">
        <f>'Расчет субсидий'!P257-1</f>
        <v>-0.19941225860621326</v>
      </c>
      <c r="M257" s="57">
        <f>L257*'Расчет субсидий'!Q257</f>
        <v>-3.9882451721242651</v>
      </c>
      <c r="N257" s="53">
        <f t="shared" si="26"/>
        <v>-20.913925332858295</v>
      </c>
      <c r="O257" s="27" t="s">
        <v>365</v>
      </c>
      <c r="P257" s="27" t="s">
        <v>365</v>
      </c>
      <c r="Q257" s="27" t="s">
        <v>365</v>
      </c>
      <c r="R257" s="27" t="s">
        <v>365</v>
      </c>
      <c r="S257" s="27" t="s">
        <v>365</v>
      </c>
      <c r="T257" s="27" t="s">
        <v>365</v>
      </c>
      <c r="U257" s="52">
        <f t="shared" si="25"/>
        <v>-4.1762877068464874</v>
      </c>
    </row>
    <row r="258" spans="1:21" ht="15" customHeight="1">
      <c r="A258" s="33" t="s">
        <v>242</v>
      </c>
      <c r="B258" s="50">
        <f>'Расчет субсидий'!AB258</f>
        <v>18.372727272727261</v>
      </c>
      <c r="C258" s="57">
        <f>'Расчет субсидий'!D258-1</f>
        <v>-1</v>
      </c>
      <c r="D258" s="57">
        <f>C258*'Расчет субсидий'!E258</f>
        <v>0</v>
      </c>
      <c r="E258" s="53">
        <f t="shared" si="24"/>
        <v>0</v>
      </c>
      <c r="F258" s="27" t="s">
        <v>365</v>
      </c>
      <c r="G258" s="27" t="s">
        <v>365</v>
      </c>
      <c r="H258" s="27" t="s">
        <v>365</v>
      </c>
      <c r="I258" s="27" t="s">
        <v>365</v>
      </c>
      <c r="J258" s="27" t="s">
        <v>365</v>
      </c>
      <c r="K258" s="27" t="s">
        <v>365</v>
      </c>
      <c r="L258" s="57">
        <f>'Расчет субсидий'!P258-1</f>
        <v>0.17852161785216181</v>
      </c>
      <c r="M258" s="57">
        <f>L258*'Расчет субсидий'!Q258</f>
        <v>3.5704323570432361</v>
      </c>
      <c r="N258" s="53">
        <f t="shared" si="26"/>
        <v>18.372727272727261</v>
      </c>
      <c r="O258" s="27" t="s">
        <v>365</v>
      </c>
      <c r="P258" s="27" t="s">
        <v>365</v>
      </c>
      <c r="Q258" s="27" t="s">
        <v>365</v>
      </c>
      <c r="R258" s="27" t="s">
        <v>365</v>
      </c>
      <c r="S258" s="27" t="s">
        <v>365</v>
      </c>
      <c r="T258" s="27" t="s">
        <v>365</v>
      </c>
      <c r="U258" s="52">
        <f t="shared" si="25"/>
        <v>3.5704323570432361</v>
      </c>
    </row>
    <row r="259" spans="1:21" ht="15" customHeight="1">
      <c r="A259" s="33" t="s">
        <v>243</v>
      </c>
      <c r="B259" s="50">
        <f>'Расчет субсидий'!AB259</f>
        <v>6.3272727272727138</v>
      </c>
      <c r="C259" s="57">
        <f>'Расчет субсидий'!D259-1</f>
        <v>-9.1463414634146423E-3</v>
      </c>
      <c r="D259" s="57">
        <f>C259*'Расчет субсидий'!E259</f>
        <v>-4.5731707317073211E-2</v>
      </c>
      <c r="E259" s="53">
        <f t="shared" si="24"/>
        <v>-0.26198993344624377</v>
      </c>
      <c r="F259" s="27" t="s">
        <v>365</v>
      </c>
      <c r="G259" s="27" t="s">
        <v>365</v>
      </c>
      <c r="H259" s="27" t="s">
        <v>365</v>
      </c>
      <c r="I259" s="27" t="s">
        <v>365</v>
      </c>
      <c r="J259" s="27" t="s">
        <v>365</v>
      </c>
      <c r="K259" s="27" t="s">
        <v>365</v>
      </c>
      <c r="L259" s="57">
        <f>'Расчет субсидий'!P259-1</f>
        <v>5.7509505703422059E-2</v>
      </c>
      <c r="M259" s="57">
        <f>L259*'Расчет субсидий'!Q259</f>
        <v>1.1501901140684412</v>
      </c>
      <c r="N259" s="53">
        <f t="shared" si="26"/>
        <v>6.5892626607189584</v>
      </c>
      <c r="O259" s="27" t="s">
        <v>365</v>
      </c>
      <c r="P259" s="27" t="s">
        <v>365</v>
      </c>
      <c r="Q259" s="27" t="s">
        <v>365</v>
      </c>
      <c r="R259" s="27" t="s">
        <v>365</v>
      </c>
      <c r="S259" s="27" t="s">
        <v>365</v>
      </c>
      <c r="T259" s="27" t="s">
        <v>365</v>
      </c>
      <c r="U259" s="52">
        <f t="shared" si="25"/>
        <v>1.1044584067513679</v>
      </c>
    </row>
    <row r="260" spans="1:21" ht="15" customHeight="1">
      <c r="A260" s="33" t="s">
        <v>244</v>
      </c>
      <c r="B260" s="50">
        <f>'Расчет субсидий'!AB260</f>
        <v>7.9636363636363683</v>
      </c>
      <c r="C260" s="57">
        <f>'Расчет субсидий'!D260-1</f>
        <v>-1</v>
      </c>
      <c r="D260" s="57">
        <f>C260*'Расчет субсидий'!E260</f>
        <v>0</v>
      </c>
      <c r="E260" s="53">
        <f t="shared" si="24"/>
        <v>0</v>
      </c>
      <c r="F260" s="27" t="s">
        <v>365</v>
      </c>
      <c r="G260" s="27" t="s">
        <v>365</v>
      </c>
      <c r="H260" s="27" t="s">
        <v>365</v>
      </c>
      <c r="I260" s="27" t="s">
        <v>365</v>
      </c>
      <c r="J260" s="27" t="s">
        <v>365</v>
      </c>
      <c r="K260" s="27" t="s">
        <v>365</v>
      </c>
      <c r="L260" s="57">
        <f>'Расчет субсидий'!P260-1</f>
        <v>4.8523206751055037E-2</v>
      </c>
      <c r="M260" s="57">
        <f>L260*'Расчет субсидий'!Q260</f>
        <v>0.97046413502110074</v>
      </c>
      <c r="N260" s="53">
        <f t="shared" si="26"/>
        <v>7.9636363636363683</v>
      </c>
      <c r="O260" s="27" t="s">
        <v>365</v>
      </c>
      <c r="P260" s="27" t="s">
        <v>365</v>
      </c>
      <c r="Q260" s="27" t="s">
        <v>365</v>
      </c>
      <c r="R260" s="27" t="s">
        <v>365</v>
      </c>
      <c r="S260" s="27" t="s">
        <v>365</v>
      </c>
      <c r="T260" s="27" t="s">
        <v>365</v>
      </c>
      <c r="U260" s="52">
        <f t="shared" si="25"/>
        <v>0.97046413502110074</v>
      </c>
    </row>
    <row r="261" spans="1:21" ht="15" customHeight="1">
      <c r="A261" s="33" t="s">
        <v>245</v>
      </c>
      <c r="B261" s="50">
        <f>'Расчет субсидий'!AB261</f>
        <v>-7.5363636363636459</v>
      </c>
      <c r="C261" s="57">
        <f>'Расчет субсидий'!D261-1</f>
        <v>-1</v>
      </c>
      <c r="D261" s="57">
        <f>C261*'Расчет субсидий'!E261</f>
        <v>0</v>
      </c>
      <c r="E261" s="53">
        <f t="shared" si="24"/>
        <v>0</v>
      </c>
      <c r="F261" s="27" t="s">
        <v>365</v>
      </c>
      <c r="G261" s="27" t="s">
        <v>365</v>
      </c>
      <c r="H261" s="27" t="s">
        <v>365</v>
      </c>
      <c r="I261" s="27" t="s">
        <v>365</v>
      </c>
      <c r="J261" s="27" t="s">
        <v>365</v>
      </c>
      <c r="K261" s="27" t="s">
        <v>365</v>
      </c>
      <c r="L261" s="57">
        <f>'Расчет субсидий'!P261-1</f>
        <v>-8.2568807339449601E-2</v>
      </c>
      <c r="M261" s="57">
        <f>L261*'Расчет субсидий'!Q261</f>
        <v>-1.651376146788992</v>
      </c>
      <c r="N261" s="53">
        <f t="shared" si="26"/>
        <v>-7.5363636363636468</v>
      </c>
      <c r="O261" s="27" t="s">
        <v>365</v>
      </c>
      <c r="P261" s="27" t="s">
        <v>365</v>
      </c>
      <c r="Q261" s="27" t="s">
        <v>365</v>
      </c>
      <c r="R261" s="27" t="s">
        <v>365</v>
      </c>
      <c r="S261" s="27" t="s">
        <v>365</v>
      </c>
      <c r="T261" s="27" t="s">
        <v>365</v>
      </c>
      <c r="U261" s="52">
        <f t="shared" si="25"/>
        <v>-1.651376146788992</v>
      </c>
    </row>
    <row r="262" spans="1:21" ht="15" customHeight="1">
      <c r="A262" s="33" t="s">
        <v>246</v>
      </c>
      <c r="B262" s="50">
        <f>'Расчет субсидий'!AB262</f>
        <v>-6.9545454545454533</v>
      </c>
      <c r="C262" s="57">
        <f>'Расчет субсидий'!D262-1</f>
        <v>-1</v>
      </c>
      <c r="D262" s="57">
        <f>C262*'Расчет субсидий'!E262</f>
        <v>0</v>
      </c>
      <c r="E262" s="53">
        <f t="shared" si="24"/>
        <v>0</v>
      </c>
      <c r="F262" s="27" t="s">
        <v>365</v>
      </c>
      <c r="G262" s="27" t="s">
        <v>365</v>
      </c>
      <c r="H262" s="27" t="s">
        <v>365</v>
      </c>
      <c r="I262" s="27" t="s">
        <v>365</v>
      </c>
      <c r="J262" s="27" t="s">
        <v>365</v>
      </c>
      <c r="K262" s="27" t="s">
        <v>365</v>
      </c>
      <c r="L262" s="57">
        <f>'Расчет субсидий'!P262-1</f>
        <v>-8.3756345177664948E-2</v>
      </c>
      <c r="M262" s="57">
        <f>L262*'Расчет субсидий'!Q262</f>
        <v>-1.675126903553299</v>
      </c>
      <c r="N262" s="53">
        <f t="shared" si="26"/>
        <v>-6.9545454545454533</v>
      </c>
      <c r="O262" s="27" t="s">
        <v>365</v>
      </c>
      <c r="P262" s="27" t="s">
        <v>365</v>
      </c>
      <c r="Q262" s="27" t="s">
        <v>365</v>
      </c>
      <c r="R262" s="27" t="s">
        <v>365</v>
      </c>
      <c r="S262" s="27" t="s">
        <v>365</v>
      </c>
      <c r="T262" s="27" t="s">
        <v>365</v>
      </c>
      <c r="U262" s="52">
        <f t="shared" si="25"/>
        <v>-1.675126903553299</v>
      </c>
    </row>
    <row r="263" spans="1:21" ht="15" customHeight="1">
      <c r="A263" s="33" t="s">
        <v>247</v>
      </c>
      <c r="B263" s="50">
        <f>'Расчет субсидий'!AB263</f>
        <v>-28.290909090909096</v>
      </c>
      <c r="C263" s="57">
        <f>'Расчет субсидий'!D263-1</f>
        <v>0.2173814733770969</v>
      </c>
      <c r="D263" s="57">
        <f>C263*'Расчет субсидий'!E263</f>
        <v>1.0869073668854845</v>
      </c>
      <c r="E263" s="53">
        <f t="shared" si="24"/>
        <v>4.7059194157301487</v>
      </c>
      <c r="F263" s="27" t="s">
        <v>365</v>
      </c>
      <c r="G263" s="27" t="s">
        <v>365</v>
      </c>
      <c r="H263" s="27" t="s">
        <v>365</v>
      </c>
      <c r="I263" s="27" t="s">
        <v>365</v>
      </c>
      <c r="J263" s="27" t="s">
        <v>365</v>
      </c>
      <c r="K263" s="27" t="s">
        <v>365</v>
      </c>
      <c r="L263" s="57">
        <f>'Расчет субсидий'!P263-1</f>
        <v>-0.38105726872246692</v>
      </c>
      <c r="M263" s="57">
        <f>L263*'Расчет субсидий'!Q263</f>
        <v>-7.6211453744493385</v>
      </c>
      <c r="N263" s="53">
        <f t="shared" si="26"/>
        <v>-32.996828506639247</v>
      </c>
      <c r="O263" s="27" t="s">
        <v>365</v>
      </c>
      <c r="P263" s="27" t="s">
        <v>365</v>
      </c>
      <c r="Q263" s="27" t="s">
        <v>365</v>
      </c>
      <c r="R263" s="27" t="s">
        <v>365</v>
      </c>
      <c r="S263" s="27" t="s">
        <v>365</v>
      </c>
      <c r="T263" s="27" t="s">
        <v>365</v>
      </c>
      <c r="U263" s="52">
        <f t="shared" si="25"/>
        <v>-6.5342380075638538</v>
      </c>
    </row>
    <row r="264" spans="1:21" ht="15" customHeight="1">
      <c r="A264" s="32" t="s">
        <v>248</v>
      </c>
      <c r="B264" s="54"/>
      <c r="C264" s="55"/>
      <c r="D264" s="55"/>
      <c r="E264" s="56"/>
      <c r="F264" s="55"/>
      <c r="G264" s="55"/>
      <c r="H264" s="56"/>
      <c r="I264" s="56"/>
      <c r="J264" s="56"/>
      <c r="K264" s="56"/>
      <c r="L264" s="55"/>
      <c r="M264" s="55"/>
      <c r="N264" s="56"/>
      <c r="O264" s="55"/>
      <c r="P264" s="55"/>
      <c r="Q264" s="56"/>
      <c r="R264" s="56"/>
      <c r="S264" s="56"/>
      <c r="T264" s="56"/>
      <c r="U264" s="56"/>
    </row>
    <row r="265" spans="1:21" ht="15" customHeight="1">
      <c r="A265" s="33" t="s">
        <v>249</v>
      </c>
      <c r="B265" s="50">
        <f>'Расчет субсидий'!AB265</f>
        <v>30.26363636363638</v>
      </c>
      <c r="C265" s="57">
        <f>'Расчет субсидий'!D265-1</f>
        <v>-1</v>
      </c>
      <c r="D265" s="57">
        <f>C265*'Расчет субсидий'!E265</f>
        <v>0</v>
      </c>
      <c r="E265" s="53">
        <f t="shared" si="24"/>
        <v>0</v>
      </c>
      <c r="F265" s="27" t="s">
        <v>365</v>
      </c>
      <c r="G265" s="27" t="s">
        <v>365</v>
      </c>
      <c r="H265" s="27" t="s">
        <v>365</v>
      </c>
      <c r="I265" s="27" t="s">
        <v>365</v>
      </c>
      <c r="J265" s="27" t="s">
        <v>365</v>
      </c>
      <c r="K265" s="27" t="s">
        <v>365</v>
      </c>
      <c r="L265" s="57">
        <f>'Расчет субсидий'!P265-1</f>
        <v>0.2197058823529412</v>
      </c>
      <c r="M265" s="57">
        <f>L265*'Расчет субсидий'!Q265</f>
        <v>4.3941176470588239</v>
      </c>
      <c r="N265" s="53">
        <f t="shared" si="26"/>
        <v>30.263636363636376</v>
      </c>
      <c r="O265" s="27" t="s">
        <v>365</v>
      </c>
      <c r="P265" s="27" t="s">
        <v>365</v>
      </c>
      <c r="Q265" s="27" t="s">
        <v>365</v>
      </c>
      <c r="R265" s="27" t="s">
        <v>365</v>
      </c>
      <c r="S265" s="27" t="s">
        <v>365</v>
      </c>
      <c r="T265" s="27" t="s">
        <v>365</v>
      </c>
      <c r="U265" s="52">
        <f t="shared" si="25"/>
        <v>4.3941176470588239</v>
      </c>
    </row>
    <row r="266" spans="1:21" ht="15" customHeight="1">
      <c r="A266" s="33" t="s">
        <v>250</v>
      </c>
      <c r="B266" s="50">
        <f>'Расчет субсидий'!AB266</f>
        <v>15.13636363636364</v>
      </c>
      <c r="C266" s="57">
        <f>'Расчет субсидий'!D266-1</f>
        <v>-1</v>
      </c>
      <c r="D266" s="57">
        <f>C266*'Расчет субсидий'!E266</f>
        <v>0</v>
      </c>
      <c r="E266" s="53">
        <f t="shared" si="24"/>
        <v>0</v>
      </c>
      <c r="F266" s="27" t="s">
        <v>365</v>
      </c>
      <c r="G266" s="27" t="s">
        <v>365</v>
      </c>
      <c r="H266" s="27" t="s">
        <v>365</v>
      </c>
      <c r="I266" s="27" t="s">
        <v>365</v>
      </c>
      <c r="J266" s="27" t="s">
        <v>365</v>
      </c>
      <c r="K266" s="27" t="s">
        <v>365</v>
      </c>
      <c r="L266" s="57">
        <f>'Расчет субсидий'!P266-1</f>
        <v>0.22161073825503363</v>
      </c>
      <c r="M266" s="57">
        <f>L266*'Расчет субсидий'!Q266</f>
        <v>4.4322147651006727</v>
      </c>
      <c r="N266" s="53">
        <f t="shared" si="26"/>
        <v>15.13636363636364</v>
      </c>
      <c r="O266" s="27" t="s">
        <v>365</v>
      </c>
      <c r="P266" s="27" t="s">
        <v>365</v>
      </c>
      <c r="Q266" s="27" t="s">
        <v>365</v>
      </c>
      <c r="R266" s="27" t="s">
        <v>365</v>
      </c>
      <c r="S266" s="27" t="s">
        <v>365</v>
      </c>
      <c r="T266" s="27" t="s">
        <v>365</v>
      </c>
      <c r="U266" s="52">
        <f t="shared" si="25"/>
        <v>4.4322147651006727</v>
      </c>
    </row>
    <row r="267" spans="1:21" ht="15" customHeight="1">
      <c r="A267" s="33" t="s">
        <v>251</v>
      </c>
      <c r="B267" s="50">
        <f>'Расчет субсидий'!AB267</f>
        <v>25.318181818181813</v>
      </c>
      <c r="C267" s="57">
        <f>'Расчет субсидий'!D267-1</f>
        <v>-1</v>
      </c>
      <c r="D267" s="57">
        <f>C267*'Расчет субсидий'!E267</f>
        <v>0</v>
      </c>
      <c r="E267" s="53">
        <f t="shared" si="24"/>
        <v>0</v>
      </c>
      <c r="F267" s="27" t="s">
        <v>365</v>
      </c>
      <c r="G267" s="27" t="s">
        <v>365</v>
      </c>
      <c r="H267" s="27" t="s">
        <v>365</v>
      </c>
      <c r="I267" s="27" t="s">
        <v>365</v>
      </c>
      <c r="J267" s="27" t="s">
        <v>365</v>
      </c>
      <c r="K267" s="27" t="s">
        <v>365</v>
      </c>
      <c r="L267" s="57">
        <f>'Расчет субсидий'!P267-1</f>
        <v>0.20262569832402222</v>
      </c>
      <c r="M267" s="57">
        <f>L267*'Расчет субсидий'!Q267</f>
        <v>4.0525139664804444</v>
      </c>
      <c r="N267" s="53">
        <f t="shared" si="26"/>
        <v>25.318181818181813</v>
      </c>
      <c r="O267" s="27" t="s">
        <v>365</v>
      </c>
      <c r="P267" s="27" t="s">
        <v>365</v>
      </c>
      <c r="Q267" s="27" t="s">
        <v>365</v>
      </c>
      <c r="R267" s="27" t="s">
        <v>365</v>
      </c>
      <c r="S267" s="27" t="s">
        <v>365</v>
      </c>
      <c r="T267" s="27" t="s">
        <v>365</v>
      </c>
      <c r="U267" s="52">
        <f t="shared" si="25"/>
        <v>4.0525139664804444</v>
      </c>
    </row>
    <row r="268" spans="1:21" ht="15" customHeight="1">
      <c r="A268" s="33" t="s">
        <v>252</v>
      </c>
      <c r="B268" s="50">
        <f>'Расчет субсидий'!AB268</f>
        <v>18.25454545454545</v>
      </c>
      <c r="C268" s="57">
        <f>'Расчет субсидий'!D268-1</f>
        <v>-1</v>
      </c>
      <c r="D268" s="57">
        <f>C268*'Расчет субсидий'!E268</f>
        <v>0</v>
      </c>
      <c r="E268" s="53">
        <f t="shared" si="24"/>
        <v>0</v>
      </c>
      <c r="F268" s="27" t="s">
        <v>365</v>
      </c>
      <c r="G268" s="27" t="s">
        <v>365</v>
      </c>
      <c r="H268" s="27" t="s">
        <v>365</v>
      </c>
      <c r="I268" s="27" t="s">
        <v>365</v>
      </c>
      <c r="J268" s="27" t="s">
        <v>365</v>
      </c>
      <c r="K268" s="27" t="s">
        <v>365</v>
      </c>
      <c r="L268" s="57">
        <f>'Расчет субсидий'!P268-1</f>
        <v>0.20418010005558651</v>
      </c>
      <c r="M268" s="57">
        <f>L268*'Расчет субсидий'!Q268</f>
        <v>4.0836020011117302</v>
      </c>
      <c r="N268" s="53">
        <f t="shared" si="26"/>
        <v>18.25454545454545</v>
      </c>
      <c r="O268" s="27" t="s">
        <v>365</v>
      </c>
      <c r="P268" s="27" t="s">
        <v>365</v>
      </c>
      <c r="Q268" s="27" t="s">
        <v>365</v>
      </c>
      <c r="R268" s="27" t="s">
        <v>365</v>
      </c>
      <c r="S268" s="27" t="s">
        <v>365</v>
      </c>
      <c r="T268" s="27" t="s">
        <v>365</v>
      </c>
      <c r="U268" s="52">
        <f t="shared" si="25"/>
        <v>4.0836020011117302</v>
      </c>
    </row>
    <row r="269" spans="1:21" ht="15" customHeight="1">
      <c r="A269" s="33" t="s">
        <v>253</v>
      </c>
      <c r="B269" s="50">
        <f>'Расчет субсидий'!AB269</f>
        <v>24.445454545454538</v>
      </c>
      <c r="C269" s="57">
        <f>'Расчет субсидий'!D269-1</f>
        <v>-0.24917184265010361</v>
      </c>
      <c r="D269" s="57">
        <f>C269*'Расчет субсидий'!E269</f>
        <v>-1.245859213250518</v>
      </c>
      <c r="E269" s="53">
        <f t="shared" si="24"/>
        <v>-9.825959622749405</v>
      </c>
      <c r="F269" s="27" t="s">
        <v>365</v>
      </c>
      <c r="G269" s="27" t="s">
        <v>365</v>
      </c>
      <c r="H269" s="27" t="s">
        <v>365</v>
      </c>
      <c r="I269" s="27" t="s">
        <v>365</v>
      </c>
      <c r="J269" s="27" t="s">
        <v>365</v>
      </c>
      <c r="K269" s="27" t="s">
        <v>365</v>
      </c>
      <c r="L269" s="57">
        <f>'Расчет субсидий'!P269-1</f>
        <v>0.21726812816188867</v>
      </c>
      <c r="M269" s="57">
        <f>L269*'Расчет субсидий'!Q269</f>
        <v>4.3453625632377735</v>
      </c>
      <c r="N269" s="53">
        <f t="shared" si="26"/>
        <v>34.27141416820394</v>
      </c>
      <c r="O269" s="27" t="s">
        <v>365</v>
      </c>
      <c r="P269" s="27" t="s">
        <v>365</v>
      </c>
      <c r="Q269" s="27" t="s">
        <v>365</v>
      </c>
      <c r="R269" s="27" t="s">
        <v>365</v>
      </c>
      <c r="S269" s="27" t="s">
        <v>365</v>
      </c>
      <c r="T269" s="27" t="s">
        <v>365</v>
      </c>
      <c r="U269" s="52">
        <f t="shared" si="25"/>
        <v>3.0995033499872555</v>
      </c>
    </row>
    <row r="270" spans="1:21" ht="15" customHeight="1">
      <c r="A270" s="33" t="s">
        <v>254</v>
      </c>
      <c r="B270" s="50">
        <f>'Расчет субсидий'!AB270</f>
        <v>-31.654545454545456</v>
      </c>
      <c r="C270" s="57">
        <f>'Расчет субсидий'!D270-1</f>
        <v>-5.4946663877849744E-2</v>
      </c>
      <c r="D270" s="57">
        <f>C270*'Расчет субсидий'!E270</f>
        <v>-0.27473331938924872</v>
      </c>
      <c r="E270" s="53">
        <f t="shared" si="24"/>
        <v>-2.2333928513982944</v>
      </c>
      <c r="F270" s="27" t="s">
        <v>365</v>
      </c>
      <c r="G270" s="27" t="s">
        <v>365</v>
      </c>
      <c r="H270" s="27" t="s">
        <v>365</v>
      </c>
      <c r="I270" s="27" t="s">
        <v>365</v>
      </c>
      <c r="J270" s="27" t="s">
        <v>365</v>
      </c>
      <c r="K270" s="27" t="s">
        <v>365</v>
      </c>
      <c r="L270" s="57">
        <f>'Расчет субсидий'!P270-1</f>
        <v>-0.18095721292068312</v>
      </c>
      <c r="M270" s="57">
        <f>L270*'Расчет субсидий'!Q270</f>
        <v>-3.6191442584136624</v>
      </c>
      <c r="N270" s="53">
        <f t="shared" si="26"/>
        <v>-29.421152603147164</v>
      </c>
      <c r="O270" s="27" t="s">
        <v>365</v>
      </c>
      <c r="P270" s="27" t="s">
        <v>365</v>
      </c>
      <c r="Q270" s="27" t="s">
        <v>365</v>
      </c>
      <c r="R270" s="27" t="s">
        <v>365</v>
      </c>
      <c r="S270" s="27" t="s">
        <v>365</v>
      </c>
      <c r="T270" s="27" t="s">
        <v>365</v>
      </c>
      <c r="U270" s="52">
        <f t="shared" si="25"/>
        <v>-3.8938775778029111</v>
      </c>
    </row>
    <row r="271" spans="1:21" ht="15" customHeight="1">
      <c r="A271" s="33" t="s">
        <v>255</v>
      </c>
      <c r="B271" s="50">
        <f>'Расчет субсидий'!AB271</f>
        <v>4.7090909090909108</v>
      </c>
      <c r="C271" s="57">
        <f>'Расчет субсидий'!D271-1</f>
        <v>0.19555240123018702</v>
      </c>
      <c r="D271" s="57">
        <f>C271*'Расчет субсидий'!E271</f>
        <v>0.97776200615093511</v>
      </c>
      <c r="E271" s="53">
        <f t="shared" si="24"/>
        <v>0.98675419474809323</v>
      </c>
      <c r="F271" s="27" t="s">
        <v>365</v>
      </c>
      <c r="G271" s="27" t="s">
        <v>365</v>
      </c>
      <c r="H271" s="27" t="s">
        <v>365</v>
      </c>
      <c r="I271" s="27" t="s">
        <v>365</v>
      </c>
      <c r="J271" s="27" t="s">
        <v>365</v>
      </c>
      <c r="K271" s="27" t="s">
        <v>365</v>
      </c>
      <c r="L271" s="57">
        <f>'Расчет субсидий'!P271-1</f>
        <v>0.18442077230359533</v>
      </c>
      <c r="M271" s="57">
        <f>L271*'Расчет субсидий'!Q271</f>
        <v>3.6884154460719065</v>
      </c>
      <c r="N271" s="53">
        <f t="shared" si="26"/>
        <v>3.7223367143428177</v>
      </c>
      <c r="O271" s="27" t="s">
        <v>365</v>
      </c>
      <c r="P271" s="27" t="s">
        <v>365</v>
      </c>
      <c r="Q271" s="27" t="s">
        <v>365</v>
      </c>
      <c r="R271" s="27" t="s">
        <v>365</v>
      </c>
      <c r="S271" s="27" t="s">
        <v>365</v>
      </c>
      <c r="T271" s="27" t="s">
        <v>365</v>
      </c>
      <c r="U271" s="52">
        <f t="shared" si="25"/>
        <v>4.6661774522228416</v>
      </c>
    </row>
    <row r="272" spans="1:21" ht="15" customHeight="1">
      <c r="A272" s="32" t="s">
        <v>256</v>
      </c>
      <c r="B272" s="54"/>
      <c r="C272" s="55"/>
      <c r="D272" s="55"/>
      <c r="E272" s="56"/>
      <c r="F272" s="55"/>
      <c r="G272" s="55"/>
      <c r="H272" s="56"/>
      <c r="I272" s="56"/>
      <c r="J272" s="56"/>
      <c r="K272" s="56"/>
      <c r="L272" s="55"/>
      <c r="M272" s="55"/>
      <c r="N272" s="56"/>
      <c r="O272" s="55"/>
      <c r="P272" s="55"/>
      <c r="Q272" s="56"/>
      <c r="R272" s="56"/>
      <c r="S272" s="56"/>
      <c r="T272" s="56"/>
      <c r="U272" s="56"/>
    </row>
    <row r="273" spans="1:21" ht="15" customHeight="1">
      <c r="A273" s="33" t="s">
        <v>257</v>
      </c>
      <c r="B273" s="50">
        <f>'Расчет субсидий'!AB273</f>
        <v>-0.14545454545454461</v>
      </c>
      <c r="C273" s="57">
        <f>'Расчет субсидий'!D273-1</f>
        <v>0.24907142857142861</v>
      </c>
      <c r="D273" s="57">
        <f>C273*'Расчет субсидий'!E273</f>
        <v>1.2453571428571431</v>
      </c>
      <c r="E273" s="53">
        <f t="shared" si="24"/>
        <v>0.62754855564090195</v>
      </c>
      <c r="F273" s="27" t="s">
        <v>365</v>
      </c>
      <c r="G273" s="27" t="s">
        <v>365</v>
      </c>
      <c r="H273" s="27" t="s">
        <v>365</v>
      </c>
      <c r="I273" s="27" t="s">
        <v>365</v>
      </c>
      <c r="J273" s="27" t="s">
        <v>365</v>
      </c>
      <c r="K273" s="27" t="s">
        <v>365</v>
      </c>
      <c r="L273" s="57">
        <f>'Расчет субсидий'!P273-1</f>
        <v>-7.6700434153400887E-2</v>
      </c>
      <c r="M273" s="57">
        <f>L273*'Расчет субсидий'!Q273</f>
        <v>-1.5340086830680177</v>
      </c>
      <c r="N273" s="53">
        <f t="shared" si="26"/>
        <v>-0.77300310109544657</v>
      </c>
      <c r="O273" s="27" t="s">
        <v>365</v>
      </c>
      <c r="P273" s="27" t="s">
        <v>365</v>
      </c>
      <c r="Q273" s="27" t="s">
        <v>365</v>
      </c>
      <c r="R273" s="27" t="s">
        <v>365</v>
      </c>
      <c r="S273" s="27" t="s">
        <v>365</v>
      </c>
      <c r="T273" s="27" t="s">
        <v>365</v>
      </c>
      <c r="U273" s="52">
        <f t="shared" si="25"/>
        <v>-0.28865154021087469</v>
      </c>
    </row>
    <row r="274" spans="1:21" ht="15" customHeight="1">
      <c r="A274" s="33" t="s">
        <v>258</v>
      </c>
      <c r="B274" s="50">
        <f>'Расчет субсидий'!AB274</f>
        <v>-10.872727272727275</v>
      </c>
      <c r="C274" s="57">
        <f>'Расчет субсидий'!D274-1</f>
        <v>-1</v>
      </c>
      <c r="D274" s="57">
        <f>C274*'Расчет субсидий'!E274</f>
        <v>0</v>
      </c>
      <c r="E274" s="53">
        <f t="shared" si="24"/>
        <v>0</v>
      </c>
      <c r="F274" s="27" t="s">
        <v>365</v>
      </c>
      <c r="G274" s="27" t="s">
        <v>365</v>
      </c>
      <c r="H274" s="27" t="s">
        <v>365</v>
      </c>
      <c r="I274" s="27" t="s">
        <v>365</v>
      </c>
      <c r="J274" s="27" t="s">
        <v>365</v>
      </c>
      <c r="K274" s="27" t="s">
        <v>365</v>
      </c>
      <c r="L274" s="57">
        <f>'Расчет субсидий'!P274-1</f>
        <v>-0.22568807339449537</v>
      </c>
      <c r="M274" s="57">
        <f>L274*'Расчет субсидий'!Q274</f>
        <v>-4.513761467889907</v>
      </c>
      <c r="N274" s="53">
        <f t="shared" si="26"/>
        <v>-10.872727272727275</v>
      </c>
      <c r="O274" s="27" t="s">
        <v>365</v>
      </c>
      <c r="P274" s="27" t="s">
        <v>365</v>
      </c>
      <c r="Q274" s="27" t="s">
        <v>365</v>
      </c>
      <c r="R274" s="27" t="s">
        <v>365</v>
      </c>
      <c r="S274" s="27" t="s">
        <v>365</v>
      </c>
      <c r="T274" s="27" t="s">
        <v>365</v>
      </c>
      <c r="U274" s="52">
        <f t="shared" si="25"/>
        <v>-4.513761467889907</v>
      </c>
    </row>
    <row r="275" spans="1:21" ht="15" customHeight="1">
      <c r="A275" s="33" t="s">
        <v>259</v>
      </c>
      <c r="B275" s="50">
        <f>'Расчет субсидий'!AB275</f>
        <v>11.18181818181818</v>
      </c>
      <c r="C275" s="57">
        <f>'Расчет субсидий'!D275-1</f>
        <v>-1</v>
      </c>
      <c r="D275" s="57">
        <f>C275*'Расчет субсидий'!E275</f>
        <v>0</v>
      </c>
      <c r="E275" s="53">
        <f t="shared" si="24"/>
        <v>0</v>
      </c>
      <c r="F275" s="27" t="s">
        <v>365</v>
      </c>
      <c r="G275" s="27" t="s">
        <v>365</v>
      </c>
      <c r="H275" s="27" t="s">
        <v>365</v>
      </c>
      <c r="I275" s="27" t="s">
        <v>365</v>
      </c>
      <c r="J275" s="27" t="s">
        <v>365</v>
      </c>
      <c r="K275" s="27" t="s">
        <v>365</v>
      </c>
      <c r="L275" s="57">
        <f>'Расчет субсидий'!P275-1</f>
        <v>0.23979299363057316</v>
      </c>
      <c r="M275" s="57">
        <f>L275*'Расчет субсидий'!Q275</f>
        <v>4.7958598726114632</v>
      </c>
      <c r="N275" s="53">
        <f t="shared" si="26"/>
        <v>11.18181818181818</v>
      </c>
      <c r="O275" s="27" t="s">
        <v>365</v>
      </c>
      <c r="P275" s="27" t="s">
        <v>365</v>
      </c>
      <c r="Q275" s="27" t="s">
        <v>365</v>
      </c>
      <c r="R275" s="27" t="s">
        <v>365</v>
      </c>
      <c r="S275" s="27" t="s">
        <v>365</v>
      </c>
      <c r="T275" s="27" t="s">
        <v>365</v>
      </c>
      <c r="U275" s="52">
        <f t="shared" si="25"/>
        <v>4.7958598726114632</v>
      </c>
    </row>
    <row r="276" spans="1:21" ht="15" customHeight="1">
      <c r="A276" s="33" t="s">
        <v>260</v>
      </c>
      <c r="B276" s="50">
        <f>'Расчет субсидий'!AB276</f>
        <v>-60.7</v>
      </c>
      <c r="C276" s="57">
        <f>'Расчет субсидий'!D276-1</f>
        <v>-1</v>
      </c>
      <c r="D276" s="57">
        <f>C276*'Расчет субсидий'!E276</f>
        <v>0</v>
      </c>
      <c r="E276" s="53">
        <f t="shared" si="24"/>
        <v>0</v>
      </c>
      <c r="F276" s="27" t="s">
        <v>365</v>
      </c>
      <c r="G276" s="27" t="s">
        <v>365</v>
      </c>
      <c r="H276" s="27" t="s">
        <v>365</v>
      </c>
      <c r="I276" s="27" t="s">
        <v>365</v>
      </c>
      <c r="J276" s="27" t="s">
        <v>365</v>
      </c>
      <c r="K276" s="27" t="s">
        <v>365</v>
      </c>
      <c r="L276" s="57">
        <f>'Расчет субсидий'!P276-1</f>
        <v>-0.54658385093167705</v>
      </c>
      <c r="M276" s="57">
        <f>L276*'Расчет субсидий'!Q276</f>
        <v>-10.931677018633541</v>
      </c>
      <c r="N276" s="53">
        <f t="shared" si="26"/>
        <v>-60.7</v>
      </c>
      <c r="O276" s="27" t="s">
        <v>365</v>
      </c>
      <c r="P276" s="27" t="s">
        <v>365</v>
      </c>
      <c r="Q276" s="27" t="s">
        <v>365</v>
      </c>
      <c r="R276" s="27" t="s">
        <v>365</v>
      </c>
      <c r="S276" s="27" t="s">
        <v>365</v>
      </c>
      <c r="T276" s="27" t="s">
        <v>365</v>
      </c>
      <c r="U276" s="52">
        <f t="shared" si="25"/>
        <v>-10.931677018633541</v>
      </c>
    </row>
    <row r="277" spans="1:21" ht="15" customHeight="1">
      <c r="A277" s="33" t="s">
        <v>261</v>
      </c>
      <c r="B277" s="50">
        <f>'Расчет субсидий'!AB277</f>
        <v>-18.981818181818177</v>
      </c>
      <c r="C277" s="57">
        <f>'Расчет субсидий'!D277-1</f>
        <v>-1.3605442176870763E-2</v>
      </c>
      <c r="D277" s="57">
        <f>C277*'Расчет субсидий'!E277</f>
        <v>-6.8027210884353817E-2</v>
      </c>
      <c r="E277" s="53">
        <f t="shared" si="24"/>
        <v>-0.16947752306038064</v>
      </c>
      <c r="F277" s="27" t="s">
        <v>365</v>
      </c>
      <c r="G277" s="27" t="s">
        <v>365</v>
      </c>
      <c r="H277" s="27" t="s">
        <v>365</v>
      </c>
      <c r="I277" s="27" t="s">
        <v>365</v>
      </c>
      <c r="J277" s="27" t="s">
        <v>365</v>
      </c>
      <c r="K277" s="27" t="s">
        <v>365</v>
      </c>
      <c r="L277" s="57">
        <f>'Расчет субсидий'!P277-1</f>
        <v>-0.3775577557755776</v>
      </c>
      <c r="M277" s="57">
        <f>L277*'Расчет субсидий'!Q277</f>
        <v>-7.5511551155115519</v>
      </c>
      <c r="N277" s="53">
        <f t="shared" si="26"/>
        <v>-18.812340658757797</v>
      </c>
      <c r="O277" s="27" t="s">
        <v>365</v>
      </c>
      <c r="P277" s="27" t="s">
        <v>365</v>
      </c>
      <c r="Q277" s="27" t="s">
        <v>365</v>
      </c>
      <c r="R277" s="27" t="s">
        <v>365</v>
      </c>
      <c r="S277" s="27" t="s">
        <v>365</v>
      </c>
      <c r="T277" s="27" t="s">
        <v>365</v>
      </c>
      <c r="U277" s="52">
        <f t="shared" si="25"/>
        <v>-7.6191823263959062</v>
      </c>
    </row>
    <row r="278" spans="1:21" ht="15" customHeight="1">
      <c r="A278" s="33" t="s">
        <v>262</v>
      </c>
      <c r="B278" s="50">
        <f>'Расчет субсидий'!AB278</f>
        <v>-46.036363636363639</v>
      </c>
      <c r="C278" s="57">
        <f>'Расчет субсидий'!D278-1</f>
        <v>0</v>
      </c>
      <c r="D278" s="57">
        <f>C278*'Расчет субсидий'!E278</f>
        <v>0</v>
      </c>
      <c r="E278" s="53">
        <f t="shared" si="24"/>
        <v>0</v>
      </c>
      <c r="F278" s="27" t="s">
        <v>365</v>
      </c>
      <c r="G278" s="27" t="s">
        <v>365</v>
      </c>
      <c r="H278" s="27" t="s">
        <v>365</v>
      </c>
      <c r="I278" s="27" t="s">
        <v>365</v>
      </c>
      <c r="J278" s="27" t="s">
        <v>365</v>
      </c>
      <c r="K278" s="27" t="s">
        <v>365</v>
      </c>
      <c r="L278" s="57">
        <f>'Расчет субсидий'!P278-1</f>
        <v>-0.82564409826243257</v>
      </c>
      <c r="M278" s="57">
        <f>L278*'Расчет субсидий'!Q278</f>
        <v>-16.512881965248653</v>
      </c>
      <c r="N278" s="53">
        <f t="shared" si="26"/>
        <v>-46.036363636363639</v>
      </c>
      <c r="O278" s="27" t="s">
        <v>365</v>
      </c>
      <c r="P278" s="27" t="s">
        <v>365</v>
      </c>
      <c r="Q278" s="27" t="s">
        <v>365</v>
      </c>
      <c r="R278" s="27" t="s">
        <v>365</v>
      </c>
      <c r="S278" s="27" t="s">
        <v>365</v>
      </c>
      <c r="T278" s="27" t="s">
        <v>365</v>
      </c>
      <c r="U278" s="52">
        <f t="shared" si="25"/>
        <v>-16.512881965248653</v>
      </c>
    </row>
    <row r="279" spans="1:21" ht="15" customHeight="1">
      <c r="A279" s="33" t="s">
        <v>263</v>
      </c>
      <c r="B279" s="50">
        <f>'Расчет субсидий'!AB279</f>
        <v>-36.581818181818186</v>
      </c>
      <c r="C279" s="57">
        <f>'Расчет субсидий'!D279-1</f>
        <v>-1</v>
      </c>
      <c r="D279" s="57">
        <f>C279*'Расчет субсидий'!E279</f>
        <v>0</v>
      </c>
      <c r="E279" s="53">
        <f t="shared" si="24"/>
        <v>0</v>
      </c>
      <c r="F279" s="27" t="s">
        <v>365</v>
      </c>
      <c r="G279" s="27" t="s">
        <v>365</v>
      </c>
      <c r="H279" s="27" t="s">
        <v>365</v>
      </c>
      <c r="I279" s="27" t="s">
        <v>365</v>
      </c>
      <c r="J279" s="27" t="s">
        <v>365</v>
      </c>
      <c r="K279" s="27" t="s">
        <v>365</v>
      </c>
      <c r="L279" s="57">
        <f>'Расчет субсидий'!P279-1</f>
        <v>-0.43488372093023253</v>
      </c>
      <c r="M279" s="57">
        <f>L279*'Расчет субсидий'!Q279</f>
        <v>-8.6976744186046506</v>
      </c>
      <c r="N279" s="53">
        <f t="shared" si="26"/>
        <v>-36.581818181818186</v>
      </c>
      <c r="O279" s="27" t="s">
        <v>365</v>
      </c>
      <c r="P279" s="27" t="s">
        <v>365</v>
      </c>
      <c r="Q279" s="27" t="s">
        <v>365</v>
      </c>
      <c r="R279" s="27" t="s">
        <v>365</v>
      </c>
      <c r="S279" s="27" t="s">
        <v>365</v>
      </c>
      <c r="T279" s="27" t="s">
        <v>365</v>
      </c>
      <c r="U279" s="52">
        <f t="shared" si="25"/>
        <v>-8.6976744186046506</v>
      </c>
    </row>
    <row r="280" spans="1:21" ht="15" customHeight="1">
      <c r="A280" s="33" t="s">
        <v>264</v>
      </c>
      <c r="B280" s="50">
        <f>'Расчет субсидий'!AB280</f>
        <v>-46.5</v>
      </c>
      <c r="C280" s="57">
        <f>'Расчет субсидий'!D280-1</f>
        <v>-1</v>
      </c>
      <c r="D280" s="57">
        <f>C280*'Расчет субсидий'!E280</f>
        <v>0</v>
      </c>
      <c r="E280" s="53">
        <f t="shared" si="24"/>
        <v>0</v>
      </c>
      <c r="F280" s="27" t="s">
        <v>365</v>
      </c>
      <c r="G280" s="27" t="s">
        <v>365</v>
      </c>
      <c r="H280" s="27" t="s">
        <v>365</v>
      </c>
      <c r="I280" s="27" t="s">
        <v>365</v>
      </c>
      <c r="J280" s="27" t="s">
        <v>365</v>
      </c>
      <c r="K280" s="27" t="s">
        <v>365</v>
      </c>
      <c r="L280" s="57">
        <f>'Расчет субсидий'!P280-1</f>
        <v>-0.52884615384615385</v>
      </c>
      <c r="M280" s="57">
        <f>L280*'Расчет субсидий'!Q280</f>
        <v>-10.576923076923077</v>
      </c>
      <c r="N280" s="53">
        <f t="shared" si="26"/>
        <v>-46.5</v>
      </c>
      <c r="O280" s="27" t="s">
        <v>365</v>
      </c>
      <c r="P280" s="27" t="s">
        <v>365</v>
      </c>
      <c r="Q280" s="27" t="s">
        <v>365</v>
      </c>
      <c r="R280" s="27" t="s">
        <v>365</v>
      </c>
      <c r="S280" s="27" t="s">
        <v>365</v>
      </c>
      <c r="T280" s="27" t="s">
        <v>365</v>
      </c>
      <c r="U280" s="52">
        <f t="shared" si="25"/>
        <v>-10.576923076923077</v>
      </c>
    </row>
    <row r="281" spans="1:21" ht="15" customHeight="1">
      <c r="A281" s="33" t="s">
        <v>265</v>
      </c>
      <c r="B281" s="50">
        <f>'Расчет субсидий'!AB281</f>
        <v>-26.263636363636365</v>
      </c>
      <c r="C281" s="57">
        <f>'Расчет субсидий'!D281-1</f>
        <v>-1</v>
      </c>
      <c r="D281" s="57">
        <f>C281*'Расчет субсидий'!E281</f>
        <v>0</v>
      </c>
      <c r="E281" s="53">
        <f t="shared" si="24"/>
        <v>0</v>
      </c>
      <c r="F281" s="27" t="s">
        <v>365</v>
      </c>
      <c r="G281" s="27" t="s">
        <v>365</v>
      </c>
      <c r="H281" s="27" t="s">
        <v>365</v>
      </c>
      <c r="I281" s="27" t="s">
        <v>365</v>
      </c>
      <c r="J281" s="27" t="s">
        <v>365</v>
      </c>
      <c r="K281" s="27" t="s">
        <v>365</v>
      </c>
      <c r="L281" s="57">
        <f>'Расчет субсидий'!P281-1</f>
        <v>-0.4285714285714286</v>
      </c>
      <c r="M281" s="57">
        <f>L281*'Расчет субсидий'!Q281</f>
        <v>-8.571428571428573</v>
      </c>
      <c r="N281" s="53">
        <f t="shared" si="26"/>
        <v>-26.263636363636365</v>
      </c>
      <c r="O281" s="27" t="s">
        <v>365</v>
      </c>
      <c r="P281" s="27" t="s">
        <v>365</v>
      </c>
      <c r="Q281" s="27" t="s">
        <v>365</v>
      </c>
      <c r="R281" s="27" t="s">
        <v>365</v>
      </c>
      <c r="S281" s="27" t="s">
        <v>365</v>
      </c>
      <c r="T281" s="27" t="s">
        <v>365</v>
      </c>
      <c r="U281" s="52">
        <f t="shared" si="25"/>
        <v>-8.571428571428573</v>
      </c>
    </row>
    <row r="282" spans="1:21" ht="15" customHeight="1">
      <c r="A282" s="33" t="s">
        <v>266</v>
      </c>
      <c r="B282" s="50">
        <f>'Расчет субсидий'!AB282</f>
        <v>-17.645454545454548</v>
      </c>
      <c r="C282" s="57">
        <f>'Расчет субсидий'!D282-1</f>
        <v>-1</v>
      </c>
      <c r="D282" s="57">
        <f>C282*'Расчет субсидий'!E282</f>
        <v>0</v>
      </c>
      <c r="E282" s="53">
        <f t="shared" si="24"/>
        <v>0</v>
      </c>
      <c r="F282" s="27" t="s">
        <v>365</v>
      </c>
      <c r="G282" s="27" t="s">
        <v>365</v>
      </c>
      <c r="H282" s="27" t="s">
        <v>365</v>
      </c>
      <c r="I282" s="27" t="s">
        <v>365</v>
      </c>
      <c r="J282" s="27" t="s">
        <v>365</v>
      </c>
      <c r="K282" s="27" t="s">
        <v>365</v>
      </c>
      <c r="L282" s="57">
        <f>'Расчет субсидий'!P282-1</f>
        <v>-0.25020850708924103</v>
      </c>
      <c r="M282" s="57">
        <f>L282*'Расчет субсидий'!Q282</f>
        <v>-5.0041701417848206</v>
      </c>
      <c r="N282" s="53">
        <f t="shared" si="26"/>
        <v>-17.645454545454548</v>
      </c>
      <c r="O282" s="27" t="s">
        <v>365</v>
      </c>
      <c r="P282" s="27" t="s">
        <v>365</v>
      </c>
      <c r="Q282" s="27" t="s">
        <v>365</v>
      </c>
      <c r="R282" s="27" t="s">
        <v>365</v>
      </c>
      <c r="S282" s="27" t="s">
        <v>365</v>
      </c>
      <c r="T282" s="27" t="s">
        <v>365</v>
      </c>
      <c r="U282" s="52">
        <f t="shared" si="25"/>
        <v>-5.0041701417848206</v>
      </c>
    </row>
    <row r="283" spans="1:21" ht="15" customHeight="1">
      <c r="A283" s="33" t="s">
        <v>267</v>
      </c>
      <c r="B283" s="50">
        <f>'Расчет субсидий'!AB283</f>
        <v>-50.36363636363636</v>
      </c>
      <c r="C283" s="57">
        <f>'Расчет субсидий'!D283-1</f>
        <v>-1</v>
      </c>
      <c r="D283" s="57">
        <f>C283*'Расчет субсидий'!E283</f>
        <v>0</v>
      </c>
      <c r="E283" s="53">
        <f t="shared" si="24"/>
        <v>0</v>
      </c>
      <c r="F283" s="27" t="s">
        <v>365</v>
      </c>
      <c r="G283" s="27" t="s">
        <v>365</v>
      </c>
      <c r="H283" s="27" t="s">
        <v>365</v>
      </c>
      <c r="I283" s="27" t="s">
        <v>365</v>
      </c>
      <c r="J283" s="27" t="s">
        <v>365</v>
      </c>
      <c r="K283" s="27" t="s">
        <v>365</v>
      </c>
      <c r="L283" s="57">
        <f>'Расчет субсидий'!P283-1</f>
        <v>-0.72575250836120397</v>
      </c>
      <c r="M283" s="57">
        <f>L283*'Расчет субсидий'!Q283</f>
        <v>-14.515050167224079</v>
      </c>
      <c r="N283" s="53">
        <f t="shared" si="26"/>
        <v>-50.36363636363636</v>
      </c>
      <c r="O283" s="27" t="s">
        <v>365</v>
      </c>
      <c r="P283" s="27" t="s">
        <v>365</v>
      </c>
      <c r="Q283" s="27" t="s">
        <v>365</v>
      </c>
      <c r="R283" s="27" t="s">
        <v>365</v>
      </c>
      <c r="S283" s="27" t="s">
        <v>365</v>
      </c>
      <c r="T283" s="27" t="s">
        <v>365</v>
      </c>
      <c r="U283" s="52">
        <f t="shared" si="25"/>
        <v>-14.515050167224079</v>
      </c>
    </row>
    <row r="284" spans="1:21" ht="15" customHeight="1">
      <c r="A284" s="33" t="s">
        <v>268</v>
      </c>
      <c r="B284" s="50">
        <f>'Расчет субсидий'!AB284</f>
        <v>-7.2818181818181813</v>
      </c>
      <c r="C284" s="57">
        <f>'Расчет субсидий'!D284-1</f>
        <v>-1</v>
      </c>
      <c r="D284" s="57">
        <f>C284*'Расчет субсидий'!E284</f>
        <v>0</v>
      </c>
      <c r="E284" s="53">
        <f t="shared" si="24"/>
        <v>0</v>
      </c>
      <c r="F284" s="27" t="s">
        <v>365</v>
      </c>
      <c r="G284" s="27" t="s">
        <v>365</v>
      </c>
      <c r="H284" s="27" t="s">
        <v>365</v>
      </c>
      <c r="I284" s="27" t="s">
        <v>365</v>
      </c>
      <c r="J284" s="27" t="s">
        <v>365</v>
      </c>
      <c r="K284" s="27" t="s">
        <v>365</v>
      </c>
      <c r="L284" s="57">
        <f>'Расчет субсидий'!P284-1</f>
        <v>-8.9192025183630674E-2</v>
      </c>
      <c r="M284" s="57">
        <f>L284*'Расчет субсидий'!Q284</f>
        <v>-1.7838405036726135</v>
      </c>
      <c r="N284" s="53">
        <f t="shared" si="26"/>
        <v>-7.2818181818181813</v>
      </c>
      <c r="O284" s="27" t="s">
        <v>365</v>
      </c>
      <c r="P284" s="27" t="s">
        <v>365</v>
      </c>
      <c r="Q284" s="27" t="s">
        <v>365</v>
      </c>
      <c r="R284" s="27" t="s">
        <v>365</v>
      </c>
      <c r="S284" s="27" t="s">
        <v>365</v>
      </c>
      <c r="T284" s="27" t="s">
        <v>365</v>
      </c>
      <c r="U284" s="52">
        <f t="shared" si="25"/>
        <v>-1.7838405036726135</v>
      </c>
    </row>
    <row r="285" spans="1:21" ht="15" customHeight="1">
      <c r="A285" s="33" t="s">
        <v>269</v>
      </c>
      <c r="B285" s="50">
        <f>'Расчет субсидий'!AB285</f>
        <v>-2.0909090909090917</v>
      </c>
      <c r="C285" s="57">
        <f>'Расчет субсидий'!D285-1</f>
        <v>7.9699248120301824E-3</v>
      </c>
      <c r="D285" s="57">
        <f>C285*'Расчет субсидий'!E285</f>
        <v>3.9849624060150912E-2</v>
      </c>
      <c r="E285" s="53">
        <f t="shared" si="24"/>
        <v>1.9200812839246708E-2</v>
      </c>
      <c r="F285" s="27" t="s">
        <v>365</v>
      </c>
      <c r="G285" s="27" t="s">
        <v>365</v>
      </c>
      <c r="H285" s="27" t="s">
        <v>365</v>
      </c>
      <c r="I285" s="27" t="s">
        <v>365</v>
      </c>
      <c r="J285" s="27" t="s">
        <v>365</v>
      </c>
      <c r="K285" s="27" t="s">
        <v>365</v>
      </c>
      <c r="L285" s="57">
        <f>'Расчет субсидий'!P285-1</f>
        <v>-0.21896751740139209</v>
      </c>
      <c r="M285" s="57">
        <f>L285*'Расчет субсидий'!Q285</f>
        <v>-4.3793503480278417</v>
      </c>
      <c r="N285" s="53">
        <f t="shared" si="26"/>
        <v>-2.1101099037483388</v>
      </c>
      <c r="O285" s="27" t="s">
        <v>365</v>
      </c>
      <c r="P285" s="27" t="s">
        <v>365</v>
      </c>
      <c r="Q285" s="27" t="s">
        <v>365</v>
      </c>
      <c r="R285" s="27" t="s">
        <v>365</v>
      </c>
      <c r="S285" s="27" t="s">
        <v>365</v>
      </c>
      <c r="T285" s="27" t="s">
        <v>365</v>
      </c>
      <c r="U285" s="52">
        <f t="shared" si="25"/>
        <v>-4.3395007239676904</v>
      </c>
    </row>
    <row r="286" spans="1:21" ht="15" customHeight="1">
      <c r="A286" s="33" t="s">
        <v>270</v>
      </c>
      <c r="B286" s="50">
        <f>'Расчет субсидий'!AB286</f>
        <v>16.599999999999994</v>
      </c>
      <c r="C286" s="57">
        <f>'Расчет субсидий'!D286-1</f>
        <v>-0.17630057803468213</v>
      </c>
      <c r="D286" s="57">
        <f>C286*'Расчет субсидий'!E286</f>
        <v>-0.88150289017341066</v>
      </c>
      <c r="E286" s="53">
        <f t="shared" si="24"/>
        <v>-3.1296743241319342</v>
      </c>
      <c r="F286" s="27" t="s">
        <v>365</v>
      </c>
      <c r="G286" s="27" t="s">
        <v>365</v>
      </c>
      <c r="H286" s="27" t="s">
        <v>365</v>
      </c>
      <c r="I286" s="27" t="s">
        <v>365</v>
      </c>
      <c r="J286" s="27" t="s">
        <v>365</v>
      </c>
      <c r="K286" s="27" t="s">
        <v>365</v>
      </c>
      <c r="L286" s="57">
        <f>'Расчет субсидий'!P286-1</f>
        <v>0.27785263157894735</v>
      </c>
      <c r="M286" s="57">
        <f>L286*'Расчет субсидий'!Q286</f>
        <v>5.557052631578947</v>
      </c>
      <c r="N286" s="53">
        <f t="shared" si="26"/>
        <v>19.729674324131931</v>
      </c>
      <c r="O286" s="27" t="s">
        <v>365</v>
      </c>
      <c r="P286" s="27" t="s">
        <v>365</v>
      </c>
      <c r="Q286" s="27" t="s">
        <v>365</v>
      </c>
      <c r="R286" s="27" t="s">
        <v>365</v>
      </c>
      <c r="S286" s="27" t="s">
        <v>365</v>
      </c>
      <c r="T286" s="27" t="s">
        <v>365</v>
      </c>
      <c r="U286" s="52">
        <f t="shared" si="25"/>
        <v>4.6755497414055363</v>
      </c>
    </row>
    <row r="287" spans="1:21" ht="15" customHeight="1">
      <c r="A287" s="33" t="s">
        <v>271</v>
      </c>
      <c r="B287" s="50">
        <f>'Расчет субсидий'!AB287</f>
        <v>-46.88181818181819</v>
      </c>
      <c r="C287" s="57">
        <f>'Расчет субсидий'!D287-1</f>
        <v>0.21840872025295388</v>
      </c>
      <c r="D287" s="57">
        <f>C287*'Расчет субсидий'!E287</f>
        <v>1.0920436012647694</v>
      </c>
      <c r="E287" s="53">
        <f t="shared" si="24"/>
        <v>4.0284304669091417</v>
      </c>
      <c r="F287" s="27" t="s">
        <v>365</v>
      </c>
      <c r="G287" s="27" t="s">
        <v>365</v>
      </c>
      <c r="H287" s="27" t="s">
        <v>365</v>
      </c>
      <c r="I287" s="27" t="s">
        <v>365</v>
      </c>
      <c r="J287" s="27" t="s">
        <v>365</v>
      </c>
      <c r="K287" s="27" t="s">
        <v>365</v>
      </c>
      <c r="L287" s="57">
        <f>'Расчет субсидий'!P287-1</f>
        <v>-0.69004804392587504</v>
      </c>
      <c r="M287" s="57">
        <f>L287*'Расчет субсидий'!Q287</f>
        <v>-13.8009608785175</v>
      </c>
      <c r="N287" s="53">
        <f t="shared" si="26"/>
        <v>-50.910248648727332</v>
      </c>
      <c r="O287" s="27" t="s">
        <v>365</v>
      </c>
      <c r="P287" s="27" t="s">
        <v>365</v>
      </c>
      <c r="Q287" s="27" t="s">
        <v>365</v>
      </c>
      <c r="R287" s="27" t="s">
        <v>365</v>
      </c>
      <c r="S287" s="27" t="s">
        <v>365</v>
      </c>
      <c r="T287" s="27" t="s">
        <v>365</v>
      </c>
      <c r="U287" s="52">
        <f t="shared" si="25"/>
        <v>-12.708917277252731</v>
      </c>
    </row>
    <row r="288" spans="1:21" ht="15" customHeight="1">
      <c r="A288" s="33" t="s">
        <v>272</v>
      </c>
      <c r="B288" s="50">
        <f>'Расчет субсидий'!AB288</f>
        <v>0</v>
      </c>
      <c r="C288" s="57">
        <f>'Расчет субсидий'!D288-1</f>
        <v>6.4968531641804717E-3</v>
      </c>
      <c r="D288" s="57">
        <f>C288*'Расчет субсидий'!E288</f>
        <v>3.2484265820902358E-2</v>
      </c>
      <c r="E288" s="53">
        <f t="shared" si="24"/>
        <v>0</v>
      </c>
      <c r="F288" s="27" t="s">
        <v>365</v>
      </c>
      <c r="G288" s="27" t="s">
        <v>365</v>
      </c>
      <c r="H288" s="27" t="s">
        <v>365</v>
      </c>
      <c r="I288" s="27" t="s">
        <v>365</v>
      </c>
      <c r="J288" s="27" t="s">
        <v>365</v>
      </c>
      <c r="K288" s="27" t="s">
        <v>365</v>
      </c>
      <c r="L288" s="57">
        <f>'Расчет субсидий'!P288-1</f>
        <v>0.22316834116815687</v>
      </c>
      <c r="M288" s="57">
        <f>L288*'Расчет субсидий'!Q288</f>
        <v>4.4633668233631374</v>
      </c>
      <c r="N288" s="53">
        <f t="shared" si="26"/>
        <v>0</v>
      </c>
      <c r="O288" s="27" t="s">
        <v>365</v>
      </c>
      <c r="P288" s="27" t="s">
        <v>365</v>
      </c>
      <c r="Q288" s="27" t="s">
        <v>365</v>
      </c>
      <c r="R288" s="27" t="s">
        <v>365</v>
      </c>
      <c r="S288" s="27" t="s">
        <v>365</v>
      </c>
      <c r="T288" s="27" t="s">
        <v>365</v>
      </c>
      <c r="U288" s="52">
        <f t="shared" si="25"/>
        <v>4.4958510891840398</v>
      </c>
    </row>
    <row r="289" spans="1:21" ht="15" customHeight="1">
      <c r="A289" s="33" t="s">
        <v>165</v>
      </c>
      <c r="B289" s="50">
        <f>'Расчет субсидий'!AB289</f>
        <v>-4.5090909090909008</v>
      </c>
      <c r="C289" s="57">
        <f>'Расчет субсидий'!D289-1</f>
        <v>-1</v>
      </c>
      <c r="D289" s="57">
        <f>C289*'Расчет субсидий'!E289</f>
        <v>0</v>
      </c>
      <c r="E289" s="53">
        <f t="shared" si="24"/>
        <v>0</v>
      </c>
      <c r="F289" s="27" t="s">
        <v>365</v>
      </c>
      <c r="G289" s="27" t="s">
        <v>365</v>
      </c>
      <c r="H289" s="27" t="s">
        <v>365</v>
      </c>
      <c r="I289" s="27" t="s">
        <v>365</v>
      </c>
      <c r="J289" s="27" t="s">
        <v>365</v>
      </c>
      <c r="K289" s="27" t="s">
        <v>365</v>
      </c>
      <c r="L289" s="57">
        <f>'Расчет субсидий'!P289-1</f>
        <v>-6.1433447098976135E-2</v>
      </c>
      <c r="M289" s="57">
        <f>L289*'Расчет субсидий'!Q289</f>
        <v>-1.2286689419795227</v>
      </c>
      <c r="N289" s="53">
        <f t="shared" si="26"/>
        <v>-4.5090909090909008</v>
      </c>
      <c r="O289" s="27" t="s">
        <v>365</v>
      </c>
      <c r="P289" s="27" t="s">
        <v>365</v>
      </c>
      <c r="Q289" s="27" t="s">
        <v>365</v>
      </c>
      <c r="R289" s="27" t="s">
        <v>365</v>
      </c>
      <c r="S289" s="27" t="s">
        <v>365</v>
      </c>
      <c r="T289" s="27" t="s">
        <v>365</v>
      </c>
      <c r="U289" s="52">
        <f t="shared" si="25"/>
        <v>-1.2286689419795227</v>
      </c>
    </row>
    <row r="290" spans="1:21" ht="15" customHeight="1">
      <c r="A290" s="32" t="s">
        <v>273</v>
      </c>
      <c r="B290" s="54"/>
      <c r="C290" s="55"/>
      <c r="D290" s="55"/>
      <c r="E290" s="56"/>
      <c r="F290" s="55"/>
      <c r="G290" s="55"/>
      <c r="H290" s="56"/>
      <c r="I290" s="56"/>
      <c r="J290" s="56"/>
      <c r="K290" s="56"/>
      <c r="L290" s="55"/>
      <c r="M290" s="55"/>
      <c r="N290" s="56"/>
      <c r="O290" s="55"/>
      <c r="P290" s="55"/>
      <c r="Q290" s="56"/>
      <c r="R290" s="56"/>
      <c r="S290" s="56"/>
      <c r="T290" s="56"/>
      <c r="U290" s="56"/>
    </row>
    <row r="291" spans="1:21" ht="15" customHeight="1">
      <c r="A291" s="33" t="s">
        <v>69</v>
      </c>
      <c r="B291" s="50">
        <f>'Расчет субсидий'!AB291</f>
        <v>-10.399999999999999</v>
      </c>
      <c r="C291" s="57">
        <f>'Расчет субсидий'!D291-1</f>
        <v>0.28469230769230758</v>
      </c>
      <c r="D291" s="57">
        <f>C291*'Расчет субсидий'!E291</f>
        <v>1.4234615384615379</v>
      </c>
      <c r="E291" s="53">
        <f t="shared" si="24"/>
        <v>3.42634266799669</v>
      </c>
      <c r="F291" s="27" t="s">
        <v>365</v>
      </c>
      <c r="G291" s="27" t="s">
        <v>365</v>
      </c>
      <c r="H291" s="27" t="s">
        <v>365</v>
      </c>
      <c r="I291" s="27" t="s">
        <v>365</v>
      </c>
      <c r="J291" s="27" t="s">
        <v>365</v>
      </c>
      <c r="K291" s="27" t="s">
        <v>365</v>
      </c>
      <c r="L291" s="57">
        <f>'Расчет субсидий'!P291-1</f>
        <v>-0.28720517637236487</v>
      </c>
      <c r="M291" s="57">
        <f>L291*'Расчет субсидий'!Q291</f>
        <v>-5.7441035274472974</v>
      </c>
      <c r="N291" s="53">
        <f t="shared" si="26"/>
        <v>-13.826342667996689</v>
      </c>
      <c r="O291" s="27" t="s">
        <v>365</v>
      </c>
      <c r="P291" s="27" t="s">
        <v>365</v>
      </c>
      <c r="Q291" s="27" t="s">
        <v>365</v>
      </c>
      <c r="R291" s="27" t="s">
        <v>365</v>
      </c>
      <c r="S291" s="27" t="s">
        <v>365</v>
      </c>
      <c r="T291" s="27" t="s">
        <v>365</v>
      </c>
      <c r="U291" s="52">
        <f t="shared" si="25"/>
        <v>-4.3206419889857592</v>
      </c>
    </row>
    <row r="292" spans="1:21" ht="15" customHeight="1">
      <c r="A292" s="33" t="s">
        <v>274</v>
      </c>
      <c r="B292" s="50">
        <f>'Расчет субсидий'!AB292</f>
        <v>13.736363636363627</v>
      </c>
      <c r="C292" s="57">
        <f>'Расчет субсидий'!D292-1</f>
        <v>0.30000000000000004</v>
      </c>
      <c r="D292" s="57">
        <f>C292*'Расчет субсидий'!E292</f>
        <v>1.5000000000000002</v>
      </c>
      <c r="E292" s="53">
        <f t="shared" si="24"/>
        <v>3.3757819481680071</v>
      </c>
      <c r="F292" s="27" t="s">
        <v>365</v>
      </c>
      <c r="G292" s="27" t="s">
        <v>365</v>
      </c>
      <c r="H292" s="27" t="s">
        <v>365</v>
      </c>
      <c r="I292" s="27" t="s">
        <v>365</v>
      </c>
      <c r="J292" s="27" t="s">
        <v>365</v>
      </c>
      <c r="K292" s="27" t="s">
        <v>365</v>
      </c>
      <c r="L292" s="57">
        <f>'Расчет субсидий'!P292-1</f>
        <v>0.23018181818181804</v>
      </c>
      <c r="M292" s="57">
        <f>L292*'Расчет субсидий'!Q292</f>
        <v>4.6036363636363609</v>
      </c>
      <c r="N292" s="53">
        <f t="shared" si="26"/>
        <v>10.360581688195621</v>
      </c>
      <c r="O292" s="27" t="s">
        <v>365</v>
      </c>
      <c r="P292" s="27" t="s">
        <v>365</v>
      </c>
      <c r="Q292" s="27" t="s">
        <v>365</v>
      </c>
      <c r="R292" s="27" t="s">
        <v>365</v>
      </c>
      <c r="S292" s="27" t="s">
        <v>365</v>
      </c>
      <c r="T292" s="27" t="s">
        <v>365</v>
      </c>
      <c r="U292" s="52">
        <f t="shared" si="25"/>
        <v>6.1036363636363609</v>
      </c>
    </row>
    <row r="293" spans="1:21" ht="15" customHeight="1">
      <c r="A293" s="33" t="s">
        <v>275</v>
      </c>
      <c r="B293" s="50">
        <f>'Расчет субсидий'!AB293</f>
        <v>3.3090909090909086</v>
      </c>
      <c r="C293" s="57">
        <f>'Расчет субсидий'!D293-1</f>
        <v>-1</v>
      </c>
      <c r="D293" s="57">
        <f>C293*'Расчет субсидий'!E293</f>
        <v>0</v>
      </c>
      <c r="E293" s="53">
        <f t="shared" si="24"/>
        <v>0</v>
      </c>
      <c r="F293" s="27" t="s">
        <v>365</v>
      </c>
      <c r="G293" s="27" t="s">
        <v>365</v>
      </c>
      <c r="H293" s="27" t="s">
        <v>365</v>
      </c>
      <c r="I293" s="27" t="s">
        <v>365</v>
      </c>
      <c r="J293" s="27" t="s">
        <v>365</v>
      </c>
      <c r="K293" s="27" t="s">
        <v>365</v>
      </c>
      <c r="L293" s="57">
        <f>'Расчет субсидий'!P293-1</f>
        <v>0.30000000000000004</v>
      </c>
      <c r="M293" s="57">
        <f>L293*'Расчет субсидий'!Q293</f>
        <v>6.0000000000000009</v>
      </c>
      <c r="N293" s="53">
        <f t="shared" si="26"/>
        <v>3.3090909090909086</v>
      </c>
      <c r="O293" s="27" t="s">
        <v>365</v>
      </c>
      <c r="P293" s="27" t="s">
        <v>365</v>
      </c>
      <c r="Q293" s="27" t="s">
        <v>365</v>
      </c>
      <c r="R293" s="27" t="s">
        <v>365</v>
      </c>
      <c r="S293" s="27" t="s">
        <v>365</v>
      </c>
      <c r="T293" s="27" t="s">
        <v>365</v>
      </c>
      <c r="U293" s="52">
        <f t="shared" si="25"/>
        <v>6.0000000000000009</v>
      </c>
    </row>
    <row r="294" spans="1:21" ht="15" customHeight="1">
      <c r="A294" s="33" t="s">
        <v>51</v>
      </c>
      <c r="B294" s="50">
        <f>'Расчет субсидий'!AB294</f>
        <v>1.2727272727272725</v>
      </c>
      <c r="C294" s="57">
        <f>'Расчет субсидий'!D294-1</f>
        <v>0.18969052773304473</v>
      </c>
      <c r="D294" s="57">
        <f>C294*'Расчет субсидий'!E294</f>
        <v>0.94845263866522367</v>
      </c>
      <c r="E294" s="53">
        <f t="shared" si="24"/>
        <v>0.20949333858467509</v>
      </c>
      <c r="F294" s="27" t="s">
        <v>365</v>
      </c>
      <c r="G294" s="27" t="s">
        <v>365</v>
      </c>
      <c r="H294" s="27" t="s">
        <v>365</v>
      </c>
      <c r="I294" s="27" t="s">
        <v>365</v>
      </c>
      <c r="J294" s="27" t="s">
        <v>365</v>
      </c>
      <c r="K294" s="27" t="s">
        <v>365</v>
      </c>
      <c r="L294" s="57">
        <f>'Расчет субсидий'!P294-1</f>
        <v>0.24068236182802472</v>
      </c>
      <c r="M294" s="57">
        <f>L294*'Расчет субсидий'!Q294</f>
        <v>4.8136472365604943</v>
      </c>
      <c r="N294" s="53">
        <f t="shared" si="26"/>
        <v>1.0632339341425974</v>
      </c>
      <c r="O294" s="27" t="s">
        <v>365</v>
      </c>
      <c r="P294" s="27" t="s">
        <v>365</v>
      </c>
      <c r="Q294" s="27" t="s">
        <v>365</v>
      </c>
      <c r="R294" s="27" t="s">
        <v>365</v>
      </c>
      <c r="S294" s="27" t="s">
        <v>365</v>
      </c>
      <c r="T294" s="27" t="s">
        <v>365</v>
      </c>
      <c r="U294" s="52">
        <f t="shared" si="25"/>
        <v>5.7620998752257178</v>
      </c>
    </row>
    <row r="295" spans="1:21" ht="15" customHeight="1">
      <c r="A295" s="33" t="s">
        <v>276</v>
      </c>
      <c r="B295" s="50">
        <f>'Расчет субсидий'!AB295</f>
        <v>-54.790909090909096</v>
      </c>
      <c r="C295" s="57">
        <f>'Расчет субсидий'!D295-1</f>
        <v>0.27269250916710308</v>
      </c>
      <c r="D295" s="57">
        <f>C295*'Расчет субсидий'!E295</f>
        <v>1.3634625458355154</v>
      </c>
      <c r="E295" s="53">
        <f t="shared" si="24"/>
        <v>5.5675648394016894</v>
      </c>
      <c r="F295" s="27" t="s">
        <v>365</v>
      </c>
      <c r="G295" s="27" t="s">
        <v>365</v>
      </c>
      <c r="H295" s="27" t="s">
        <v>365</v>
      </c>
      <c r="I295" s="27" t="s">
        <v>365</v>
      </c>
      <c r="J295" s="27" t="s">
        <v>365</v>
      </c>
      <c r="K295" s="27" t="s">
        <v>365</v>
      </c>
      <c r="L295" s="57">
        <f>'Расчет субсидий'!P295-1</f>
        <v>-0.73907103825136611</v>
      </c>
      <c r="M295" s="57">
        <f>L295*'Расчет субсидий'!Q295</f>
        <v>-14.781420765027322</v>
      </c>
      <c r="N295" s="53">
        <f t="shared" si="26"/>
        <v>-60.358473930310787</v>
      </c>
      <c r="O295" s="27" t="s">
        <v>365</v>
      </c>
      <c r="P295" s="27" t="s">
        <v>365</v>
      </c>
      <c r="Q295" s="27" t="s">
        <v>365</v>
      </c>
      <c r="R295" s="27" t="s">
        <v>365</v>
      </c>
      <c r="S295" s="27" t="s">
        <v>365</v>
      </c>
      <c r="T295" s="27" t="s">
        <v>365</v>
      </c>
      <c r="U295" s="52">
        <f t="shared" si="25"/>
        <v>-13.417958219191807</v>
      </c>
    </row>
    <row r="296" spans="1:21" ht="15" customHeight="1">
      <c r="A296" s="33" t="s">
        <v>277</v>
      </c>
      <c r="B296" s="50">
        <f>'Расчет субсидий'!AB296</f>
        <v>-55.490909090909092</v>
      </c>
      <c r="C296" s="57">
        <f>'Расчет субсидий'!D296-1</f>
        <v>-0.52074074074074073</v>
      </c>
      <c r="D296" s="57">
        <f>C296*'Расчет субсидий'!E296</f>
        <v>-2.6037037037037036</v>
      </c>
      <c r="E296" s="53">
        <f t="shared" si="24"/>
        <v>-10.324950553985511</v>
      </c>
      <c r="F296" s="27" t="s">
        <v>365</v>
      </c>
      <c r="G296" s="27" t="s">
        <v>365</v>
      </c>
      <c r="H296" s="27" t="s">
        <v>365</v>
      </c>
      <c r="I296" s="27" t="s">
        <v>365</v>
      </c>
      <c r="J296" s="27" t="s">
        <v>365</v>
      </c>
      <c r="K296" s="27" t="s">
        <v>365</v>
      </c>
      <c r="L296" s="57">
        <f>'Расчет субсидий'!P296-1</f>
        <v>-0.56948831332912198</v>
      </c>
      <c r="M296" s="57">
        <f>L296*'Расчет субсидий'!Q296</f>
        <v>-11.38976626658244</v>
      </c>
      <c r="N296" s="53">
        <f t="shared" si="26"/>
        <v>-45.165958536923583</v>
      </c>
      <c r="O296" s="27" t="s">
        <v>365</v>
      </c>
      <c r="P296" s="27" t="s">
        <v>365</v>
      </c>
      <c r="Q296" s="27" t="s">
        <v>365</v>
      </c>
      <c r="R296" s="27" t="s">
        <v>365</v>
      </c>
      <c r="S296" s="27" t="s">
        <v>365</v>
      </c>
      <c r="T296" s="27" t="s">
        <v>365</v>
      </c>
      <c r="U296" s="52">
        <f t="shared" si="25"/>
        <v>-13.993469970286142</v>
      </c>
    </row>
    <row r="297" spans="1:21" ht="15" customHeight="1">
      <c r="A297" s="33" t="s">
        <v>278</v>
      </c>
      <c r="B297" s="50">
        <f>'Расчет субсидий'!AB297</f>
        <v>-10.663636363636357</v>
      </c>
      <c r="C297" s="57">
        <f>'Расчет субсидий'!D297-1</f>
        <v>0.30000000000000004</v>
      </c>
      <c r="D297" s="57">
        <f>C297*'Расчет субсидий'!E297</f>
        <v>1.5000000000000002</v>
      </c>
      <c r="E297" s="53">
        <f t="shared" si="24"/>
        <v>4.9580090902607115</v>
      </c>
      <c r="F297" s="27" t="s">
        <v>365</v>
      </c>
      <c r="G297" s="27" t="s">
        <v>365</v>
      </c>
      <c r="H297" s="27" t="s">
        <v>365</v>
      </c>
      <c r="I297" s="27" t="s">
        <v>365</v>
      </c>
      <c r="J297" s="27" t="s">
        <v>365</v>
      </c>
      <c r="K297" s="27" t="s">
        <v>365</v>
      </c>
      <c r="L297" s="57">
        <f>'Расчет субсидий'!P297-1</f>
        <v>-0.23630924988495161</v>
      </c>
      <c r="M297" s="57">
        <f>L297*'Расчет субсидий'!Q297</f>
        <v>-4.7261849976990327</v>
      </c>
      <c r="N297" s="53">
        <f t="shared" si="26"/>
        <v>-15.621645453897067</v>
      </c>
      <c r="O297" s="27" t="s">
        <v>365</v>
      </c>
      <c r="P297" s="27" t="s">
        <v>365</v>
      </c>
      <c r="Q297" s="27" t="s">
        <v>365</v>
      </c>
      <c r="R297" s="27" t="s">
        <v>365</v>
      </c>
      <c r="S297" s="27" t="s">
        <v>365</v>
      </c>
      <c r="T297" s="27" t="s">
        <v>365</v>
      </c>
      <c r="U297" s="52">
        <f t="shared" si="25"/>
        <v>-3.2261849976990327</v>
      </c>
    </row>
    <row r="298" spans="1:21" ht="15" customHeight="1">
      <c r="A298" s="33" t="s">
        <v>279</v>
      </c>
      <c r="B298" s="50">
        <f>'Расчет субсидий'!AB298</f>
        <v>-46.390909090909091</v>
      </c>
      <c r="C298" s="57">
        <f>'Расчет субсидий'!D298-1</f>
        <v>-2.5733333333333275E-2</v>
      </c>
      <c r="D298" s="57">
        <f>C298*'Расчет субсидий'!E298</f>
        <v>-0.12866666666666637</v>
      </c>
      <c r="E298" s="53">
        <f t="shared" si="24"/>
        <v>-0.56194497052859704</v>
      </c>
      <c r="F298" s="27" t="s">
        <v>365</v>
      </c>
      <c r="G298" s="27" t="s">
        <v>365</v>
      </c>
      <c r="H298" s="27" t="s">
        <v>365</v>
      </c>
      <c r="I298" s="27" t="s">
        <v>365</v>
      </c>
      <c r="J298" s="27" t="s">
        <v>365</v>
      </c>
      <c r="K298" s="27" t="s">
        <v>365</v>
      </c>
      <c r="L298" s="57">
        <f>'Расчет субсидий'!P298-1</f>
        <v>-0.52466525722339674</v>
      </c>
      <c r="M298" s="57">
        <f>L298*'Расчет субсидий'!Q298</f>
        <v>-10.493305144467936</v>
      </c>
      <c r="N298" s="53">
        <f t="shared" si="26"/>
        <v>-45.828964120380498</v>
      </c>
      <c r="O298" s="27" t="s">
        <v>365</v>
      </c>
      <c r="P298" s="27" t="s">
        <v>365</v>
      </c>
      <c r="Q298" s="27" t="s">
        <v>365</v>
      </c>
      <c r="R298" s="27" t="s">
        <v>365</v>
      </c>
      <c r="S298" s="27" t="s">
        <v>365</v>
      </c>
      <c r="T298" s="27" t="s">
        <v>365</v>
      </c>
      <c r="U298" s="52">
        <f t="shared" si="25"/>
        <v>-10.621971811134602</v>
      </c>
    </row>
    <row r="299" spans="1:21" ht="15" customHeight="1">
      <c r="A299" s="33" t="s">
        <v>280</v>
      </c>
      <c r="B299" s="50">
        <f>'Расчет субсидий'!AB299</f>
        <v>-12.654545454545453</v>
      </c>
      <c r="C299" s="57">
        <f>'Расчет субсидий'!D299-1</f>
        <v>-1</v>
      </c>
      <c r="D299" s="57">
        <f>C299*'Расчет субсидий'!E299</f>
        <v>0</v>
      </c>
      <c r="E299" s="53">
        <f t="shared" si="24"/>
        <v>0</v>
      </c>
      <c r="F299" s="27" t="s">
        <v>365</v>
      </c>
      <c r="G299" s="27" t="s">
        <v>365</v>
      </c>
      <c r="H299" s="27" t="s">
        <v>365</v>
      </c>
      <c r="I299" s="27" t="s">
        <v>365</v>
      </c>
      <c r="J299" s="27" t="s">
        <v>365</v>
      </c>
      <c r="K299" s="27" t="s">
        <v>365</v>
      </c>
      <c r="L299" s="57">
        <f>'Расчет субсидий'!P299-1</f>
        <v>-0.68487394957983194</v>
      </c>
      <c r="M299" s="57">
        <f>L299*'Расчет субсидий'!Q299</f>
        <v>-13.69747899159664</v>
      </c>
      <c r="N299" s="53">
        <f t="shared" si="26"/>
        <v>-12.654545454545453</v>
      </c>
      <c r="O299" s="27" t="s">
        <v>365</v>
      </c>
      <c r="P299" s="27" t="s">
        <v>365</v>
      </c>
      <c r="Q299" s="27" t="s">
        <v>365</v>
      </c>
      <c r="R299" s="27" t="s">
        <v>365</v>
      </c>
      <c r="S299" s="27" t="s">
        <v>365</v>
      </c>
      <c r="T299" s="27" t="s">
        <v>365</v>
      </c>
      <c r="U299" s="52">
        <f t="shared" si="25"/>
        <v>-13.69747899159664</v>
      </c>
    </row>
    <row r="300" spans="1:21" ht="15" customHeight="1">
      <c r="A300" s="33" t="s">
        <v>281</v>
      </c>
      <c r="B300" s="50">
        <f>'Расчет субсидий'!AB300</f>
        <v>-38</v>
      </c>
      <c r="C300" s="57">
        <f>'Расчет субсидий'!D300-1</f>
        <v>0.1113175675675675</v>
      </c>
      <c r="D300" s="57">
        <f>C300*'Расчет субсидий'!E300</f>
        <v>0.5565878378378375</v>
      </c>
      <c r="E300" s="53">
        <f t="shared" si="24"/>
        <v>1.6048290245822581</v>
      </c>
      <c r="F300" s="27" t="s">
        <v>365</v>
      </c>
      <c r="G300" s="27" t="s">
        <v>365</v>
      </c>
      <c r="H300" s="27" t="s">
        <v>365</v>
      </c>
      <c r="I300" s="27" t="s">
        <v>365</v>
      </c>
      <c r="J300" s="27" t="s">
        <v>365</v>
      </c>
      <c r="K300" s="27" t="s">
        <v>365</v>
      </c>
      <c r="L300" s="57">
        <f>'Расчет субсидий'!P300-1</f>
        <v>-0.68678861788617884</v>
      </c>
      <c r="M300" s="57">
        <f>L300*'Расчет субсидий'!Q300</f>
        <v>-13.735772357723576</v>
      </c>
      <c r="N300" s="53">
        <f t="shared" si="26"/>
        <v>-39.604829024582251</v>
      </c>
      <c r="O300" s="27" t="s">
        <v>365</v>
      </c>
      <c r="P300" s="27" t="s">
        <v>365</v>
      </c>
      <c r="Q300" s="27" t="s">
        <v>365</v>
      </c>
      <c r="R300" s="27" t="s">
        <v>365</v>
      </c>
      <c r="S300" s="27" t="s">
        <v>365</v>
      </c>
      <c r="T300" s="27" t="s">
        <v>365</v>
      </c>
      <c r="U300" s="52">
        <f t="shared" si="25"/>
        <v>-13.179184519885739</v>
      </c>
    </row>
    <row r="301" spans="1:21" ht="15" customHeight="1">
      <c r="A301" s="33" t="s">
        <v>282</v>
      </c>
      <c r="B301" s="50">
        <f>'Расчет субсидий'!AB301</f>
        <v>23.254545454545479</v>
      </c>
      <c r="C301" s="57">
        <f>'Расчет субсидий'!D301-1</f>
        <v>-1</v>
      </c>
      <c r="D301" s="57">
        <f>C301*'Расчет субсидий'!E301</f>
        <v>0</v>
      </c>
      <c r="E301" s="53">
        <f t="shared" si="24"/>
        <v>0</v>
      </c>
      <c r="F301" s="27" t="s">
        <v>365</v>
      </c>
      <c r="G301" s="27" t="s">
        <v>365</v>
      </c>
      <c r="H301" s="27" t="s">
        <v>365</v>
      </c>
      <c r="I301" s="27" t="s">
        <v>365</v>
      </c>
      <c r="J301" s="27" t="s">
        <v>365</v>
      </c>
      <c r="K301" s="27" t="s">
        <v>365</v>
      </c>
      <c r="L301" s="57">
        <f>'Расчет субсидий'!P301-1</f>
        <v>0.17142857142857126</v>
      </c>
      <c r="M301" s="57">
        <f>L301*'Расчет субсидий'!Q301</f>
        <v>3.4285714285714253</v>
      </c>
      <c r="N301" s="53">
        <f t="shared" si="26"/>
        <v>23.254545454545479</v>
      </c>
      <c r="O301" s="27" t="s">
        <v>365</v>
      </c>
      <c r="P301" s="27" t="s">
        <v>365</v>
      </c>
      <c r="Q301" s="27" t="s">
        <v>365</v>
      </c>
      <c r="R301" s="27" t="s">
        <v>365</v>
      </c>
      <c r="S301" s="27" t="s">
        <v>365</v>
      </c>
      <c r="T301" s="27" t="s">
        <v>365</v>
      </c>
      <c r="U301" s="52">
        <f t="shared" si="25"/>
        <v>3.4285714285714253</v>
      </c>
    </row>
    <row r="302" spans="1:21" ht="15" customHeight="1">
      <c r="A302" s="33" t="s">
        <v>283</v>
      </c>
      <c r="B302" s="50">
        <f>'Расчет субсидий'!AB302</f>
        <v>-3.0272727272727273</v>
      </c>
      <c r="C302" s="57">
        <f>'Расчет субсидий'!D302-1</f>
        <v>-1</v>
      </c>
      <c r="D302" s="57">
        <f>C302*'Расчет субсидий'!E302</f>
        <v>0</v>
      </c>
      <c r="E302" s="53">
        <f t="shared" si="24"/>
        <v>0</v>
      </c>
      <c r="F302" s="27" t="s">
        <v>365</v>
      </c>
      <c r="G302" s="27" t="s">
        <v>365</v>
      </c>
      <c r="H302" s="27" t="s">
        <v>365</v>
      </c>
      <c r="I302" s="27" t="s">
        <v>365</v>
      </c>
      <c r="J302" s="27" t="s">
        <v>365</v>
      </c>
      <c r="K302" s="27" t="s">
        <v>365</v>
      </c>
      <c r="L302" s="57">
        <f>'Расчет субсидий'!P302-1</f>
        <v>-0.64165186500888094</v>
      </c>
      <c r="M302" s="57">
        <f>L302*'Расчет субсидий'!Q302</f>
        <v>-12.833037300177619</v>
      </c>
      <c r="N302" s="53">
        <f t="shared" si="26"/>
        <v>-3.0272727272727269</v>
      </c>
      <c r="O302" s="27" t="s">
        <v>365</v>
      </c>
      <c r="P302" s="27" t="s">
        <v>365</v>
      </c>
      <c r="Q302" s="27" t="s">
        <v>365</v>
      </c>
      <c r="R302" s="27" t="s">
        <v>365</v>
      </c>
      <c r="S302" s="27" t="s">
        <v>365</v>
      </c>
      <c r="T302" s="27" t="s">
        <v>365</v>
      </c>
      <c r="U302" s="52">
        <f t="shared" si="25"/>
        <v>-12.833037300177619</v>
      </c>
    </row>
    <row r="303" spans="1:21" ht="15" customHeight="1">
      <c r="A303" s="33" t="s">
        <v>284</v>
      </c>
      <c r="B303" s="50">
        <f>'Расчет субсидий'!AB303</f>
        <v>-16.263636363636365</v>
      </c>
      <c r="C303" s="57">
        <f>'Расчет субсидий'!D303-1</f>
        <v>-1</v>
      </c>
      <c r="D303" s="57">
        <f>C303*'Расчет субсидий'!E303</f>
        <v>0</v>
      </c>
      <c r="E303" s="53">
        <f t="shared" si="24"/>
        <v>0</v>
      </c>
      <c r="F303" s="27" t="s">
        <v>365</v>
      </c>
      <c r="G303" s="27" t="s">
        <v>365</v>
      </c>
      <c r="H303" s="27" t="s">
        <v>365</v>
      </c>
      <c r="I303" s="27" t="s">
        <v>365</v>
      </c>
      <c r="J303" s="27" t="s">
        <v>365</v>
      </c>
      <c r="K303" s="27" t="s">
        <v>365</v>
      </c>
      <c r="L303" s="57">
        <f>'Расчет субсидий'!P303-1</f>
        <v>-0.3105360443622921</v>
      </c>
      <c r="M303" s="57">
        <f>L303*'Расчет субсидий'!Q303</f>
        <v>-6.2107208872458415</v>
      </c>
      <c r="N303" s="53">
        <f t="shared" si="26"/>
        <v>-16.263636363636365</v>
      </c>
      <c r="O303" s="27" t="s">
        <v>365</v>
      </c>
      <c r="P303" s="27" t="s">
        <v>365</v>
      </c>
      <c r="Q303" s="27" t="s">
        <v>365</v>
      </c>
      <c r="R303" s="27" t="s">
        <v>365</v>
      </c>
      <c r="S303" s="27" t="s">
        <v>365</v>
      </c>
      <c r="T303" s="27" t="s">
        <v>365</v>
      </c>
      <c r="U303" s="52">
        <f t="shared" si="25"/>
        <v>-6.2107208872458415</v>
      </c>
    </row>
    <row r="304" spans="1:21" ht="15" customHeight="1">
      <c r="A304" s="33" t="s">
        <v>285</v>
      </c>
      <c r="B304" s="50">
        <f>'Расчет субсидий'!AB304</f>
        <v>-5.1090909090909085</v>
      </c>
      <c r="C304" s="57">
        <f>'Расчет субсидий'!D304-1</f>
        <v>-1</v>
      </c>
      <c r="D304" s="57">
        <f>C304*'Расчет субсидий'!E304</f>
        <v>0</v>
      </c>
      <c r="E304" s="53">
        <f t="shared" si="24"/>
        <v>0</v>
      </c>
      <c r="F304" s="27" t="s">
        <v>365</v>
      </c>
      <c r="G304" s="27" t="s">
        <v>365</v>
      </c>
      <c r="H304" s="27" t="s">
        <v>365</v>
      </c>
      <c r="I304" s="27" t="s">
        <v>365</v>
      </c>
      <c r="J304" s="27" t="s">
        <v>365</v>
      </c>
      <c r="K304" s="27" t="s">
        <v>365</v>
      </c>
      <c r="L304" s="57">
        <f>'Расчет субсидий'!P304-1</f>
        <v>-0.46443148688046654</v>
      </c>
      <c r="M304" s="57">
        <f>L304*'Расчет субсидий'!Q304</f>
        <v>-9.2886297376093303</v>
      </c>
      <c r="N304" s="53">
        <f t="shared" si="26"/>
        <v>-5.1090909090909085</v>
      </c>
      <c r="O304" s="27" t="s">
        <v>365</v>
      </c>
      <c r="P304" s="27" t="s">
        <v>365</v>
      </c>
      <c r="Q304" s="27" t="s">
        <v>365</v>
      </c>
      <c r="R304" s="27" t="s">
        <v>365</v>
      </c>
      <c r="S304" s="27" t="s">
        <v>365</v>
      </c>
      <c r="T304" s="27" t="s">
        <v>365</v>
      </c>
      <c r="U304" s="52">
        <f t="shared" si="25"/>
        <v>-9.2886297376093303</v>
      </c>
    </row>
    <row r="305" spans="1:21" ht="15" customHeight="1">
      <c r="A305" s="33" t="s">
        <v>286</v>
      </c>
      <c r="B305" s="50">
        <f>'Расчет субсидий'!AB305</f>
        <v>-4.5909090909090917</v>
      </c>
      <c r="C305" s="57">
        <f>'Расчет субсидий'!D305-1</f>
        <v>-0.44717307692307695</v>
      </c>
      <c r="D305" s="57">
        <f>C305*'Расчет субсидий'!E305</f>
        <v>-2.2358653846153849</v>
      </c>
      <c r="E305" s="53">
        <f t="shared" si="24"/>
        <v>-1.0865639756515095</v>
      </c>
      <c r="F305" s="27" t="s">
        <v>365</v>
      </c>
      <c r="G305" s="27" t="s">
        <v>365</v>
      </c>
      <c r="H305" s="27" t="s">
        <v>365</v>
      </c>
      <c r="I305" s="27" t="s">
        <v>365</v>
      </c>
      <c r="J305" s="27" t="s">
        <v>365</v>
      </c>
      <c r="K305" s="27" t="s">
        <v>365</v>
      </c>
      <c r="L305" s="57">
        <f>'Расчет субсидий'!P305-1</f>
        <v>-0.36055143160127245</v>
      </c>
      <c r="M305" s="57">
        <f>L305*'Расчет субсидий'!Q305</f>
        <v>-7.2110286320254495</v>
      </c>
      <c r="N305" s="53">
        <f t="shared" si="26"/>
        <v>-3.5043451152575824</v>
      </c>
      <c r="O305" s="27" t="s">
        <v>365</v>
      </c>
      <c r="P305" s="27" t="s">
        <v>365</v>
      </c>
      <c r="Q305" s="27" t="s">
        <v>365</v>
      </c>
      <c r="R305" s="27" t="s">
        <v>365</v>
      </c>
      <c r="S305" s="27" t="s">
        <v>365</v>
      </c>
      <c r="T305" s="27" t="s">
        <v>365</v>
      </c>
      <c r="U305" s="52">
        <f t="shared" si="25"/>
        <v>-9.4468940166408348</v>
      </c>
    </row>
    <row r="306" spans="1:21" ht="15" customHeight="1">
      <c r="A306" s="33" t="s">
        <v>287</v>
      </c>
      <c r="B306" s="50">
        <f>'Расчет субсидий'!AB306</f>
        <v>-0.94545454545454533</v>
      </c>
      <c r="C306" s="57">
        <f>'Расчет субсидий'!D306-1</f>
        <v>-5.6302061377991319E-2</v>
      </c>
      <c r="D306" s="57">
        <f>C306*'Расчет субсидий'!E306</f>
        <v>-0.2815103068899566</v>
      </c>
      <c r="E306" s="53">
        <f t="shared" si="24"/>
        <v>-2.824605858410659E-2</v>
      </c>
      <c r="F306" s="27" t="s">
        <v>365</v>
      </c>
      <c r="G306" s="27" t="s">
        <v>365</v>
      </c>
      <c r="H306" s="27" t="s">
        <v>365</v>
      </c>
      <c r="I306" s="27" t="s">
        <v>365</v>
      </c>
      <c r="J306" s="27" t="s">
        <v>365</v>
      </c>
      <c r="K306" s="27" t="s">
        <v>365</v>
      </c>
      <c r="L306" s="57">
        <f>'Расчет субсидий'!P306-1</f>
        <v>-0.45706136637105044</v>
      </c>
      <c r="M306" s="57">
        <f>L306*'Расчет субсидий'!Q306</f>
        <v>-9.1412273274210083</v>
      </c>
      <c r="N306" s="53">
        <f t="shared" si="26"/>
        <v>-0.91720848687043888</v>
      </c>
      <c r="O306" s="27" t="s">
        <v>365</v>
      </c>
      <c r="P306" s="27" t="s">
        <v>365</v>
      </c>
      <c r="Q306" s="27" t="s">
        <v>365</v>
      </c>
      <c r="R306" s="27" t="s">
        <v>365</v>
      </c>
      <c r="S306" s="27" t="s">
        <v>365</v>
      </c>
      <c r="T306" s="27" t="s">
        <v>365</v>
      </c>
      <c r="U306" s="52">
        <f t="shared" si="25"/>
        <v>-9.4227376343109643</v>
      </c>
    </row>
    <row r="307" spans="1:21" ht="15" customHeight="1">
      <c r="A307" s="33" t="s">
        <v>288</v>
      </c>
      <c r="B307" s="50">
        <f>'Расчет субсидий'!AB307</f>
        <v>0.47272727272727288</v>
      </c>
      <c r="C307" s="57">
        <f>'Расчет субсидий'!D307-1</f>
        <v>0.28407167689917889</v>
      </c>
      <c r="D307" s="57">
        <f>C307*'Расчет субсидий'!E307</f>
        <v>1.4203583844958945</v>
      </c>
      <c r="E307" s="53">
        <f t="shared" si="24"/>
        <v>9.0486484696072289E-2</v>
      </c>
      <c r="F307" s="27" t="s">
        <v>365</v>
      </c>
      <c r="G307" s="27" t="s">
        <v>365</v>
      </c>
      <c r="H307" s="27" t="s">
        <v>365</v>
      </c>
      <c r="I307" s="27" t="s">
        <v>365</v>
      </c>
      <c r="J307" s="27" t="s">
        <v>365</v>
      </c>
      <c r="K307" s="27" t="s">
        <v>365</v>
      </c>
      <c r="L307" s="57">
        <f>'Расчет субсидий'!P307-1</f>
        <v>0.30000000000000004</v>
      </c>
      <c r="M307" s="57">
        <f>L307*'Расчет субсидий'!Q307</f>
        <v>6.0000000000000009</v>
      </c>
      <c r="N307" s="53">
        <f t="shared" si="26"/>
        <v>0.38224078803120065</v>
      </c>
      <c r="O307" s="27" t="s">
        <v>365</v>
      </c>
      <c r="P307" s="27" t="s">
        <v>365</v>
      </c>
      <c r="Q307" s="27" t="s">
        <v>365</v>
      </c>
      <c r="R307" s="27" t="s">
        <v>365</v>
      </c>
      <c r="S307" s="27" t="s">
        <v>365</v>
      </c>
      <c r="T307" s="27" t="s">
        <v>365</v>
      </c>
      <c r="U307" s="52">
        <f t="shared" si="25"/>
        <v>7.4203583844958949</v>
      </c>
    </row>
    <row r="308" spans="1:21" ht="15" customHeight="1">
      <c r="A308" s="33" t="s">
        <v>289</v>
      </c>
      <c r="B308" s="50">
        <f>'Расчет субсидий'!AB308</f>
        <v>-32.472727272727269</v>
      </c>
      <c r="C308" s="57">
        <f>'Расчет субсидий'!D308-1</f>
        <v>-1</v>
      </c>
      <c r="D308" s="57">
        <f>C308*'Расчет субсидий'!E308</f>
        <v>0</v>
      </c>
      <c r="E308" s="53">
        <f t="shared" si="24"/>
        <v>0</v>
      </c>
      <c r="F308" s="27" t="s">
        <v>365</v>
      </c>
      <c r="G308" s="27" t="s">
        <v>365</v>
      </c>
      <c r="H308" s="27" t="s">
        <v>365</v>
      </c>
      <c r="I308" s="27" t="s">
        <v>365</v>
      </c>
      <c r="J308" s="27" t="s">
        <v>365</v>
      </c>
      <c r="K308" s="27" t="s">
        <v>365</v>
      </c>
      <c r="L308" s="57">
        <f>'Расчет субсидий'!P308-1</f>
        <v>-0.7337380745880312</v>
      </c>
      <c r="M308" s="57">
        <f>L308*'Расчет субсидий'!Q308</f>
        <v>-14.674761491760623</v>
      </c>
      <c r="N308" s="53">
        <f t="shared" si="26"/>
        <v>-32.472727272727269</v>
      </c>
      <c r="O308" s="27" t="s">
        <v>365</v>
      </c>
      <c r="P308" s="27" t="s">
        <v>365</v>
      </c>
      <c r="Q308" s="27" t="s">
        <v>365</v>
      </c>
      <c r="R308" s="27" t="s">
        <v>365</v>
      </c>
      <c r="S308" s="27" t="s">
        <v>365</v>
      </c>
      <c r="T308" s="27" t="s">
        <v>365</v>
      </c>
      <c r="U308" s="52">
        <f t="shared" si="25"/>
        <v>-14.674761491760623</v>
      </c>
    </row>
    <row r="309" spans="1:21" ht="15" customHeight="1">
      <c r="A309" s="33" t="s">
        <v>290</v>
      </c>
      <c r="B309" s="50">
        <f>'Расчет субсидий'!AB309</f>
        <v>-40.127272727272732</v>
      </c>
      <c r="C309" s="57">
        <f>'Расчет субсидий'!D309-1</f>
        <v>0.24178125000000006</v>
      </c>
      <c r="D309" s="57">
        <f>C309*'Расчет субсидий'!E309</f>
        <v>1.2089062500000003</v>
      </c>
      <c r="E309" s="53">
        <f t="shared" si="24"/>
        <v>3.9493858647145537</v>
      </c>
      <c r="F309" s="27" t="s">
        <v>365</v>
      </c>
      <c r="G309" s="27" t="s">
        <v>365</v>
      </c>
      <c r="H309" s="27" t="s">
        <v>365</v>
      </c>
      <c r="I309" s="27" t="s">
        <v>365</v>
      </c>
      <c r="J309" s="27" t="s">
        <v>365</v>
      </c>
      <c r="K309" s="27" t="s">
        <v>365</v>
      </c>
      <c r="L309" s="57">
        <f>'Расчет субсидий'!P309-1</f>
        <v>-0.67459283387622149</v>
      </c>
      <c r="M309" s="57">
        <f>L309*'Расчет субсидий'!Q309</f>
        <v>-13.49185667752443</v>
      </c>
      <c r="N309" s="53">
        <f t="shared" si="26"/>
        <v>-44.07665859198729</v>
      </c>
      <c r="O309" s="27" t="s">
        <v>365</v>
      </c>
      <c r="P309" s="27" t="s">
        <v>365</v>
      </c>
      <c r="Q309" s="27" t="s">
        <v>365</v>
      </c>
      <c r="R309" s="27" t="s">
        <v>365</v>
      </c>
      <c r="S309" s="27" t="s">
        <v>365</v>
      </c>
      <c r="T309" s="27" t="s">
        <v>365</v>
      </c>
      <c r="U309" s="52">
        <f t="shared" si="25"/>
        <v>-12.28295042752443</v>
      </c>
    </row>
    <row r="310" spans="1:21" ht="15" customHeight="1">
      <c r="A310" s="33" t="s">
        <v>291</v>
      </c>
      <c r="B310" s="50">
        <f>'Расчет субсидий'!AB310</f>
        <v>-50.145454545454541</v>
      </c>
      <c r="C310" s="57">
        <f>'Расчет субсидий'!D310-1</f>
        <v>0.30000000000000004</v>
      </c>
      <c r="D310" s="57">
        <f>C310*'Расчет субсидий'!E310</f>
        <v>1.5000000000000002</v>
      </c>
      <c r="E310" s="53">
        <f t="shared" si="24"/>
        <v>7.1661249254892043</v>
      </c>
      <c r="F310" s="27" t="s">
        <v>365</v>
      </c>
      <c r="G310" s="27" t="s">
        <v>365</v>
      </c>
      <c r="H310" s="27" t="s">
        <v>365</v>
      </c>
      <c r="I310" s="27" t="s">
        <v>365</v>
      </c>
      <c r="J310" s="27" t="s">
        <v>365</v>
      </c>
      <c r="K310" s="27" t="s">
        <v>365</v>
      </c>
      <c r="L310" s="57">
        <f>'Расчет субсидий'!P310-1</f>
        <v>-0.59981768459434837</v>
      </c>
      <c r="M310" s="57">
        <f>L310*'Расчет субсидий'!Q310</f>
        <v>-11.996353691886966</v>
      </c>
      <c r="N310" s="53">
        <f t="shared" si="26"/>
        <v>-57.311579470943741</v>
      </c>
      <c r="O310" s="27" t="s">
        <v>365</v>
      </c>
      <c r="P310" s="27" t="s">
        <v>365</v>
      </c>
      <c r="Q310" s="27" t="s">
        <v>365</v>
      </c>
      <c r="R310" s="27" t="s">
        <v>365</v>
      </c>
      <c r="S310" s="27" t="s">
        <v>365</v>
      </c>
      <c r="T310" s="27" t="s">
        <v>365</v>
      </c>
      <c r="U310" s="52">
        <f t="shared" si="25"/>
        <v>-10.496353691886966</v>
      </c>
    </row>
    <row r="311" spans="1:21" ht="15" customHeight="1">
      <c r="A311" s="33" t="s">
        <v>292</v>
      </c>
      <c r="B311" s="50">
        <f>'Расчет субсидий'!AB311</f>
        <v>-0.8545454545454545</v>
      </c>
      <c r="C311" s="57">
        <f>'Расчет субсидий'!D311-1</f>
        <v>0.26766065606118983</v>
      </c>
      <c r="D311" s="57">
        <f>C311*'Расчет субсидий'!E311</f>
        <v>1.3383032803059491</v>
      </c>
      <c r="E311" s="53">
        <f t="shared" si="24"/>
        <v>0.2780112899889563</v>
      </c>
      <c r="F311" s="27" t="s">
        <v>365</v>
      </c>
      <c r="G311" s="27" t="s">
        <v>365</v>
      </c>
      <c r="H311" s="27" t="s">
        <v>365</v>
      </c>
      <c r="I311" s="27" t="s">
        <v>365</v>
      </c>
      <c r="J311" s="27" t="s">
        <v>365</v>
      </c>
      <c r="K311" s="27" t="s">
        <v>365</v>
      </c>
      <c r="L311" s="57">
        <f>'Расчет субсидий'!P311-1</f>
        <v>-0.27259763558581351</v>
      </c>
      <c r="M311" s="57">
        <f>L311*'Расчет субсидий'!Q311</f>
        <v>-5.4519527117162703</v>
      </c>
      <c r="N311" s="53">
        <f t="shared" si="26"/>
        <v>-1.1325567445344107</v>
      </c>
      <c r="O311" s="27" t="s">
        <v>365</v>
      </c>
      <c r="P311" s="27" t="s">
        <v>365</v>
      </c>
      <c r="Q311" s="27" t="s">
        <v>365</v>
      </c>
      <c r="R311" s="27" t="s">
        <v>365</v>
      </c>
      <c r="S311" s="27" t="s">
        <v>365</v>
      </c>
      <c r="T311" s="27" t="s">
        <v>365</v>
      </c>
      <c r="U311" s="52">
        <f t="shared" si="25"/>
        <v>-4.1136494314103214</v>
      </c>
    </row>
    <row r="312" spans="1:21" ht="15" customHeight="1">
      <c r="A312" s="33" t="s">
        <v>293</v>
      </c>
      <c r="B312" s="50">
        <f>'Расчет субсидий'!AB312</f>
        <v>1.3090909090909122</v>
      </c>
      <c r="C312" s="57">
        <f>'Расчет субсидий'!D312-1</f>
        <v>-3.4226844392363676E-2</v>
      </c>
      <c r="D312" s="57">
        <f>C312*'Расчет субсидий'!E312</f>
        <v>-0.17113422196181838</v>
      </c>
      <c r="E312" s="53">
        <f t="shared" si="24"/>
        <v>-0.48241973313995934</v>
      </c>
      <c r="F312" s="27" t="s">
        <v>365</v>
      </c>
      <c r="G312" s="27" t="s">
        <v>365</v>
      </c>
      <c r="H312" s="27" t="s">
        <v>365</v>
      </c>
      <c r="I312" s="27" t="s">
        <v>365</v>
      </c>
      <c r="J312" s="27" t="s">
        <v>365</v>
      </c>
      <c r="K312" s="27" t="s">
        <v>365</v>
      </c>
      <c r="L312" s="57">
        <f>'Расчет субсидий'!P312-1</f>
        <v>3.1776144178325971E-2</v>
      </c>
      <c r="M312" s="57">
        <f>L312*'Расчет субсидий'!Q312</f>
        <v>0.63552288356651943</v>
      </c>
      <c r="N312" s="53">
        <f t="shared" si="26"/>
        <v>1.7915106422308715</v>
      </c>
      <c r="O312" s="27" t="s">
        <v>365</v>
      </c>
      <c r="P312" s="27" t="s">
        <v>365</v>
      </c>
      <c r="Q312" s="27" t="s">
        <v>365</v>
      </c>
      <c r="R312" s="27" t="s">
        <v>365</v>
      </c>
      <c r="S312" s="27" t="s">
        <v>365</v>
      </c>
      <c r="T312" s="27" t="s">
        <v>365</v>
      </c>
      <c r="U312" s="52">
        <f t="shared" si="25"/>
        <v>0.46438866160470105</v>
      </c>
    </row>
    <row r="313" spans="1:21" ht="15" customHeight="1">
      <c r="A313" s="33" t="s">
        <v>294</v>
      </c>
      <c r="B313" s="50">
        <f>'Расчет субсидий'!AB313</f>
        <v>-7.0909090909090935</v>
      </c>
      <c r="C313" s="57">
        <f>'Расчет субсидий'!D313-1</f>
        <v>-5.842050810437982E-2</v>
      </c>
      <c r="D313" s="57">
        <f>C313*'Расчет субсидий'!E313</f>
        <v>-0.2921025405218991</v>
      </c>
      <c r="E313" s="53">
        <f t="shared" si="24"/>
        <v>-0.78941592029684049</v>
      </c>
      <c r="F313" s="27" t="s">
        <v>365</v>
      </c>
      <c r="G313" s="27" t="s">
        <v>365</v>
      </c>
      <c r="H313" s="27" t="s">
        <v>365</v>
      </c>
      <c r="I313" s="27" t="s">
        <v>365</v>
      </c>
      <c r="J313" s="27" t="s">
        <v>365</v>
      </c>
      <c r="K313" s="27" t="s">
        <v>365</v>
      </c>
      <c r="L313" s="57">
        <f>'Расчет субсидий'!P313-1</f>
        <v>-0.1165850673194615</v>
      </c>
      <c r="M313" s="57">
        <f>L313*'Расчет субсидий'!Q313</f>
        <v>-2.33170134638923</v>
      </c>
      <c r="N313" s="53">
        <f t="shared" si="26"/>
        <v>-6.3014931706122539</v>
      </c>
      <c r="O313" s="27" t="s">
        <v>365</v>
      </c>
      <c r="P313" s="27" t="s">
        <v>365</v>
      </c>
      <c r="Q313" s="27" t="s">
        <v>365</v>
      </c>
      <c r="R313" s="27" t="s">
        <v>365</v>
      </c>
      <c r="S313" s="27" t="s">
        <v>365</v>
      </c>
      <c r="T313" s="27" t="s">
        <v>365</v>
      </c>
      <c r="U313" s="52">
        <f t="shared" si="25"/>
        <v>-2.6238038869111291</v>
      </c>
    </row>
    <row r="314" spans="1:21" ht="15" customHeight="1">
      <c r="A314" s="33" t="s">
        <v>295</v>
      </c>
      <c r="B314" s="50">
        <f>'Расчет субсидий'!AB314</f>
        <v>37.545454545454533</v>
      </c>
      <c r="C314" s="57">
        <f>'Расчет субсидий'!D314-1</f>
        <v>0.22026268656716419</v>
      </c>
      <c r="D314" s="57">
        <f>C314*'Расчет субсидий'!E314</f>
        <v>1.1013134328358209</v>
      </c>
      <c r="E314" s="53">
        <f t="shared" ref="E314:E377" si="27">$B314*D314/$U314</f>
        <v>8.084021580783789</v>
      </c>
      <c r="F314" s="27" t="s">
        <v>365</v>
      </c>
      <c r="G314" s="27" t="s">
        <v>365</v>
      </c>
      <c r="H314" s="27" t="s">
        <v>365</v>
      </c>
      <c r="I314" s="27" t="s">
        <v>365</v>
      </c>
      <c r="J314" s="27" t="s">
        <v>365</v>
      </c>
      <c r="K314" s="27" t="s">
        <v>365</v>
      </c>
      <c r="L314" s="57">
        <f>'Расчет субсидий'!P314-1</f>
        <v>0.20068150208623092</v>
      </c>
      <c r="M314" s="57">
        <f>L314*'Расчет субсидий'!Q314</f>
        <v>4.0136300417246185</v>
      </c>
      <c r="N314" s="53">
        <f t="shared" si="26"/>
        <v>29.461432964670742</v>
      </c>
      <c r="O314" s="27" t="s">
        <v>365</v>
      </c>
      <c r="P314" s="27" t="s">
        <v>365</v>
      </c>
      <c r="Q314" s="27" t="s">
        <v>365</v>
      </c>
      <c r="R314" s="27" t="s">
        <v>365</v>
      </c>
      <c r="S314" s="27" t="s">
        <v>365</v>
      </c>
      <c r="T314" s="27" t="s">
        <v>365</v>
      </c>
      <c r="U314" s="52">
        <f t="shared" ref="U314:U377" si="28">D314+M314</f>
        <v>5.1149434745604392</v>
      </c>
    </row>
    <row r="315" spans="1:21" ht="15" customHeight="1">
      <c r="A315" s="32" t="s">
        <v>296</v>
      </c>
      <c r="B315" s="54"/>
      <c r="C315" s="55"/>
      <c r="D315" s="55"/>
      <c r="E315" s="56"/>
      <c r="F315" s="55"/>
      <c r="G315" s="55"/>
      <c r="H315" s="56"/>
      <c r="I315" s="56"/>
      <c r="J315" s="56"/>
      <c r="K315" s="56"/>
      <c r="L315" s="55"/>
      <c r="M315" s="55"/>
      <c r="N315" s="56"/>
      <c r="O315" s="55"/>
      <c r="P315" s="55"/>
      <c r="Q315" s="56"/>
      <c r="R315" s="56"/>
      <c r="S315" s="56"/>
      <c r="T315" s="56"/>
      <c r="U315" s="56"/>
    </row>
    <row r="316" spans="1:21" ht="15" customHeight="1">
      <c r="A316" s="33" t="s">
        <v>297</v>
      </c>
      <c r="B316" s="50">
        <f>'Расчет субсидий'!AB316</f>
        <v>-0.90909090909090917</v>
      </c>
      <c r="C316" s="57">
        <f>'Расчет субсидий'!D316-1</f>
        <v>0.25814399999999993</v>
      </c>
      <c r="D316" s="57">
        <f>C316*'Расчет субсидий'!E316</f>
        <v>1.2907199999999996</v>
      </c>
      <c r="E316" s="53">
        <f t="shared" si="27"/>
        <v>0.25875820411648653</v>
      </c>
      <c r="F316" s="27" t="s">
        <v>365</v>
      </c>
      <c r="G316" s="27" t="s">
        <v>365</v>
      </c>
      <c r="H316" s="27" t="s">
        <v>365</v>
      </c>
      <c r="I316" s="27" t="s">
        <v>365</v>
      </c>
      <c r="J316" s="27" t="s">
        <v>365</v>
      </c>
      <c r="K316" s="27" t="s">
        <v>365</v>
      </c>
      <c r="L316" s="57">
        <f>'Расчет субсидий'!P316-1</f>
        <v>-0.29126925898752765</v>
      </c>
      <c r="M316" s="57">
        <f>L316*'Расчет субсидий'!Q316</f>
        <v>-5.8253851797505529</v>
      </c>
      <c r="N316" s="53">
        <f t="shared" si="26"/>
        <v>-1.1678491132073956</v>
      </c>
      <c r="O316" s="27" t="s">
        <v>365</v>
      </c>
      <c r="P316" s="27" t="s">
        <v>365</v>
      </c>
      <c r="Q316" s="27" t="s">
        <v>365</v>
      </c>
      <c r="R316" s="27" t="s">
        <v>365</v>
      </c>
      <c r="S316" s="27" t="s">
        <v>365</v>
      </c>
      <c r="T316" s="27" t="s">
        <v>365</v>
      </c>
      <c r="U316" s="52">
        <f t="shared" si="28"/>
        <v>-4.5346651797505535</v>
      </c>
    </row>
    <row r="317" spans="1:21" ht="15" customHeight="1">
      <c r="A317" s="33" t="s">
        <v>298</v>
      </c>
      <c r="B317" s="50">
        <f>'Расчет субсидий'!AB317</f>
        <v>-1.7636363636363632</v>
      </c>
      <c r="C317" s="57">
        <f>'Расчет субсидий'!D317-1</f>
        <v>-5.9367521367521436E-2</v>
      </c>
      <c r="D317" s="57">
        <f>C317*'Расчет субсидий'!E317</f>
        <v>-0.29683760683760718</v>
      </c>
      <c r="E317" s="53">
        <f t="shared" si="27"/>
        <v>-6.5373840307148864E-2</v>
      </c>
      <c r="F317" s="27" t="s">
        <v>365</v>
      </c>
      <c r="G317" s="27" t="s">
        <v>365</v>
      </c>
      <c r="H317" s="27" t="s">
        <v>365</v>
      </c>
      <c r="I317" s="27" t="s">
        <v>365</v>
      </c>
      <c r="J317" s="27" t="s">
        <v>365</v>
      </c>
      <c r="K317" s="27" t="s">
        <v>365</v>
      </c>
      <c r="L317" s="57">
        <f>'Расчет субсидий'!P317-1</f>
        <v>-0.38555803119303211</v>
      </c>
      <c r="M317" s="57">
        <f>L317*'Расчет субсидий'!Q317</f>
        <v>-7.7111606238606427</v>
      </c>
      <c r="N317" s="53">
        <f t="shared" si="26"/>
        <v>-1.6982625233292143</v>
      </c>
      <c r="O317" s="27" t="s">
        <v>365</v>
      </c>
      <c r="P317" s="27" t="s">
        <v>365</v>
      </c>
      <c r="Q317" s="27" t="s">
        <v>365</v>
      </c>
      <c r="R317" s="27" t="s">
        <v>365</v>
      </c>
      <c r="S317" s="27" t="s">
        <v>365</v>
      </c>
      <c r="T317" s="27" t="s">
        <v>365</v>
      </c>
      <c r="U317" s="52">
        <f t="shared" si="28"/>
        <v>-8.0079982306982505</v>
      </c>
    </row>
    <row r="318" spans="1:21" ht="15" customHeight="1">
      <c r="A318" s="33" t="s">
        <v>299</v>
      </c>
      <c r="B318" s="50">
        <f>'Расчет субсидий'!AB318</f>
        <v>-19.036363636363632</v>
      </c>
      <c r="C318" s="57">
        <f>'Расчет субсидий'!D318-1</f>
        <v>-0.17802469135802479</v>
      </c>
      <c r="D318" s="57">
        <f>C318*'Расчет субсидий'!E318</f>
        <v>-0.89012345679012395</v>
      </c>
      <c r="E318" s="53">
        <f t="shared" si="27"/>
        <v>-1.8385111626020032</v>
      </c>
      <c r="F318" s="27" t="s">
        <v>365</v>
      </c>
      <c r="G318" s="27" t="s">
        <v>365</v>
      </c>
      <c r="H318" s="27" t="s">
        <v>365</v>
      </c>
      <c r="I318" s="27" t="s">
        <v>365</v>
      </c>
      <c r="J318" s="27" t="s">
        <v>365</v>
      </c>
      <c r="K318" s="27" t="s">
        <v>365</v>
      </c>
      <c r="L318" s="57">
        <f>'Расчет субсидий'!P318-1</f>
        <v>-0.41632088520055321</v>
      </c>
      <c r="M318" s="57">
        <f>L318*'Расчет субсидий'!Q318</f>
        <v>-8.3264177040110638</v>
      </c>
      <c r="N318" s="53">
        <f t="shared" si="26"/>
        <v>-17.197852473761625</v>
      </c>
      <c r="O318" s="27" t="s">
        <v>365</v>
      </c>
      <c r="P318" s="27" t="s">
        <v>365</v>
      </c>
      <c r="Q318" s="27" t="s">
        <v>365</v>
      </c>
      <c r="R318" s="27" t="s">
        <v>365</v>
      </c>
      <c r="S318" s="27" t="s">
        <v>365</v>
      </c>
      <c r="T318" s="27" t="s">
        <v>365</v>
      </c>
      <c r="U318" s="52">
        <f t="shared" si="28"/>
        <v>-9.2165411608011887</v>
      </c>
    </row>
    <row r="319" spans="1:21" ht="15" customHeight="1">
      <c r="A319" s="33" t="s">
        <v>300</v>
      </c>
      <c r="B319" s="50">
        <f>'Расчет субсидий'!AB319</f>
        <v>-25.109090909090909</v>
      </c>
      <c r="C319" s="57">
        <f>'Расчет субсидий'!D319-1</f>
        <v>0.20171428571428573</v>
      </c>
      <c r="D319" s="57">
        <f>C319*'Расчет субсидий'!E319</f>
        <v>1.0085714285714287</v>
      </c>
      <c r="E319" s="53">
        <f t="shared" si="27"/>
        <v>3.3856933926951971</v>
      </c>
      <c r="F319" s="27" t="s">
        <v>365</v>
      </c>
      <c r="G319" s="27" t="s">
        <v>365</v>
      </c>
      <c r="H319" s="27" t="s">
        <v>365</v>
      </c>
      <c r="I319" s="27" t="s">
        <v>365</v>
      </c>
      <c r="J319" s="27" t="s">
        <v>365</v>
      </c>
      <c r="K319" s="27" t="s">
        <v>365</v>
      </c>
      <c r="L319" s="57">
        <f>'Расчет субсидий'!P319-1</f>
        <v>-0.42441860465116277</v>
      </c>
      <c r="M319" s="57">
        <f>L319*'Расчет субсидий'!Q319</f>
        <v>-8.4883720930232549</v>
      </c>
      <c r="N319" s="53">
        <f t="shared" si="26"/>
        <v>-28.494784301786108</v>
      </c>
      <c r="O319" s="27" t="s">
        <v>365</v>
      </c>
      <c r="P319" s="27" t="s">
        <v>365</v>
      </c>
      <c r="Q319" s="27" t="s">
        <v>365</v>
      </c>
      <c r="R319" s="27" t="s">
        <v>365</v>
      </c>
      <c r="S319" s="27" t="s">
        <v>365</v>
      </c>
      <c r="T319" s="27" t="s">
        <v>365</v>
      </c>
      <c r="U319" s="52">
        <f t="shared" si="28"/>
        <v>-7.479800664451826</v>
      </c>
    </row>
    <row r="320" spans="1:21" ht="15" customHeight="1">
      <c r="A320" s="33" t="s">
        <v>301</v>
      </c>
      <c r="B320" s="50">
        <f>'Расчет субсидий'!AB320</f>
        <v>-30.18181818181818</v>
      </c>
      <c r="C320" s="57">
        <f>'Расчет субсидий'!D320-1</f>
        <v>-0.2592592592592593</v>
      </c>
      <c r="D320" s="57">
        <f>C320*'Расчет субсидий'!E320</f>
        <v>-1.2962962962962965</v>
      </c>
      <c r="E320" s="53">
        <f t="shared" si="27"/>
        <v>-2.9661663967447676</v>
      </c>
      <c r="F320" s="27" t="s">
        <v>365</v>
      </c>
      <c r="G320" s="27" t="s">
        <v>365</v>
      </c>
      <c r="H320" s="27" t="s">
        <v>365</v>
      </c>
      <c r="I320" s="27" t="s">
        <v>365</v>
      </c>
      <c r="J320" s="27" t="s">
        <v>365</v>
      </c>
      <c r="K320" s="27" t="s">
        <v>365</v>
      </c>
      <c r="L320" s="57">
        <f>'Расчет субсидий'!P320-1</f>
        <v>-0.59469941822882988</v>
      </c>
      <c r="M320" s="57">
        <f>L320*'Расчет субсидий'!Q320</f>
        <v>-11.893988364576597</v>
      </c>
      <c r="N320" s="53">
        <f t="shared" ref="N320:N378" si="29">$B320*M320/$U320</f>
        <v>-27.215651785073415</v>
      </c>
      <c r="O320" s="27" t="s">
        <v>365</v>
      </c>
      <c r="P320" s="27" t="s">
        <v>365</v>
      </c>
      <c r="Q320" s="27" t="s">
        <v>365</v>
      </c>
      <c r="R320" s="27" t="s">
        <v>365</v>
      </c>
      <c r="S320" s="27" t="s">
        <v>365</v>
      </c>
      <c r="T320" s="27" t="s">
        <v>365</v>
      </c>
      <c r="U320" s="52">
        <f t="shared" si="28"/>
        <v>-13.190284660872893</v>
      </c>
    </row>
    <row r="321" spans="1:21" ht="15" customHeight="1">
      <c r="A321" s="33" t="s">
        <v>302</v>
      </c>
      <c r="B321" s="50">
        <f>'Расчет субсидий'!AB321</f>
        <v>-24.963636363636368</v>
      </c>
      <c r="C321" s="57">
        <f>'Расчет субсидий'!D321-1</f>
        <v>-0.24123846153846151</v>
      </c>
      <c r="D321" s="57">
        <f>C321*'Расчет субсидий'!E321</f>
        <v>-1.2061923076923076</v>
      </c>
      <c r="E321" s="53">
        <f t="shared" si="27"/>
        <v>-1.8966363664930026</v>
      </c>
      <c r="F321" s="27" t="s">
        <v>365</v>
      </c>
      <c r="G321" s="27" t="s">
        <v>365</v>
      </c>
      <c r="H321" s="27" t="s">
        <v>365</v>
      </c>
      <c r="I321" s="27" t="s">
        <v>365</v>
      </c>
      <c r="J321" s="27" t="s">
        <v>365</v>
      </c>
      <c r="K321" s="27" t="s">
        <v>365</v>
      </c>
      <c r="L321" s="57">
        <f>'Расчет субсидий'!P321-1</f>
        <v>-0.73348899266177447</v>
      </c>
      <c r="M321" s="57">
        <f>L321*'Расчет субсидий'!Q321</f>
        <v>-14.669779853235489</v>
      </c>
      <c r="N321" s="53">
        <f t="shared" si="29"/>
        <v>-23.066999997143366</v>
      </c>
      <c r="O321" s="27" t="s">
        <v>365</v>
      </c>
      <c r="P321" s="27" t="s">
        <v>365</v>
      </c>
      <c r="Q321" s="27" t="s">
        <v>365</v>
      </c>
      <c r="R321" s="27" t="s">
        <v>365</v>
      </c>
      <c r="S321" s="27" t="s">
        <v>365</v>
      </c>
      <c r="T321" s="27" t="s">
        <v>365</v>
      </c>
      <c r="U321" s="52">
        <f t="shared" si="28"/>
        <v>-15.875972160927796</v>
      </c>
    </row>
    <row r="322" spans="1:21" ht="15" customHeight="1">
      <c r="A322" s="33" t="s">
        <v>303</v>
      </c>
      <c r="B322" s="50">
        <f>'Расчет субсидий'!AB322</f>
        <v>-41.445454545454545</v>
      </c>
      <c r="C322" s="57">
        <f>'Расчет субсидий'!D322-1</f>
        <v>0.13036000000000003</v>
      </c>
      <c r="D322" s="57">
        <f>C322*'Расчет субсидий'!E322</f>
        <v>0.65180000000000016</v>
      </c>
      <c r="E322" s="53">
        <f t="shared" si="27"/>
        <v>1.7364472239781323</v>
      </c>
      <c r="F322" s="27" t="s">
        <v>365</v>
      </c>
      <c r="G322" s="27" t="s">
        <v>365</v>
      </c>
      <c r="H322" s="27" t="s">
        <v>365</v>
      </c>
      <c r="I322" s="27" t="s">
        <v>365</v>
      </c>
      <c r="J322" s="27" t="s">
        <v>365</v>
      </c>
      <c r="K322" s="27" t="s">
        <v>365</v>
      </c>
      <c r="L322" s="57">
        <f>'Расчет субсидий'!P322-1</f>
        <v>-0.81044684758212604</v>
      </c>
      <c r="M322" s="57">
        <f>L322*'Расчет субсидий'!Q322</f>
        <v>-16.208936951642521</v>
      </c>
      <c r="N322" s="53">
        <f t="shared" si="29"/>
        <v>-43.181901769432677</v>
      </c>
      <c r="O322" s="27" t="s">
        <v>365</v>
      </c>
      <c r="P322" s="27" t="s">
        <v>365</v>
      </c>
      <c r="Q322" s="27" t="s">
        <v>365</v>
      </c>
      <c r="R322" s="27" t="s">
        <v>365</v>
      </c>
      <c r="S322" s="27" t="s">
        <v>365</v>
      </c>
      <c r="T322" s="27" t="s">
        <v>365</v>
      </c>
      <c r="U322" s="52">
        <f t="shared" si="28"/>
        <v>-15.557136951642521</v>
      </c>
    </row>
    <row r="323" spans="1:21" ht="15" customHeight="1">
      <c r="A323" s="33" t="s">
        <v>304</v>
      </c>
      <c r="B323" s="50">
        <f>'Расчет субсидий'!AB323</f>
        <v>-28.981818181818181</v>
      </c>
      <c r="C323" s="57">
        <f>'Расчет субсидий'!D323-1</f>
        <v>0.25043333333333329</v>
      </c>
      <c r="D323" s="57">
        <f>C323*'Расчет субсидий'!E323</f>
        <v>1.2521666666666664</v>
      </c>
      <c r="E323" s="53">
        <f t="shared" si="27"/>
        <v>2.1154370410330712</v>
      </c>
      <c r="F323" s="27" t="s">
        <v>365</v>
      </c>
      <c r="G323" s="27" t="s">
        <v>365</v>
      </c>
      <c r="H323" s="27" t="s">
        <v>365</v>
      </c>
      <c r="I323" s="27" t="s">
        <v>365</v>
      </c>
      <c r="J323" s="27" t="s">
        <v>365</v>
      </c>
      <c r="K323" s="27" t="s">
        <v>365</v>
      </c>
      <c r="L323" s="57">
        <f>'Расчет субсидий'!P323-1</f>
        <v>-0.92035228795711277</v>
      </c>
      <c r="M323" s="57">
        <f>L323*'Расчет субсидий'!Q323</f>
        <v>-18.407045759142257</v>
      </c>
      <c r="N323" s="53">
        <f t="shared" si="29"/>
        <v>-31.097255222851253</v>
      </c>
      <c r="O323" s="27" t="s">
        <v>365</v>
      </c>
      <c r="P323" s="27" t="s">
        <v>365</v>
      </c>
      <c r="Q323" s="27" t="s">
        <v>365</v>
      </c>
      <c r="R323" s="27" t="s">
        <v>365</v>
      </c>
      <c r="S323" s="27" t="s">
        <v>365</v>
      </c>
      <c r="T323" s="27" t="s">
        <v>365</v>
      </c>
      <c r="U323" s="52">
        <f t="shared" si="28"/>
        <v>-17.154879092475589</v>
      </c>
    </row>
    <row r="324" spans="1:21" ht="15" customHeight="1">
      <c r="A324" s="33" t="s">
        <v>305</v>
      </c>
      <c r="B324" s="50">
        <f>'Расчет субсидий'!AB324</f>
        <v>-44.763636363636358</v>
      </c>
      <c r="C324" s="57">
        <f>'Расчет субсидий'!D324-1</f>
        <v>-1</v>
      </c>
      <c r="D324" s="57">
        <f>C324*'Расчет субсидий'!E324</f>
        <v>0</v>
      </c>
      <c r="E324" s="53">
        <f t="shared" si="27"/>
        <v>0</v>
      </c>
      <c r="F324" s="27" t="s">
        <v>365</v>
      </c>
      <c r="G324" s="27" t="s">
        <v>365</v>
      </c>
      <c r="H324" s="27" t="s">
        <v>365</v>
      </c>
      <c r="I324" s="27" t="s">
        <v>365</v>
      </c>
      <c r="J324" s="27" t="s">
        <v>365</v>
      </c>
      <c r="K324" s="27" t="s">
        <v>365</v>
      </c>
      <c r="L324" s="57">
        <f>'Расчет субсидий'!P324-1</f>
        <v>-0.51222826086956519</v>
      </c>
      <c r="M324" s="57">
        <f>L324*'Расчет субсидий'!Q324</f>
        <v>-10.244565217391305</v>
      </c>
      <c r="N324" s="53">
        <f t="shared" si="29"/>
        <v>-44.763636363636358</v>
      </c>
      <c r="O324" s="27" t="s">
        <v>365</v>
      </c>
      <c r="P324" s="27" t="s">
        <v>365</v>
      </c>
      <c r="Q324" s="27" t="s">
        <v>365</v>
      </c>
      <c r="R324" s="27" t="s">
        <v>365</v>
      </c>
      <c r="S324" s="27" t="s">
        <v>365</v>
      </c>
      <c r="T324" s="27" t="s">
        <v>365</v>
      </c>
      <c r="U324" s="52">
        <f t="shared" si="28"/>
        <v>-10.244565217391305</v>
      </c>
    </row>
    <row r="325" spans="1:21" ht="15" customHeight="1">
      <c r="A325" s="33" t="s">
        <v>306</v>
      </c>
      <c r="B325" s="50">
        <f>'Расчет субсидий'!AB325</f>
        <v>-7.163636363636364</v>
      </c>
      <c r="C325" s="57">
        <f>'Расчет субсидий'!D325-1</f>
        <v>-1</v>
      </c>
      <c r="D325" s="57">
        <f>C325*'Расчет субсидий'!E325</f>
        <v>0</v>
      </c>
      <c r="E325" s="53">
        <f t="shared" si="27"/>
        <v>0</v>
      </c>
      <c r="F325" s="27" t="s">
        <v>365</v>
      </c>
      <c r="G325" s="27" t="s">
        <v>365</v>
      </c>
      <c r="H325" s="27" t="s">
        <v>365</v>
      </c>
      <c r="I325" s="27" t="s">
        <v>365</v>
      </c>
      <c r="J325" s="27" t="s">
        <v>365</v>
      </c>
      <c r="K325" s="27" t="s">
        <v>365</v>
      </c>
      <c r="L325" s="57">
        <f>'Расчет субсидий'!P325-1</f>
        <v>-0.27088700772911301</v>
      </c>
      <c r="M325" s="57">
        <f>L325*'Расчет субсидий'!Q325</f>
        <v>-5.4177401545822601</v>
      </c>
      <c r="N325" s="53">
        <f t="shared" si="29"/>
        <v>-7.163636363636364</v>
      </c>
      <c r="O325" s="27" t="s">
        <v>365</v>
      </c>
      <c r="P325" s="27" t="s">
        <v>365</v>
      </c>
      <c r="Q325" s="27" t="s">
        <v>365</v>
      </c>
      <c r="R325" s="27" t="s">
        <v>365</v>
      </c>
      <c r="S325" s="27" t="s">
        <v>365</v>
      </c>
      <c r="T325" s="27" t="s">
        <v>365</v>
      </c>
      <c r="U325" s="52">
        <f t="shared" si="28"/>
        <v>-5.4177401545822601</v>
      </c>
    </row>
    <row r="326" spans="1:21" ht="15" customHeight="1">
      <c r="A326" s="33" t="s">
        <v>307</v>
      </c>
      <c r="B326" s="50">
        <f>'Расчет субсидий'!AB326</f>
        <v>-63.190909090909095</v>
      </c>
      <c r="C326" s="57">
        <f>'Расчет субсидий'!D326-1</f>
        <v>-0.97250000000000003</v>
      </c>
      <c r="D326" s="57">
        <f>C326*'Расчет субсидий'!E326</f>
        <v>-4.8624999999999998</v>
      </c>
      <c r="E326" s="53">
        <f t="shared" si="27"/>
        <v>-15.973744100382754</v>
      </c>
      <c r="F326" s="27" t="s">
        <v>365</v>
      </c>
      <c r="G326" s="27" t="s">
        <v>365</v>
      </c>
      <c r="H326" s="27" t="s">
        <v>365</v>
      </c>
      <c r="I326" s="27" t="s">
        <v>365</v>
      </c>
      <c r="J326" s="27" t="s">
        <v>365</v>
      </c>
      <c r="K326" s="27" t="s">
        <v>365</v>
      </c>
      <c r="L326" s="57">
        <f>'Расчет субсидий'!P326-1</f>
        <v>-0.71865889212827982</v>
      </c>
      <c r="M326" s="57">
        <f>L326*'Расчет субсидий'!Q326</f>
        <v>-14.373177842565596</v>
      </c>
      <c r="N326" s="53">
        <f t="shared" si="29"/>
        <v>-47.217164990526342</v>
      </c>
      <c r="O326" s="27" t="s">
        <v>365</v>
      </c>
      <c r="P326" s="27" t="s">
        <v>365</v>
      </c>
      <c r="Q326" s="27" t="s">
        <v>365</v>
      </c>
      <c r="R326" s="27" t="s">
        <v>365</v>
      </c>
      <c r="S326" s="27" t="s">
        <v>365</v>
      </c>
      <c r="T326" s="27" t="s">
        <v>365</v>
      </c>
      <c r="U326" s="52">
        <f t="shared" si="28"/>
        <v>-19.235677842565597</v>
      </c>
    </row>
    <row r="327" spans="1:21" ht="15" customHeight="1">
      <c r="A327" s="33" t="s">
        <v>308</v>
      </c>
      <c r="B327" s="50">
        <f>'Расчет субсидий'!AB327</f>
        <v>-40.481818181818184</v>
      </c>
      <c r="C327" s="57">
        <f>'Расчет субсидий'!D327-1</f>
        <v>-0.57581632653061221</v>
      </c>
      <c r="D327" s="57">
        <f>C327*'Расчет субсидий'!E327</f>
        <v>-2.8790816326530608</v>
      </c>
      <c r="E327" s="53">
        <f t="shared" si="27"/>
        <v>-12.56494553871279</v>
      </c>
      <c r="F327" s="27" t="s">
        <v>365</v>
      </c>
      <c r="G327" s="27" t="s">
        <v>365</v>
      </c>
      <c r="H327" s="27" t="s">
        <v>365</v>
      </c>
      <c r="I327" s="27" t="s">
        <v>365</v>
      </c>
      <c r="J327" s="27" t="s">
        <v>365</v>
      </c>
      <c r="K327" s="27" t="s">
        <v>365</v>
      </c>
      <c r="L327" s="57">
        <f>'Расчет субсидий'!P327-1</f>
        <v>-0.31983805668016208</v>
      </c>
      <c r="M327" s="57">
        <f>L327*'Расчет субсидий'!Q327</f>
        <v>-6.3967611336032419</v>
      </c>
      <c r="N327" s="53">
        <f t="shared" si="29"/>
        <v>-27.916872643105389</v>
      </c>
      <c r="O327" s="27" t="s">
        <v>365</v>
      </c>
      <c r="P327" s="27" t="s">
        <v>365</v>
      </c>
      <c r="Q327" s="27" t="s">
        <v>365</v>
      </c>
      <c r="R327" s="27" t="s">
        <v>365</v>
      </c>
      <c r="S327" s="27" t="s">
        <v>365</v>
      </c>
      <c r="T327" s="27" t="s">
        <v>365</v>
      </c>
      <c r="U327" s="52">
        <f t="shared" si="28"/>
        <v>-9.2758427662563037</v>
      </c>
    </row>
    <row r="328" spans="1:21" ht="15" customHeight="1">
      <c r="A328" s="33" t="s">
        <v>309</v>
      </c>
      <c r="B328" s="50">
        <f>'Расчет субсидий'!AB328</f>
        <v>-86</v>
      </c>
      <c r="C328" s="57">
        <f>'Расчет субсидий'!D328-1</f>
        <v>-1</v>
      </c>
      <c r="D328" s="57">
        <f>C328*'Расчет субсидий'!E328</f>
        <v>0</v>
      </c>
      <c r="E328" s="53">
        <f t="shared" si="27"/>
        <v>0</v>
      </c>
      <c r="F328" s="27" t="s">
        <v>365</v>
      </c>
      <c r="G328" s="27" t="s">
        <v>365</v>
      </c>
      <c r="H328" s="27" t="s">
        <v>365</v>
      </c>
      <c r="I328" s="27" t="s">
        <v>365</v>
      </c>
      <c r="J328" s="27" t="s">
        <v>365</v>
      </c>
      <c r="K328" s="27" t="s">
        <v>365</v>
      </c>
      <c r="L328" s="57">
        <f>'Расчет субсидий'!P328-1</f>
        <v>-1</v>
      </c>
      <c r="M328" s="57">
        <f>L328*'Расчет субсидий'!Q328</f>
        <v>-20</v>
      </c>
      <c r="N328" s="53">
        <f t="shared" si="29"/>
        <v>-86</v>
      </c>
      <c r="O328" s="27" t="s">
        <v>365</v>
      </c>
      <c r="P328" s="27" t="s">
        <v>365</v>
      </c>
      <c r="Q328" s="27" t="s">
        <v>365</v>
      </c>
      <c r="R328" s="27" t="s">
        <v>365</v>
      </c>
      <c r="S328" s="27" t="s">
        <v>365</v>
      </c>
      <c r="T328" s="27" t="s">
        <v>365</v>
      </c>
      <c r="U328" s="52">
        <f t="shared" si="28"/>
        <v>-20</v>
      </c>
    </row>
    <row r="329" spans="1:21" ht="15" customHeight="1">
      <c r="A329" s="33" t="s">
        <v>310</v>
      </c>
      <c r="B329" s="50">
        <f>'Расчет субсидий'!AB329</f>
        <v>-22.845454545454544</v>
      </c>
      <c r="C329" s="57">
        <f>'Расчет субсидий'!D329-1</f>
        <v>-0.32899999999999996</v>
      </c>
      <c r="D329" s="57">
        <f>C329*'Расчет субсидий'!E329</f>
        <v>-1.6449999999999998</v>
      </c>
      <c r="E329" s="53">
        <f t="shared" si="27"/>
        <v>-7.3314205656278144</v>
      </c>
      <c r="F329" s="27" t="s">
        <v>365</v>
      </c>
      <c r="G329" s="27" t="s">
        <v>365</v>
      </c>
      <c r="H329" s="27" t="s">
        <v>365</v>
      </c>
      <c r="I329" s="27" t="s">
        <v>365</v>
      </c>
      <c r="J329" s="27" t="s">
        <v>365</v>
      </c>
      <c r="K329" s="27" t="s">
        <v>365</v>
      </c>
      <c r="L329" s="57">
        <f>'Расчет субсидий'!P329-1</f>
        <v>-0.17404939239513917</v>
      </c>
      <c r="M329" s="57">
        <f>L329*'Расчет субсидий'!Q329</f>
        <v>-3.4809878479027834</v>
      </c>
      <c r="N329" s="53">
        <f t="shared" si="29"/>
        <v>-15.514033979826729</v>
      </c>
      <c r="O329" s="27" t="s">
        <v>365</v>
      </c>
      <c r="P329" s="27" t="s">
        <v>365</v>
      </c>
      <c r="Q329" s="27" t="s">
        <v>365</v>
      </c>
      <c r="R329" s="27" t="s">
        <v>365</v>
      </c>
      <c r="S329" s="27" t="s">
        <v>365</v>
      </c>
      <c r="T329" s="27" t="s">
        <v>365</v>
      </c>
      <c r="U329" s="52">
        <f t="shared" si="28"/>
        <v>-5.1259878479027829</v>
      </c>
    </row>
    <row r="330" spans="1:21" ht="15" customHeight="1">
      <c r="A330" s="33" t="s">
        <v>311</v>
      </c>
      <c r="B330" s="50">
        <f>'Расчет субсидий'!AB330</f>
        <v>9.5363636363636317</v>
      </c>
      <c r="C330" s="57">
        <f>'Расчет субсидий'!D330-1</f>
        <v>-1</v>
      </c>
      <c r="D330" s="57">
        <f>C330*'Расчет субсидий'!E330</f>
        <v>0</v>
      </c>
      <c r="E330" s="53">
        <f t="shared" si="27"/>
        <v>0</v>
      </c>
      <c r="F330" s="27" t="s">
        <v>365</v>
      </c>
      <c r="G330" s="27" t="s">
        <v>365</v>
      </c>
      <c r="H330" s="27" t="s">
        <v>365</v>
      </c>
      <c r="I330" s="27" t="s">
        <v>365</v>
      </c>
      <c r="J330" s="27" t="s">
        <v>365</v>
      </c>
      <c r="K330" s="27" t="s">
        <v>365</v>
      </c>
      <c r="L330" s="57">
        <f>'Расчет субсидий'!P330-1</f>
        <v>0.21917710196779971</v>
      </c>
      <c r="M330" s="57">
        <f>L330*'Расчет субсидий'!Q330</f>
        <v>4.3835420393559943</v>
      </c>
      <c r="N330" s="53">
        <f t="shared" si="29"/>
        <v>9.5363636363636317</v>
      </c>
      <c r="O330" s="27" t="s">
        <v>365</v>
      </c>
      <c r="P330" s="27" t="s">
        <v>365</v>
      </c>
      <c r="Q330" s="27" t="s">
        <v>365</v>
      </c>
      <c r="R330" s="27" t="s">
        <v>365</v>
      </c>
      <c r="S330" s="27" t="s">
        <v>365</v>
      </c>
      <c r="T330" s="27" t="s">
        <v>365</v>
      </c>
      <c r="U330" s="52">
        <f t="shared" si="28"/>
        <v>4.3835420393559943</v>
      </c>
    </row>
    <row r="331" spans="1:21" ht="15" customHeight="1">
      <c r="A331" s="32" t="s">
        <v>312</v>
      </c>
      <c r="B331" s="54"/>
      <c r="C331" s="55"/>
      <c r="D331" s="55"/>
      <c r="E331" s="56"/>
      <c r="F331" s="55"/>
      <c r="G331" s="55"/>
      <c r="H331" s="56"/>
      <c r="I331" s="56"/>
      <c r="J331" s="56"/>
      <c r="K331" s="56"/>
      <c r="L331" s="55"/>
      <c r="M331" s="55"/>
      <c r="N331" s="56"/>
      <c r="O331" s="55"/>
      <c r="P331" s="55"/>
      <c r="Q331" s="56"/>
      <c r="R331" s="56"/>
      <c r="S331" s="56"/>
      <c r="T331" s="56"/>
      <c r="U331" s="56"/>
    </row>
    <row r="332" spans="1:21" ht="15" customHeight="1">
      <c r="A332" s="33" t="s">
        <v>313</v>
      </c>
      <c r="B332" s="50">
        <f>'Расчет субсидий'!AB332</f>
        <v>-106.3</v>
      </c>
      <c r="C332" s="57">
        <f>'Расчет субсидий'!D332-1</f>
        <v>0.24871165644171778</v>
      </c>
      <c r="D332" s="57">
        <f>C332*'Расчет субсидий'!E332</f>
        <v>1.2435582822085889</v>
      </c>
      <c r="E332" s="53">
        <f t="shared" si="27"/>
        <v>7.9620228589945095</v>
      </c>
      <c r="F332" s="27" t="s">
        <v>365</v>
      </c>
      <c r="G332" s="27" t="s">
        <v>365</v>
      </c>
      <c r="H332" s="27" t="s">
        <v>365</v>
      </c>
      <c r="I332" s="27" t="s">
        <v>365</v>
      </c>
      <c r="J332" s="27" t="s">
        <v>365</v>
      </c>
      <c r="K332" s="27" t="s">
        <v>365</v>
      </c>
      <c r="L332" s="57">
        <f>'Расчет субсидий'!P332-1</f>
        <v>-0.89230769230769225</v>
      </c>
      <c r="M332" s="57">
        <f>L332*'Расчет субсидий'!Q332</f>
        <v>-17.846153846153847</v>
      </c>
      <c r="N332" s="53">
        <f t="shared" si="29"/>
        <v>-114.26202285899451</v>
      </c>
      <c r="O332" s="27" t="s">
        <v>365</v>
      </c>
      <c r="P332" s="27" t="s">
        <v>365</v>
      </c>
      <c r="Q332" s="27" t="s">
        <v>365</v>
      </c>
      <c r="R332" s="27" t="s">
        <v>365</v>
      </c>
      <c r="S332" s="27" t="s">
        <v>365</v>
      </c>
      <c r="T332" s="27" t="s">
        <v>365</v>
      </c>
      <c r="U332" s="52">
        <f t="shared" si="28"/>
        <v>-16.602595563945258</v>
      </c>
    </row>
    <row r="333" spans="1:21" ht="15" customHeight="1">
      <c r="A333" s="33" t="s">
        <v>314</v>
      </c>
      <c r="B333" s="50">
        <f>'Расчет субсидий'!AB333</f>
        <v>-15.76363636363638</v>
      </c>
      <c r="C333" s="57">
        <f>'Расчет субсидий'!D333-1</f>
        <v>9.6153846153845812E-3</v>
      </c>
      <c r="D333" s="57">
        <f>C333*'Расчет субсидий'!E333</f>
        <v>4.8076923076922906E-2</v>
      </c>
      <c r="E333" s="53">
        <f t="shared" si="27"/>
        <v>0.28287112561174454</v>
      </c>
      <c r="F333" s="27" t="s">
        <v>365</v>
      </c>
      <c r="G333" s="27" t="s">
        <v>365</v>
      </c>
      <c r="H333" s="27" t="s">
        <v>365</v>
      </c>
      <c r="I333" s="27" t="s">
        <v>365</v>
      </c>
      <c r="J333" s="27" t="s">
        <v>365</v>
      </c>
      <c r="K333" s="27" t="s">
        <v>365</v>
      </c>
      <c r="L333" s="57">
        <f>'Расчет субсидий'!P333-1</f>
        <v>-0.13636363636363646</v>
      </c>
      <c r="M333" s="57">
        <f>L333*'Расчет субсидий'!Q333</f>
        <v>-2.7272727272727293</v>
      </c>
      <c r="N333" s="53">
        <f t="shared" si="29"/>
        <v>-16.046507489248125</v>
      </c>
      <c r="O333" s="27" t="s">
        <v>365</v>
      </c>
      <c r="P333" s="27" t="s">
        <v>365</v>
      </c>
      <c r="Q333" s="27" t="s">
        <v>365</v>
      </c>
      <c r="R333" s="27" t="s">
        <v>365</v>
      </c>
      <c r="S333" s="27" t="s">
        <v>365</v>
      </c>
      <c r="T333" s="27" t="s">
        <v>365</v>
      </c>
      <c r="U333" s="52">
        <f t="shared" si="28"/>
        <v>-2.6791958041958064</v>
      </c>
    </row>
    <row r="334" spans="1:21" ht="15" customHeight="1">
      <c r="A334" s="33" t="s">
        <v>267</v>
      </c>
      <c r="B334" s="50">
        <f>'Расчет субсидий'!AB334</f>
        <v>28.418181818181807</v>
      </c>
      <c r="C334" s="57">
        <f>'Расчет субсидий'!D334-1</f>
        <v>2.6760563380281877E-2</v>
      </c>
      <c r="D334" s="57">
        <f>C334*'Расчет субсидий'!E334</f>
        <v>0.13380281690140938</v>
      </c>
      <c r="E334" s="53">
        <f t="shared" si="27"/>
        <v>0.6480900870754478</v>
      </c>
      <c r="F334" s="27" t="s">
        <v>365</v>
      </c>
      <c r="G334" s="27" t="s">
        <v>365</v>
      </c>
      <c r="H334" s="27" t="s">
        <v>365</v>
      </c>
      <c r="I334" s="27" t="s">
        <v>365</v>
      </c>
      <c r="J334" s="27" t="s">
        <v>365</v>
      </c>
      <c r="K334" s="27" t="s">
        <v>365</v>
      </c>
      <c r="L334" s="57">
        <f>'Расчет субсидий'!P334-1</f>
        <v>0.28666666666666663</v>
      </c>
      <c r="M334" s="57">
        <f>L334*'Расчет субсидий'!Q334</f>
        <v>5.7333333333333325</v>
      </c>
      <c r="N334" s="53">
        <f t="shared" si="29"/>
        <v>27.770091731106358</v>
      </c>
      <c r="O334" s="27" t="s">
        <v>365</v>
      </c>
      <c r="P334" s="27" t="s">
        <v>365</v>
      </c>
      <c r="Q334" s="27" t="s">
        <v>365</v>
      </c>
      <c r="R334" s="27" t="s">
        <v>365</v>
      </c>
      <c r="S334" s="27" t="s">
        <v>365</v>
      </c>
      <c r="T334" s="27" t="s">
        <v>365</v>
      </c>
      <c r="U334" s="52">
        <f t="shared" si="28"/>
        <v>5.8671361502347423</v>
      </c>
    </row>
    <row r="335" spans="1:21" ht="15" customHeight="1">
      <c r="A335" s="33" t="s">
        <v>315</v>
      </c>
      <c r="B335" s="50">
        <f>'Расчет субсидий'!AB335</f>
        <v>-41.536363636363632</v>
      </c>
      <c r="C335" s="57">
        <f>'Расчет субсидий'!D335-1</f>
        <v>2.2099447513812542E-3</v>
      </c>
      <c r="D335" s="57">
        <f>C335*'Расчет субсидий'!E335</f>
        <v>1.1049723756906271E-2</v>
      </c>
      <c r="E335" s="53">
        <f t="shared" si="27"/>
        <v>9.0009398732778148E-2</v>
      </c>
      <c r="F335" s="27" t="s">
        <v>365</v>
      </c>
      <c r="G335" s="27" t="s">
        <v>365</v>
      </c>
      <c r="H335" s="27" t="s">
        <v>365</v>
      </c>
      <c r="I335" s="27" t="s">
        <v>365</v>
      </c>
      <c r="J335" s="27" t="s">
        <v>365</v>
      </c>
      <c r="K335" s="27" t="s">
        <v>365</v>
      </c>
      <c r="L335" s="57">
        <f>'Расчет субсидий'!P335-1</f>
        <v>-0.25550660792951541</v>
      </c>
      <c r="M335" s="57">
        <f>L335*'Расчет субсидий'!Q335</f>
        <v>-5.1101321585903081</v>
      </c>
      <c r="N335" s="53">
        <f t="shared" si="29"/>
        <v>-41.626373035096407</v>
      </c>
      <c r="O335" s="27" t="s">
        <v>365</v>
      </c>
      <c r="P335" s="27" t="s">
        <v>365</v>
      </c>
      <c r="Q335" s="27" t="s">
        <v>365</v>
      </c>
      <c r="R335" s="27" t="s">
        <v>365</v>
      </c>
      <c r="S335" s="27" t="s">
        <v>365</v>
      </c>
      <c r="T335" s="27" t="s">
        <v>365</v>
      </c>
      <c r="U335" s="52">
        <f t="shared" si="28"/>
        <v>-5.0990824348334023</v>
      </c>
    </row>
    <row r="336" spans="1:21" ht="15" customHeight="1">
      <c r="A336" s="33" t="s">
        <v>316</v>
      </c>
      <c r="B336" s="50">
        <f>'Расчет субсидий'!AB336</f>
        <v>-99.027272727272717</v>
      </c>
      <c r="C336" s="57">
        <f>'Расчет субсидий'!D336-1</f>
        <v>-1</v>
      </c>
      <c r="D336" s="57">
        <f>C336*'Расчет субсидий'!E336</f>
        <v>0</v>
      </c>
      <c r="E336" s="53">
        <f t="shared" si="27"/>
        <v>0</v>
      </c>
      <c r="F336" s="27" t="s">
        <v>365</v>
      </c>
      <c r="G336" s="27" t="s">
        <v>365</v>
      </c>
      <c r="H336" s="27" t="s">
        <v>365</v>
      </c>
      <c r="I336" s="27" t="s">
        <v>365</v>
      </c>
      <c r="J336" s="27" t="s">
        <v>365</v>
      </c>
      <c r="K336" s="27" t="s">
        <v>365</v>
      </c>
      <c r="L336" s="57">
        <f>'Расчет субсидий'!P336-1</f>
        <v>-0.43668122270742349</v>
      </c>
      <c r="M336" s="57">
        <f>L336*'Расчет субсидий'!Q336</f>
        <v>-8.7336244541484689</v>
      </c>
      <c r="N336" s="53">
        <f t="shared" si="29"/>
        <v>-99.027272727272717</v>
      </c>
      <c r="O336" s="27" t="s">
        <v>365</v>
      </c>
      <c r="P336" s="27" t="s">
        <v>365</v>
      </c>
      <c r="Q336" s="27" t="s">
        <v>365</v>
      </c>
      <c r="R336" s="27" t="s">
        <v>365</v>
      </c>
      <c r="S336" s="27" t="s">
        <v>365</v>
      </c>
      <c r="T336" s="27" t="s">
        <v>365</v>
      </c>
      <c r="U336" s="52">
        <f t="shared" si="28"/>
        <v>-8.7336244541484689</v>
      </c>
    </row>
    <row r="337" spans="1:21" ht="15" customHeight="1">
      <c r="A337" s="33" t="s">
        <v>317</v>
      </c>
      <c r="B337" s="50">
        <f>'Расчет субсидий'!AB337</f>
        <v>-52.045454545454533</v>
      </c>
      <c r="C337" s="57">
        <f>'Расчет субсидий'!D337-1</f>
        <v>0</v>
      </c>
      <c r="D337" s="57">
        <f>C337*'Расчет субсидий'!E337</f>
        <v>0</v>
      </c>
      <c r="E337" s="53">
        <f t="shared" si="27"/>
        <v>0</v>
      </c>
      <c r="F337" s="27" t="s">
        <v>365</v>
      </c>
      <c r="G337" s="27" t="s">
        <v>365</v>
      </c>
      <c r="H337" s="27" t="s">
        <v>365</v>
      </c>
      <c r="I337" s="27" t="s">
        <v>365</v>
      </c>
      <c r="J337" s="27" t="s">
        <v>365</v>
      </c>
      <c r="K337" s="27" t="s">
        <v>365</v>
      </c>
      <c r="L337" s="57">
        <f>'Расчет субсидий'!P337-1</f>
        <v>-0.375</v>
      </c>
      <c r="M337" s="57">
        <f>L337*'Расчет субсидий'!Q337</f>
        <v>-7.5</v>
      </c>
      <c r="N337" s="53">
        <f t="shared" si="29"/>
        <v>-52.045454545454533</v>
      </c>
      <c r="O337" s="27" t="s">
        <v>365</v>
      </c>
      <c r="P337" s="27" t="s">
        <v>365</v>
      </c>
      <c r="Q337" s="27" t="s">
        <v>365</v>
      </c>
      <c r="R337" s="27" t="s">
        <v>365</v>
      </c>
      <c r="S337" s="27" t="s">
        <v>365</v>
      </c>
      <c r="T337" s="27" t="s">
        <v>365</v>
      </c>
      <c r="U337" s="52">
        <f t="shared" si="28"/>
        <v>-7.5</v>
      </c>
    </row>
    <row r="338" spans="1:21" ht="15" customHeight="1">
      <c r="A338" s="33" t="s">
        <v>318</v>
      </c>
      <c r="B338" s="50">
        <f>'Расчет субсидий'!AB338</f>
        <v>9.7454545454545212</v>
      </c>
      <c r="C338" s="57">
        <f>'Расчет субсидий'!D338-1</f>
        <v>0.16603773584905657</v>
      </c>
      <c r="D338" s="57">
        <f>C338*'Расчет субсидий'!E338</f>
        <v>0.83018867924528283</v>
      </c>
      <c r="E338" s="53">
        <f t="shared" si="27"/>
        <v>4.4917808606221508</v>
      </c>
      <c r="F338" s="27" t="s">
        <v>365</v>
      </c>
      <c r="G338" s="27" t="s">
        <v>365</v>
      </c>
      <c r="H338" s="27" t="s">
        <v>365</v>
      </c>
      <c r="I338" s="27" t="s">
        <v>365</v>
      </c>
      <c r="J338" s="27" t="s">
        <v>365</v>
      </c>
      <c r="K338" s="27" t="s">
        <v>365</v>
      </c>
      <c r="L338" s="57">
        <f>'Расчет субсидий'!P338-1</f>
        <v>4.8550236008091607E-2</v>
      </c>
      <c r="M338" s="57">
        <f>L338*'Расчет субсидий'!Q338</f>
        <v>0.97100472016183215</v>
      </c>
      <c r="N338" s="53">
        <f t="shared" si="29"/>
        <v>5.2536736848323713</v>
      </c>
      <c r="O338" s="27" t="s">
        <v>365</v>
      </c>
      <c r="P338" s="27" t="s">
        <v>365</v>
      </c>
      <c r="Q338" s="27" t="s">
        <v>365</v>
      </c>
      <c r="R338" s="27" t="s">
        <v>365</v>
      </c>
      <c r="S338" s="27" t="s">
        <v>365</v>
      </c>
      <c r="T338" s="27" t="s">
        <v>365</v>
      </c>
      <c r="U338" s="52">
        <f t="shared" si="28"/>
        <v>1.801193399407115</v>
      </c>
    </row>
    <row r="339" spans="1:21" ht="15" customHeight="1">
      <c r="A339" s="33" t="s">
        <v>319</v>
      </c>
      <c r="B339" s="50">
        <f>'Расчет субсидий'!AB339</f>
        <v>13.990909090909099</v>
      </c>
      <c r="C339" s="57">
        <f>'Расчет субсидий'!D339-1</f>
        <v>1.5172413793103301E-2</v>
      </c>
      <c r="D339" s="57">
        <f>C339*'Расчет субсидий'!E339</f>
        <v>7.5862068965516505E-2</v>
      </c>
      <c r="E339" s="53">
        <f t="shared" si="27"/>
        <v>0.37265709285320053</v>
      </c>
      <c r="F339" s="27" t="s">
        <v>365</v>
      </c>
      <c r="G339" s="27" t="s">
        <v>365</v>
      </c>
      <c r="H339" s="27" t="s">
        <v>365</v>
      </c>
      <c r="I339" s="27" t="s">
        <v>365</v>
      </c>
      <c r="J339" s="27" t="s">
        <v>365</v>
      </c>
      <c r="K339" s="27" t="s">
        <v>365</v>
      </c>
      <c r="L339" s="57">
        <f>'Расчет субсидий'!P339-1</f>
        <v>0.13861386138613874</v>
      </c>
      <c r="M339" s="57">
        <f>L339*'Расчет субсидий'!Q339</f>
        <v>2.7722772277227747</v>
      </c>
      <c r="N339" s="53">
        <f t="shared" si="29"/>
        <v>13.618251998055898</v>
      </c>
      <c r="O339" s="27" t="s">
        <v>365</v>
      </c>
      <c r="P339" s="27" t="s">
        <v>365</v>
      </c>
      <c r="Q339" s="27" t="s">
        <v>365</v>
      </c>
      <c r="R339" s="27" t="s">
        <v>365</v>
      </c>
      <c r="S339" s="27" t="s">
        <v>365</v>
      </c>
      <c r="T339" s="27" t="s">
        <v>365</v>
      </c>
      <c r="U339" s="52">
        <f t="shared" si="28"/>
        <v>2.8481392966882915</v>
      </c>
    </row>
    <row r="340" spans="1:21" ht="15" customHeight="1">
      <c r="A340" s="33" t="s">
        <v>320</v>
      </c>
      <c r="B340" s="50">
        <f>'Расчет субсидий'!AB340</f>
        <v>-6.9636363636363541</v>
      </c>
      <c r="C340" s="57">
        <f>'Расчет субсидий'!D340-1</f>
        <v>1.9753086419753041E-2</v>
      </c>
      <c r="D340" s="57">
        <f>C340*'Расчет субсидий'!E340</f>
        <v>9.8765432098765205E-2</v>
      </c>
      <c r="E340" s="53">
        <f t="shared" si="27"/>
        <v>0.46204222317966182</v>
      </c>
      <c r="F340" s="27" t="s">
        <v>365</v>
      </c>
      <c r="G340" s="27" t="s">
        <v>365</v>
      </c>
      <c r="H340" s="27" t="s">
        <v>365</v>
      </c>
      <c r="I340" s="27" t="s">
        <v>365</v>
      </c>
      <c r="J340" s="27" t="s">
        <v>365</v>
      </c>
      <c r="K340" s="27" t="s">
        <v>365</v>
      </c>
      <c r="L340" s="57">
        <f>'Расчет субсидий'!P340-1</f>
        <v>-7.9365079365079416E-2</v>
      </c>
      <c r="M340" s="57">
        <f>L340*'Расчет субсидий'!Q340</f>
        <v>-1.5873015873015883</v>
      </c>
      <c r="N340" s="53">
        <f t="shared" si="29"/>
        <v>-7.4256785868160158</v>
      </c>
      <c r="O340" s="27" t="s">
        <v>365</v>
      </c>
      <c r="P340" s="27" t="s">
        <v>365</v>
      </c>
      <c r="Q340" s="27" t="s">
        <v>365</v>
      </c>
      <c r="R340" s="27" t="s">
        <v>365</v>
      </c>
      <c r="S340" s="27" t="s">
        <v>365</v>
      </c>
      <c r="T340" s="27" t="s">
        <v>365</v>
      </c>
      <c r="U340" s="52">
        <f t="shared" si="28"/>
        <v>-1.4885361552028231</v>
      </c>
    </row>
    <row r="341" spans="1:21" ht="15" customHeight="1">
      <c r="A341" s="33" t="s">
        <v>321</v>
      </c>
      <c r="B341" s="50">
        <f>'Расчет субсидий'!AB341</f>
        <v>40.199999999999989</v>
      </c>
      <c r="C341" s="57">
        <f>'Расчет субсидий'!D341-1</f>
        <v>1.1111111111111072E-2</v>
      </c>
      <c r="D341" s="57">
        <f>C341*'Расчет субсидий'!E341</f>
        <v>5.5555555555555358E-2</v>
      </c>
      <c r="E341" s="53">
        <f t="shared" si="27"/>
        <v>0.36880733944953986</v>
      </c>
      <c r="F341" s="27" t="s">
        <v>365</v>
      </c>
      <c r="G341" s="27" t="s">
        <v>365</v>
      </c>
      <c r="H341" s="27" t="s">
        <v>365</v>
      </c>
      <c r="I341" s="27" t="s">
        <v>365</v>
      </c>
      <c r="J341" s="27" t="s">
        <v>365</v>
      </c>
      <c r="K341" s="27" t="s">
        <v>365</v>
      </c>
      <c r="L341" s="57">
        <f>'Расчет субсидий'!P341-1</f>
        <v>0.30000000000000004</v>
      </c>
      <c r="M341" s="57">
        <f>L341*'Расчет субсидий'!Q341</f>
        <v>6.0000000000000009</v>
      </c>
      <c r="N341" s="53">
        <f t="shared" si="29"/>
        <v>39.83119266055045</v>
      </c>
      <c r="O341" s="27" t="s">
        <v>365</v>
      </c>
      <c r="P341" s="27" t="s">
        <v>365</v>
      </c>
      <c r="Q341" s="27" t="s">
        <v>365</v>
      </c>
      <c r="R341" s="27" t="s">
        <v>365</v>
      </c>
      <c r="S341" s="27" t="s">
        <v>365</v>
      </c>
      <c r="T341" s="27" t="s">
        <v>365</v>
      </c>
      <c r="U341" s="52">
        <f t="shared" si="28"/>
        <v>6.0555555555555562</v>
      </c>
    </row>
    <row r="342" spans="1:21" ht="15" customHeight="1">
      <c r="A342" s="33" t="s">
        <v>322</v>
      </c>
      <c r="B342" s="50">
        <f>'Расчет субсидий'!AB342</f>
        <v>-9.1545454545454277</v>
      </c>
      <c r="C342" s="57">
        <f>'Расчет субсидий'!D342-1</f>
        <v>4.2405063291139244E-2</v>
      </c>
      <c r="D342" s="57">
        <f>C342*'Расчет субсидий'!E342</f>
        <v>0.21202531645569622</v>
      </c>
      <c r="E342" s="53">
        <f t="shared" si="27"/>
        <v>2.8808223243573172</v>
      </c>
      <c r="F342" s="27" t="s">
        <v>365</v>
      </c>
      <c r="G342" s="27" t="s">
        <v>365</v>
      </c>
      <c r="H342" s="27" t="s">
        <v>365</v>
      </c>
      <c r="I342" s="27" t="s">
        <v>365</v>
      </c>
      <c r="J342" s="27" t="s">
        <v>365</v>
      </c>
      <c r="K342" s="27" t="s">
        <v>365</v>
      </c>
      <c r="L342" s="57">
        <f>'Расчет субсидий'!P342-1</f>
        <v>-4.4289483603467739E-2</v>
      </c>
      <c r="M342" s="57">
        <f>L342*'Расчет субсидий'!Q342</f>
        <v>-0.88578967206935477</v>
      </c>
      <c r="N342" s="53">
        <f t="shared" si="29"/>
        <v>-12.035367778902746</v>
      </c>
      <c r="O342" s="27" t="s">
        <v>365</v>
      </c>
      <c r="P342" s="27" t="s">
        <v>365</v>
      </c>
      <c r="Q342" s="27" t="s">
        <v>365</v>
      </c>
      <c r="R342" s="27" t="s">
        <v>365</v>
      </c>
      <c r="S342" s="27" t="s">
        <v>365</v>
      </c>
      <c r="T342" s="27" t="s">
        <v>365</v>
      </c>
      <c r="U342" s="52">
        <f t="shared" si="28"/>
        <v>-0.67376435561365855</v>
      </c>
    </row>
    <row r="343" spans="1:21" ht="15" customHeight="1">
      <c r="A343" s="32" t="s">
        <v>323</v>
      </c>
      <c r="B343" s="54"/>
      <c r="C343" s="55"/>
      <c r="D343" s="55"/>
      <c r="E343" s="56"/>
      <c r="F343" s="55"/>
      <c r="G343" s="55"/>
      <c r="H343" s="56"/>
      <c r="I343" s="56"/>
      <c r="J343" s="56"/>
      <c r="K343" s="56"/>
      <c r="L343" s="55"/>
      <c r="M343" s="55"/>
      <c r="N343" s="56"/>
      <c r="O343" s="55"/>
      <c r="P343" s="55"/>
      <c r="Q343" s="56"/>
      <c r="R343" s="56"/>
      <c r="S343" s="56"/>
      <c r="T343" s="56"/>
      <c r="U343" s="56"/>
    </row>
    <row r="344" spans="1:21" ht="15" customHeight="1">
      <c r="A344" s="33" t="s">
        <v>324</v>
      </c>
      <c r="B344" s="50">
        <f>'Расчет субсидий'!AB344</f>
        <v>16.190909090909088</v>
      </c>
      <c r="C344" s="57">
        <f>'Расчет субсидий'!D344-1</f>
        <v>-9.9999999999999978E-2</v>
      </c>
      <c r="D344" s="57">
        <f>C344*'Расчет субсидий'!E344</f>
        <v>-0.49999999999999989</v>
      </c>
      <c r="E344" s="53">
        <f t="shared" si="27"/>
        <v>-2.3115315031857144</v>
      </c>
      <c r="F344" s="27" t="s">
        <v>365</v>
      </c>
      <c r="G344" s="27" t="s">
        <v>365</v>
      </c>
      <c r="H344" s="27" t="s">
        <v>365</v>
      </c>
      <c r="I344" s="27" t="s">
        <v>365</v>
      </c>
      <c r="J344" s="27" t="s">
        <v>365</v>
      </c>
      <c r="K344" s="27" t="s">
        <v>365</v>
      </c>
      <c r="L344" s="57">
        <f>'Расчет субсидий'!P344-1</f>
        <v>0.20011019283746556</v>
      </c>
      <c r="M344" s="57">
        <f>L344*'Расчет субсидий'!Q344</f>
        <v>4.0022038567493112</v>
      </c>
      <c r="N344" s="53">
        <f t="shared" si="29"/>
        <v>18.502440594094804</v>
      </c>
      <c r="O344" s="27" t="s">
        <v>365</v>
      </c>
      <c r="P344" s="27" t="s">
        <v>365</v>
      </c>
      <c r="Q344" s="27" t="s">
        <v>365</v>
      </c>
      <c r="R344" s="27" t="s">
        <v>365</v>
      </c>
      <c r="S344" s="27" t="s">
        <v>365</v>
      </c>
      <c r="T344" s="27" t="s">
        <v>365</v>
      </c>
      <c r="U344" s="52">
        <f t="shared" si="28"/>
        <v>3.5022038567493112</v>
      </c>
    </row>
    <row r="345" spans="1:21" ht="15" customHeight="1">
      <c r="A345" s="33" t="s">
        <v>325</v>
      </c>
      <c r="B345" s="50">
        <f>'Расчет субсидий'!AB345</f>
        <v>-11.163636363636357</v>
      </c>
      <c r="C345" s="57">
        <f>'Расчет субсидий'!D345-1</f>
        <v>-0.10151515151515156</v>
      </c>
      <c r="D345" s="57">
        <f>C345*'Расчет субсидий'!E345</f>
        <v>-0.50757575757575779</v>
      </c>
      <c r="E345" s="53">
        <f t="shared" si="27"/>
        <v>-1.9310523488588374</v>
      </c>
      <c r="F345" s="27" t="s">
        <v>365</v>
      </c>
      <c r="G345" s="27" t="s">
        <v>365</v>
      </c>
      <c r="H345" s="27" t="s">
        <v>365</v>
      </c>
      <c r="I345" s="27" t="s">
        <v>365</v>
      </c>
      <c r="J345" s="27" t="s">
        <v>365</v>
      </c>
      <c r="K345" s="27" t="s">
        <v>365</v>
      </c>
      <c r="L345" s="57">
        <f>'Расчет субсидий'!P345-1</f>
        <v>-0.12133891213389114</v>
      </c>
      <c r="M345" s="57">
        <f>L345*'Расчет субсидий'!Q345</f>
        <v>-2.4267782426778228</v>
      </c>
      <c r="N345" s="53">
        <f t="shared" si="29"/>
        <v>-9.2325840147775189</v>
      </c>
      <c r="O345" s="27" t="s">
        <v>365</v>
      </c>
      <c r="P345" s="27" t="s">
        <v>365</v>
      </c>
      <c r="Q345" s="27" t="s">
        <v>365</v>
      </c>
      <c r="R345" s="27" t="s">
        <v>365</v>
      </c>
      <c r="S345" s="27" t="s">
        <v>365</v>
      </c>
      <c r="T345" s="27" t="s">
        <v>365</v>
      </c>
      <c r="U345" s="52">
        <f t="shared" si="28"/>
        <v>-2.9343540002535806</v>
      </c>
    </row>
    <row r="346" spans="1:21" ht="15" customHeight="1">
      <c r="A346" s="33" t="s">
        <v>326</v>
      </c>
      <c r="B346" s="50">
        <f>'Расчет субсидий'!AB346</f>
        <v>-68.2</v>
      </c>
      <c r="C346" s="57">
        <f>'Расчет субсидий'!D346-1</f>
        <v>2.8735632183908066E-2</v>
      </c>
      <c r="D346" s="57">
        <f>C346*'Расчет субсидий'!E346</f>
        <v>0.14367816091954033</v>
      </c>
      <c r="E346" s="53">
        <f t="shared" si="27"/>
        <v>0.73548442757311761</v>
      </c>
      <c r="F346" s="27" t="s">
        <v>365</v>
      </c>
      <c r="G346" s="27" t="s">
        <v>365</v>
      </c>
      <c r="H346" s="27" t="s">
        <v>365</v>
      </c>
      <c r="I346" s="27" t="s">
        <v>365</v>
      </c>
      <c r="J346" s="27" t="s">
        <v>365</v>
      </c>
      <c r="K346" s="27" t="s">
        <v>365</v>
      </c>
      <c r="L346" s="57">
        <f>'Расчет субсидий'!P346-1</f>
        <v>-0.67333333333333334</v>
      </c>
      <c r="M346" s="57">
        <f>L346*'Расчет субсидий'!Q346</f>
        <v>-13.466666666666667</v>
      </c>
      <c r="N346" s="53">
        <f t="shared" si="29"/>
        <v>-68.935484427573115</v>
      </c>
      <c r="O346" s="27" t="s">
        <v>365</v>
      </c>
      <c r="P346" s="27" t="s">
        <v>365</v>
      </c>
      <c r="Q346" s="27" t="s">
        <v>365</v>
      </c>
      <c r="R346" s="27" t="s">
        <v>365</v>
      </c>
      <c r="S346" s="27" t="s">
        <v>365</v>
      </c>
      <c r="T346" s="27" t="s">
        <v>365</v>
      </c>
      <c r="U346" s="52">
        <f t="shared" si="28"/>
        <v>-13.322988505747126</v>
      </c>
    </row>
    <row r="347" spans="1:21" ht="15" customHeight="1">
      <c r="A347" s="33" t="s">
        <v>327</v>
      </c>
      <c r="B347" s="50">
        <f>'Расчет субсидий'!AB347</f>
        <v>-42.554545454545448</v>
      </c>
      <c r="C347" s="57">
        <f>'Расчет субсидий'!D347-1</f>
        <v>-0.10000000000000009</v>
      </c>
      <c r="D347" s="57">
        <f>C347*'Расчет субсидий'!E347</f>
        <v>-0.50000000000000044</v>
      </c>
      <c r="E347" s="53">
        <f t="shared" si="27"/>
        <v>-2.3494833185710084</v>
      </c>
      <c r="F347" s="27" t="s">
        <v>365</v>
      </c>
      <c r="G347" s="27" t="s">
        <v>365</v>
      </c>
      <c r="H347" s="27" t="s">
        <v>365</v>
      </c>
      <c r="I347" s="27" t="s">
        <v>365</v>
      </c>
      <c r="J347" s="27" t="s">
        <v>365</v>
      </c>
      <c r="K347" s="27" t="s">
        <v>365</v>
      </c>
      <c r="L347" s="57">
        <f>'Расчет субсидий'!P347-1</f>
        <v>-0.42780748663101609</v>
      </c>
      <c r="M347" s="57">
        <f>L347*'Расчет субсидий'!Q347</f>
        <v>-8.5561497326203213</v>
      </c>
      <c r="N347" s="53">
        <f t="shared" si="29"/>
        <v>-40.205062135974437</v>
      </c>
      <c r="O347" s="27" t="s">
        <v>365</v>
      </c>
      <c r="P347" s="27" t="s">
        <v>365</v>
      </c>
      <c r="Q347" s="27" t="s">
        <v>365</v>
      </c>
      <c r="R347" s="27" t="s">
        <v>365</v>
      </c>
      <c r="S347" s="27" t="s">
        <v>365</v>
      </c>
      <c r="T347" s="27" t="s">
        <v>365</v>
      </c>
      <c r="U347" s="52">
        <f t="shared" si="28"/>
        <v>-9.0561497326203213</v>
      </c>
    </row>
    <row r="348" spans="1:21" ht="15" customHeight="1">
      <c r="A348" s="33" t="s">
        <v>328</v>
      </c>
      <c r="B348" s="50">
        <f>'Расчет субсидий'!AB348</f>
        <v>-5.8818181818181827</v>
      </c>
      <c r="C348" s="57">
        <f>'Расчет субсидий'!D348-1</f>
        <v>0</v>
      </c>
      <c r="D348" s="57">
        <f>C348*'Расчет субсидий'!E348</f>
        <v>0</v>
      </c>
      <c r="E348" s="53">
        <f t="shared" si="27"/>
        <v>0</v>
      </c>
      <c r="F348" s="27" t="s">
        <v>365</v>
      </c>
      <c r="G348" s="27" t="s">
        <v>365</v>
      </c>
      <c r="H348" s="27" t="s">
        <v>365</v>
      </c>
      <c r="I348" s="27" t="s">
        <v>365</v>
      </c>
      <c r="J348" s="27" t="s">
        <v>365</v>
      </c>
      <c r="K348" s="27" t="s">
        <v>365</v>
      </c>
      <c r="L348" s="57">
        <f>'Расчет субсидий'!P348-1</f>
        <v>-0.14552238805970152</v>
      </c>
      <c r="M348" s="57">
        <f>L348*'Расчет субсидий'!Q348</f>
        <v>-2.9104477611940305</v>
      </c>
      <c r="N348" s="53">
        <f t="shared" si="29"/>
        <v>-5.8818181818181827</v>
      </c>
      <c r="O348" s="27" t="s">
        <v>365</v>
      </c>
      <c r="P348" s="27" t="s">
        <v>365</v>
      </c>
      <c r="Q348" s="27" t="s">
        <v>365</v>
      </c>
      <c r="R348" s="27" t="s">
        <v>365</v>
      </c>
      <c r="S348" s="27" t="s">
        <v>365</v>
      </c>
      <c r="T348" s="27" t="s">
        <v>365</v>
      </c>
      <c r="U348" s="52">
        <f t="shared" si="28"/>
        <v>-2.9104477611940305</v>
      </c>
    </row>
    <row r="349" spans="1:21" ht="15" customHeight="1">
      <c r="A349" s="33" t="s">
        <v>329</v>
      </c>
      <c r="B349" s="50">
        <f>'Расчет субсидий'!AB349</f>
        <v>-46.590909090909093</v>
      </c>
      <c r="C349" s="57">
        <f>'Расчет субсидий'!D349-1</f>
        <v>0</v>
      </c>
      <c r="D349" s="57">
        <f>C349*'Расчет субсидий'!E349</f>
        <v>0</v>
      </c>
      <c r="E349" s="53">
        <f t="shared" si="27"/>
        <v>0</v>
      </c>
      <c r="F349" s="27" t="s">
        <v>365</v>
      </c>
      <c r="G349" s="27" t="s">
        <v>365</v>
      </c>
      <c r="H349" s="27" t="s">
        <v>365</v>
      </c>
      <c r="I349" s="27" t="s">
        <v>365</v>
      </c>
      <c r="J349" s="27" t="s">
        <v>365</v>
      </c>
      <c r="K349" s="27" t="s">
        <v>365</v>
      </c>
      <c r="L349" s="57">
        <f>'Расчет субсидий'!P349-1</f>
        <v>-0.54851485148514856</v>
      </c>
      <c r="M349" s="57">
        <f>L349*'Расчет субсидий'!Q349</f>
        <v>-10.970297029702971</v>
      </c>
      <c r="N349" s="53">
        <f t="shared" si="29"/>
        <v>-46.590909090909093</v>
      </c>
      <c r="O349" s="27" t="s">
        <v>365</v>
      </c>
      <c r="P349" s="27" t="s">
        <v>365</v>
      </c>
      <c r="Q349" s="27" t="s">
        <v>365</v>
      </c>
      <c r="R349" s="27" t="s">
        <v>365</v>
      </c>
      <c r="S349" s="27" t="s">
        <v>365</v>
      </c>
      <c r="T349" s="27" t="s">
        <v>365</v>
      </c>
      <c r="U349" s="52">
        <f t="shared" si="28"/>
        <v>-10.970297029702971</v>
      </c>
    </row>
    <row r="350" spans="1:21" ht="15" customHeight="1">
      <c r="A350" s="33" t="s">
        <v>330</v>
      </c>
      <c r="B350" s="50">
        <f>'Расчет субсидий'!AB350</f>
        <v>23.63636363636364</v>
      </c>
      <c r="C350" s="57">
        <f>'Расчет субсидий'!D350-1</f>
        <v>-1</v>
      </c>
      <c r="D350" s="57">
        <f>C350*'Расчет субсидий'!E350</f>
        <v>0</v>
      </c>
      <c r="E350" s="53">
        <f t="shared" si="27"/>
        <v>0</v>
      </c>
      <c r="F350" s="27" t="s">
        <v>365</v>
      </c>
      <c r="G350" s="27" t="s">
        <v>365</v>
      </c>
      <c r="H350" s="27" t="s">
        <v>365</v>
      </c>
      <c r="I350" s="27" t="s">
        <v>365</v>
      </c>
      <c r="J350" s="27" t="s">
        <v>365</v>
      </c>
      <c r="K350" s="27" t="s">
        <v>365</v>
      </c>
      <c r="L350" s="57">
        <f>'Расчет субсидий'!P350-1</f>
        <v>0.20154882154882148</v>
      </c>
      <c r="M350" s="57">
        <f>L350*'Расчет субсидий'!Q350</f>
        <v>4.0309764309764295</v>
      </c>
      <c r="N350" s="53">
        <f t="shared" si="29"/>
        <v>23.63636363636364</v>
      </c>
      <c r="O350" s="27" t="s">
        <v>365</v>
      </c>
      <c r="P350" s="27" t="s">
        <v>365</v>
      </c>
      <c r="Q350" s="27" t="s">
        <v>365</v>
      </c>
      <c r="R350" s="27" t="s">
        <v>365</v>
      </c>
      <c r="S350" s="27" t="s">
        <v>365</v>
      </c>
      <c r="T350" s="27" t="s">
        <v>365</v>
      </c>
      <c r="U350" s="52">
        <f t="shared" si="28"/>
        <v>4.0309764309764295</v>
      </c>
    </row>
    <row r="351" spans="1:21" ht="15" customHeight="1">
      <c r="A351" s="33" t="s">
        <v>331</v>
      </c>
      <c r="B351" s="50">
        <f>'Расчет субсидий'!AB351</f>
        <v>-22.5</v>
      </c>
      <c r="C351" s="57">
        <f>'Расчет субсидий'!D351-1</f>
        <v>0</v>
      </c>
      <c r="D351" s="57">
        <f>C351*'Расчет субсидий'!E351</f>
        <v>0</v>
      </c>
      <c r="E351" s="53">
        <f t="shared" si="27"/>
        <v>0</v>
      </c>
      <c r="F351" s="27" t="s">
        <v>365</v>
      </c>
      <c r="G351" s="27" t="s">
        <v>365</v>
      </c>
      <c r="H351" s="27" t="s">
        <v>365</v>
      </c>
      <c r="I351" s="27" t="s">
        <v>365</v>
      </c>
      <c r="J351" s="27" t="s">
        <v>365</v>
      </c>
      <c r="K351" s="27" t="s">
        <v>365</v>
      </c>
      <c r="L351" s="57">
        <f>'Расчет субсидий'!P351-1</f>
        <v>-0.46120689655172409</v>
      </c>
      <c r="M351" s="57">
        <f>L351*'Расчет субсидий'!Q351</f>
        <v>-9.2241379310344822</v>
      </c>
      <c r="N351" s="53">
        <f t="shared" si="29"/>
        <v>-22.5</v>
      </c>
      <c r="O351" s="27" t="s">
        <v>365</v>
      </c>
      <c r="P351" s="27" t="s">
        <v>365</v>
      </c>
      <c r="Q351" s="27" t="s">
        <v>365</v>
      </c>
      <c r="R351" s="27" t="s">
        <v>365</v>
      </c>
      <c r="S351" s="27" t="s">
        <v>365</v>
      </c>
      <c r="T351" s="27" t="s">
        <v>365</v>
      </c>
      <c r="U351" s="52">
        <f t="shared" si="28"/>
        <v>-9.2241379310344822</v>
      </c>
    </row>
    <row r="352" spans="1:21" ht="15" customHeight="1">
      <c r="A352" s="33" t="s">
        <v>332</v>
      </c>
      <c r="B352" s="50">
        <f>'Расчет субсидий'!AB352</f>
        <v>-9.318181818181813</v>
      </c>
      <c r="C352" s="57">
        <f>'Расчет субсидий'!D352-1</f>
        <v>8.4231040344984853E-2</v>
      </c>
      <c r="D352" s="57">
        <f>C352*'Расчет субсидий'!E352</f>
        <v>0.42115520172492427</v>
      </c>
      <c r="E352" s="53">
        <f t="shared" si="27"/>
        <v>2.9340663279710233</v>
      </c>
      <c r="F352" s="27" t="s">
        <v>365</v>
      </c>
      <c r="G352" s="27" t="s">
        <v>365</v>
      </c>
      <c r="H352" s="27" t="s">
        <v>365</v>
      </c>
      <c r="I352" s="27" t="s">
        <v>365</v>
      </c>
      <c r="J352" s="27" t="s">
        <v>365</v>
      </c>
      <c r="K352" s="27" t="s">
        <v>365</v>
      </c>
      <c r="L352" s="57">
        <f>'Расчет субсидий'!P352-1</f>
        <v>-8.7934243176178595E-2</v>
      </c>
      <c r="M352" s="57">
        <f>L352*'Расчет субсидий'!Q352</f>
        <v>-1.7586848635235719</v>
      </c>
      <c r="N352" s="53">
        <f t="shared" si="29"/>
        <v>-12.252248146152835</v>
      </c>
      <c r="O352" s="27" t="s">
        <v>365</v>
      </c>
      <c r="P352" s="27" t="s">
        <v>365</v>
      </c>
      <c r="Q352" s="27" t="s">
        <v>365</v>
      </c>
      <c r="R352" s="27" t="s">
        <v>365</v>
      </c>
      <c r="S352" s="27" t="s">
        <v>365</v>
      </c>
      <c r="T352" s="27" t="s">
        <v>365</v>
      </c>
      <c r="U352" s="52">
        <f t="shared" si="28"/>
        <v>-1.3375296617986476</v>
      </c>
    </row>
    <row r="353" spans="1:21" ht="15" customHeight="1">
      <c r="A353" s="33" t="s">
        <v>333</v>
      </c>
      <c r="B353" s="50">
        <f>'Расчет субсидий'!AB353</f>
        <v>-25.872727272727275</v>
      </c>
      <c r="C353" s="57">
        <f>'Расчет субсидий'!D353-1</f>
        <v>-0.25</v>
      </c>
      <c r="D353" s="57">
        <f>C353*'Расчет субсидий'!E353</f>
        <v>-1.25</v>
      </c>
      <c r="E353" s="53">
        <f t="shared" si="27"/>
        <v>-2.8589629999376052</v>
      </c>
      <c r="F353" s="27" t="s">
        <v>365</v>
      </c>
      <c r="G353" s="27" t="s">
        <v>365</v>
      </c>
      <c r="H353" s="27" t="s">
        <v>365</v>
      </c>
      <c r="I353" s="27" t="s">
        <v>365</v>
      </c>
      <c r="J353" s="27" t="s">
        <v>365</v>
      </c>
      <c r="K353" s="27" t="s">
        <v>365</v>
      </c>
      <c r="L353" s="57">
        <f>'Расчет субсидий'!P353-1</f>
        <v>-0.50310559006211186</v>
      </c>
      <c r="M353" s="57">
        <f>L353*'Расчет субсидий'!Q353</f>
        <v>-10.062111801242237</v>
      </c>
      <c r="N353" s="53">
        <f t="shared" si="29"/>
        <v>-23.013764272789668</v>
      </c>
      <c r="O353" s="27" t="s">
        <v>365</v>
      </c>
      <c r="P353" s="27" t="s">
        <v>365</v>
      </c>
      <c r="Q353" s="27" t="s">
        <v>365</v>
      </c>
      <c r="R353" s="27" t="s">
        <v>365</v>
      </c>
      <c r="S353" s="27" t="s">
        <v>365</v>
      </c>
      <c r="T353" s="27" t="s">
        <v>365</v>
      </c>
      <c r="U353" s="52">
        <f t="shared" si="28"/>
        <v>-11.312111801242237</v>
      </c>
    </row>
    <row r="354" spans="1:21" ht="15" customHeight="1">
      <c r="A354" s="33" t="s">
        <v>334</v>
      </c>
      <c r="B354" s="50">
        <f>'Расчет субсидий'!AB354</f>
        <v>-84.736363636363649</v>
      </c>
      <c r="C354" s="57">
        <f>'Расчет субсидий'!D354-1</f>
        <v>-0.27777777777777779</v>
      </c>
      <c r="D354" s="57">
        <f>C354*'Расчет субсидий'!E354</f>
        <v>-1.3888888888888888</v>
      </c>
      <c r="E354" s="53">
        <f t="shared" si="27"/>
        <v>-6.6435171215416151</v>
      </c>
      <c r="F354" s="27" t="s">
        <v>365</v>
      </c>
      <c r="G354" s="27" t="s">
        <v>365</v>
      </c>
      <c r="H354" s="27" t="s">
        <v>365</v>
      </c>
      <c r="I354" s="27" t="s">
        <v>365</v>
      </c>
      <c r="J354" s="27" t="s">
        <v>365</v>
      </c>
      <c r="K354" s="27" t="s">
        <v>365</v>
      </c>
      <c r="L354" s="57">
        <f>'Расчет субсидий'!P354-1</f>
        <v>-0.81630170316301709</v>
      </c>
      <c r="M354" s="57">
        <f>L354*'Расчет субсидий'!Q354</f>
        <v>-16.326034063260341</v>
      </c>
      <c r="N354" s="53">
        <f t="shared" si="29"/>
        <v>-78.092846514822028</v>
      </c>
      <c r="O354" s="27" t="s">
        <v>365</v>
      </c>
      <c r="P354" s="27" t="s">
        <v>365</v>
      </c>
      <c r="Q354" s="27" t="s">
        <v>365</v>
      </c>
      <c r="R354" s="27" t="s">
        <v>365</v>
      </c>
      <c r="S354" s="27" t="s">
        <v>365</v>
      </c>
      <c r="T354" s="27" t="s">
        <v>365</v>
      </c>
      <c r="U354" s="52">
        <f t="shared" si="28"/>
        <v>-17.71492295214923</v>
      </c>
    </row>
    <row r="355" spans="1:21" ht="15" customHeight="1">
      <c r="A355" s="32" t="s">
        <v>335</v>
      </c>
      <c r="B355" s="54"/>
      <c r="C355" s="55"/>
      <c r="D355" s="55"/>
      <c r="E355" s="56"/>
      <c r="F355" s="55"/>
      <c r="G355" s="55"/>
      <c r="H355" s="56"/>
      <c r="I355" s="56"/>
      <c r="J355" s="56"/>
      <c r="K355" s="56"/>
      <c r="L355" s="55"/>
      <c r="M355" s="55"/>
      <c r="N355" s="56"/>
      <c r="O355" s="55"/>
      <c r="P355" s="55"/>
      <c r="Q355" s="56"/>
      <c r="R355" s="56"/>
      <c r="S355" s="56"/>
      <c r="T355" s="56"/>
      <c r="U355" s="56"/>
    </row>
    <row r="356" spans="1:21" ht="15" customHeight="1">
      <c r="A356" s="33" t="s">
        <v>336</v>
      </c>
      <c r="B356" s="50">
        <f>'Расчет субсидий'!AB356</f>
        <v>-42.227272727272734</v>
      </c>
      <c r="C356" s="57">
        <f>'Расчет субсидий'!D356-1</f>
        <v>0.1170731707317072</v>
      </c>
      <c r="D356" s="57">
        <f>C356*'Расчет субсидий'!E356</f>
        <v>0.585365853658536</v>
      </c>
      <c r="E356" s="53">
        <f t="shared" si="27"/>
        <v>1.7478069169705415</v>
      </c>
      <c r="F356" s="27" t="s">
        <v>365</v>
      </c>
      <c r="G356" s="27" t="s">
        <v>365</v>
      </c>
      <c r="H356" s="27" t="s">
        <v>365</v>
      </c>
      <c r="I356" s="27" t="s">
        <v>365</v>
      </c>
      <c r="J356" s="27" t="s">
        <v>365</v>
      </c>
      <c r="K356" s="27" t="s">
        <v>365</v>
      </c>
      <c r="L356" s="57">
        <f>'Расчет субсидий'!P356-1</f>
        <v>-0.73639455782312924</v>
      </c>
      <c r="M356" s="57">
        <f>L356*'Расчет субсидий'!Q356</f>
        <v>-14.727891156462585</v>
      </c>
      <c r="N356" s="53">
        <f t="shared" si="29"/>
        <v>-43.975079644243273</v>
      </c>
      <c r="O356" s="27" t="s">
        <v>365</v>
      </c>
      <c r="P356" s="27" t="s">
        <v>365</v>
      </c>
      <c r="Q356" s="27" t="s">
        <v>365</v>
      </c>
      <c r="R356" s="27" t="s">
        <v>365</v>
      </c>
      <c r="S356" s="27" t="s">
        <v>365</v>
      </c>
      <c r="T356" s="27" t="s">
        <v>365</v>
      </c>
      <c r="U356" s="52">
        <f t="shared" si="28"/>
        <v>-14.142525302804049</v>
      </c>
    </row>
    <row r="357" spans="1:21" ht="15" customHeight="1">
      <c r="A357" s="33" t="s">
        <v>51</v>
      </c>
      <c r="B357" s="50">
        <f>'Расчет субсидий'!AB357</f>
        <v>-150.29090909090905</v>
      </c>
      <c r="C357" s="57">
        <f>'Расчет субсидий'!D357-1</f>
        <v>3.3333333333334103E-3</v>
      </c>
      <c r="D357" s="57">
        <f>C357*'Расчет субсидий'!E357</f>
        <v>1.6666666666667052E-2</v>
      </c>
      <c r="E357" s="53">
        <f t="shared" si="27"/>
        <v>0.17743908983578813</v>
      </c>
      <c r="F357" s="27" t="s">
        <v>365</v>
      </c>
      <c r="G357" s="27" t="s">
        <v>365</v>
      </c>
      <c r="H357" s="27" t="s">
        <v>365</v>
      </c>
      <c r="I357" s="27" t="s">
        <v>365</v>
      </c>
      <c r="J357" s="27" t="s">
        <v>365</v>
      </c>
      <c r="K357" s="27" t="s">
        <v>365</v>
      </c>
      <c r="L357" s="57">
        <f>'Расчет субсидий'!P357-1</f>
        <v>-0.70666666666666667</v>
      </c>
      <c r="M357" s="57">
        <f>L357*'Расчет субсидий'!Q357</f>
        <v>-14.133333333333333</v>
      </c>
      <c r="N357" s="53">
        <f t="shared" si="29"/>
        <v>-150.46834818074484</v>
      </c>
      <c r="O357" s="27" t="s">
        <v>365</v>
      </c>
      <c r="P357" s="27" t="s">
        <v>365</v>
      </c>
      <c r="Q357" s="27" t="s">
        <v>365</v>
      </c>
      <c r="R357" s="27" t="s">
        <v>365</v>
      </c>
      <c r="S357" s="27" t="s">
        <v>365</v>
      </c>
      <c r="T357" s="27" t="s">
        <v>365</v>
      </c>
      <c r="U357" s="52">
        <f t="shared" si="28"/>
        <v>-14.116666666666665</v>
      </c>
    </row>
    <row r="358" spans="1:21" ht="15" customHeight="1">
      <c r="A358" s="33" t="s">
        <v>337</v>
      </c>
      <c r="B358" s="50">
        <f>'Расчет субсидий'!AB358</f>
        <v>-45.836363636363643</v>
      </c>
      <c r="C358" s="57">
        <f>'Расчет субсидий'!D358-1</f>
        <v>3.3333333333334103E-3</v>
      </c>
      <c r="D358" s="57">
        <f>C358*'Расчет субсидий'!E358</f>
        <v>1.6666666666667052E-2</v>
      </c>
      <c r="E358" s="53">
        <f t="shared" si="27"/>
        <v>5.637181061530163E-2</v>
      </c>
      <c r="F358" s="27" t="s">
        <v>365</v>
      </c>
      <c r="G358" s="27" t="s">
        <v>365</v>
      </c>
      <c r="H358" s="27" t="s">
        <v>365</v>
      </c>
      <c r="I358" s="27" t="s">
        <v>365</v>
      </c>
      <c r="J358" s="27" t="s">
        <v>365</v>
      </c>
      <c r="K358" s="27" t="s">
        <v>365</v>
      </c>
      <c r="L358" s="57">
        <f>'Расчет субсидий'!P358-1</f>
        <v>-0.67842323651452285</v>
      </c>
      <c r="M358" s="57">
        <f>L358*'Расчет субсидий'!Q358</f>
        <v>-13.568464730290458</v>
      </c>
      <c r="N358" s="53">
        <f t="shared" si="29"/>
        <v>-45.892735446978946</v>
      </c>
      <c r="O358" s="27" t="s">
        <v>365</v>
      </c>
      <c r="P358" s="27" t="s">
        <v>365</v>
      </c>
      <c r="Q358" s="27" t="s">
        <v>365</v>
      </c>
      <c r="R358" s="27" t="s">
        <v>365</v>
      </c>
      <c r="S358" s="27" t="s">
        <v>365</v>
      </c>
      <c r="T358" s="27" t="s">
        <v>365</v>
      </c>
      <c r="U358" s="52">
        <f t="shared" si="28"/>
        <v>-13.55179806362379</v>
      </c>
    </row>
    <row r="359" spans="1:21" ht="15" customHeight="1">
      <c r="A359" s="33" t="s">
        <v>338</v>
      </c>
      <c r="B359" s="50">
        <f>'Расчет субсидий'!AB359</f>
        <v>32.990909090909099</v>
      </c>
      <c r="C359" s="57">
        <f>'Расчет субсидий'!D359-1</f>
        <v>0.14714986787466966</v>
      </c>
      <c r="D359" s="57">
        <f>C359*'Расчет субсидий'!E359</f>
        <v>0.7357493393733483</v>
      </c>
      <c r="E359" s="53">
        <f t="shared" si="27"/>
        <v>3.9107694536390931</v>
      </c>
      <c r="F359" s="27" t="s">
        <v>365</v>
      </c>
      <c r="G359" s="27" t="s">
        <v>365</v>
      </c>
      <c r="H359" s="27" t="s">
        <v>365</v>
      </c>
      <c r="I359" s="27" t="s">
        <v>365</v>
      </c>
      <c r="J359" s="27" t="s">
        <v>365</v>
      </c>
      <c r="K359" s="27" t="s">
        <v>365</v>
      </c>
      <c r="L359" s="57">
        <f>'Расчет субсидий'!P359-1</f>
        <v>0.27354838709677409</v>
      </c>
      <c r="M359" s="57">
        <f>L359*'Расчет субсидий'!Q359</f>
        <v>5.4709677419354819</v>
      </c>
      <c r="N359" s="53">
        <f t="shared" si="29"/>
        <v>29.080139637270005</v>
      </c>
      <c r="O359" s="27" t="s">
        <v>365</v>
      </c>
      <c r="P359" s="27" t="s">
        <v>365</v>
      </c>
      <c r="Q359" s="27" t="s">
        <v>365</v>
      </c>
      <c r="R359" s="27" t="s">
        <v>365</v>
      </c>
      <c r="S359" s="27" t="s">
        <v>365</v>
      </c>
      <c r="T359" s="27" t="s">
        <v>365</v>
      </c>
      <c r="U359" s="52">
        <f t="shared" si="28"/>
        <v>6.2067170813088302</v>
      </c>
    </row>
    <row r="360" spans="1:21" ht="15" customHeight="1">
      <c r="A360" s="33" t="s">
        <v>339</v>
      </c>
      <c r="B360" s="50">
        <f>'Расчет субсидий'!AB360</f>
        <v>-17.24545454545455</v>
      </c>
      <c r="C360" s="57">
        <f>'Расчет субсидий'!D360-1</f>
        <v>2.8363760256665094E-2</v>
      </c>
      <c r="D360" s="57">
        <f>C360*'Расчет субсидий'!E360</f>
        <v>0.14181880128332547</v>
      </c>
      <c r="E360" s="53">
        <f t="shared" si="27"/>
        <v>0.33826236960556411</v>
      </c>
      <c r="F360" s="27" t="s">
        <v>365</v>
      </c>
      <c r="G360" s="27" t="s">
        <v>365</v>
      </c>
      <c r="H360" s="27" t="s">
        <v>365</v>
      </c>
      <c r="I360" s="27" t="s">
        <v>365</v>
      </c>
      <c r="J360" s="27" t="s">
        <v>365</v>
      </c>
      <c r="K360" s="27" t="s">
        <v>365</v>
      </c>
      <c r="L360" s="57">
        <f>'Расчет субсидий'!P360-1</f>
        <v>-0.36860465116279073</v>
      </c>
      <c r="M360" s="57">
        <f>L360*'Расчет субсидий'!Q360</f>
        <v>-7.3720930232558146</v>
      </c>
      <c r="N360" s="53">
        <f t="shared" si="29"/>
        <v>-17.583716915060116</v>
      </c>
      <c r="O360" s="27" t="s">
        <v>365</v>
      </c>
      <c r="P360" s="27" t="s">
        <v>365</v>
      </c>
      <c r="Q360" s="27" t="s">
        <v>365</v>
      </c>
      <c r="R360" s="27" t="s">
        <v>365</v>
      </c>
      <c r="S360" s="27" t="s">
        <v>365</v>
      </c>
      <c r="T360" s="27" t="s">
        <v>365</v>
      </c>
      <c r="U360" s="52">
        <f t="shared" si="28"/>
        <v>-7.2302742219724889</v>
      </c>
    </row>
    <row r="361" spans="1:21" ht="15" customHeight="1">
      <c r="A361" s="33" t="s">
        <v>340</v>
      </c>
      <c r="B361" s="50">
        <f>'Расчет субсидий'!AB361</f>
        <v>-51.86363636363636</v>
      </c>
      <c r="C361" s="57">
        <f>'Расчет субсидий'!D361-1</f>
        <v>3.7735849056603765E-2</v>
      </c>
      <c r="D361" s="57">
        <f>C361*'Расчет субсидий'!E361</f>
        <v>0.18867924528301883</v>
      </c>
      <c r="E361" s="53">
        <f t="shared" si="27"/>
        <v>0.73430111107295204</v>
      </c>
      <c r="F361" s="27" t="s">
        <v>365</v>
      </c>
      <c r="G361" s="27" t="s">
        <v>365</v>
      </c>
      <c r="H361" s="27" t="s">
        <v>365</v>
      </c>
      <c r="I361" s="27" t="s">
        <v>365</v>
      </c>
      <c r="J361" s="27" t="s">
        <v>365</v>
      </c>
      <c r="K361" s="27" t="s">
        <v>365</v>
      </c>
      <c r="L361" s="57">
        <f>'Расчет субсидий'!P361-1</f>
        <v>-0.67575406032482599</v>
      </c>
      <c r="M361" s="57">
        <f>L361*'Расчет субсидий'!Q361</f>
        <v>-13.51508120649652</v>
      </c>
      <c r="N361" s="53">
        <f t="shared" si="29"/>
        <v>-52.597937474709319</v>
      </c>
      <c r="O361" s="27" t="s">
        <v>365</v>
      </c>
      <c r="P361" s="27" t="s">
        <v>365</v>
      </c>
      <c r="Q361" s="27" t="s">
        <v>365</v>
      </c>
      <c r="R361" s="27" t="s">
        <v>365</v>
      </c>
      <c r="S361" s="27" t="s">
        <v>365</v>
      </c>
      <c r="T361" s="27" t="s">
        <v>365</v>
      </c>
      <c r="U361" s="52">
        <f t="shared" si="28"/>
        <v>-13.326401961213501</v>
      </c>
    </row>
    <row r="362" spans="1:21" ht="15" customHeight="1">
      <c r="A362" s="33" t="s">
        <v>341</v>
      </c>
      <c r="B362" s="50">
        <f>'Расчет субсидий'!AB362</f>
        <v>13.881818181818176</v>
      </c>
      <c r="C362" s="57">
        <f>'Расчет субсидий'!D362-1</f>
        <v>2.8000000000000025E-2</v>
      </c>
      <c r="D362" s="57">
        <f>C362*'Расчет субсидий'!E362</f>
        <v>0.14000000000000012</v>
      </c>
      <c r="E362" s="53">
        <f t="shared" si="27"/>
        <v>0.71007661363048169</v>
      </c>
      <c r="F362" s="27" t="s">
        <v>365</v>
      </c>
      <c r="G362" s="27" t="s">
        <v>365</v>
      </c>
      <c r="H362" s="27" t="s">
        <v>365</v>
      </c>
      <c r="I362" s="27" t="s">
        <v>365</v>
      </c>
      <c r="J362" s="27" t="s">
        <v>365</v>
      </c>
      <c r="K362" s="27" t="s">
        <v>365</v>
      </c>
      <c r="L362" s="57">
        <f>'Расчет субсидий'!P362-1</f>
        <v>0.12984822934232731</v>
      </c>
      <c r="M362" s="57">
        <f>L362*'Расчет субсидий'!Q362</f>
        <v>2.5969645868465463</v>
      </c>
      <c r="N362" s="53">
        <f t="shared" si="29"/>
        <v>13.171741568187693</v>
      </c>
      <c r="O362" s="27" t="s">
        <v>365</v>
      </c>
      <c r="P362" s="27" t="s">
        <v>365</v>
      </c>
      <c r="Q362" s="27" t="s">
        <v>365</v>
      </c>
      <c r="R362" s="27" t="s">
        <v>365</v>
      </c>
      <c r="S362" s="27" t="s">
        <v>365</v>
      </c>
      <c r="T362" s="27" t="s">
        <v>365</v>
      </c>
      <c r="U362" s="52">
        <f t="shared" si="28"/>
        <v>2.7369645868465464</v>
      </c>
    </row>
    <row r="363" spans="1:21" ht="15" customHeight="1">
      <c r="A363" s="33" t="s">
        <v>342</v>
      </c>
      <c r="B363" s="50">
        <f>'Расчет субсидий'!AB363</f>
        <v>-64.900000000000006</v>
      </c>
      <c r="C363" s="57">
        <f>'Расчет субсидий'!D363-1</f>
        <v>3.6363636363636598E-3</v>
      </c>
      <c r="D363" s="57">
        <f>C363*'Расчет субсидий'!E363</f>
        <v>1.8181818181818299E-2</v>
      </c>
      <c r="E363" s="53">
        <f t="shared" si="27"/>
        <v>8.6604048784020574E-2</v>
      </c>
      <c r="F363" s="27" t="s">
        <v>365</v>
      </c>
      <c r="G363" s="27" t="s">
        <v>365</v>
      </c>
      <c r="H363" s="27" t="s">
        <v>365</v>
      </c>
      <c r="I363" s="27" t="s">
        <v>365</v>
      </c>
      <c r="J363" s="27" t="s">
        <v>365</v>
      </c>
      <c r="K363" s="27" t="s">
        <v>365</v>
      </c>
      <c r="L363" s="57">
        <f>'Расчет субсидий'!P363-1</f>
        <v>-0.68217054263565902</v>
      </c>
      <c r="M363" s="57">
        <f>L363*'Расчет субсидий'!Q363</f>
        <v>-13.643410852713181</v>
      </c>
      <c r="N363" s="53">
        <f t="shared" si="29"/>
        <v>-64.986604048784017</v>
      </c>
      <c r="O363" s="27" t="s">
        <v>365</v>
      </c>
      <c r="P363" s="27" t="s">
        <v>365</v>
      </c>
      <c r="Q363" s="27" t="s">
        <v>365</v>
      </c>
      <c r="R363" s="27" t="s">
        <v>365</v>
      </c>
      <c r="S363" s="27" t="s">
        <v>365</v>
      </c>
      <c r="T363" s="27" t="s">
        <v>365</v>
      </c>
      <c r="U363" s="52">
        <f t="shared" si="28"/>
        <v>-13.625229034531364</v>
      </c>
    </row>
    <row r="364" spans="1:21" ht="15" customHeight="1">
      <c r="A364" s="33" t="s">
        <v>343</v>
      </c>
      <c r="B364" s="50">
        <f>'Расчет субсидий'!AB364</f>
        <v>-48.454545454545453</v>
      </c>
      <c r="C364" s="57">
        <f>'Расчет субсидий'!D364-1</f>
        <v>9.0909090909090384E-3</v>
      </c>
      <c r="D364" s="57">
        <f>C364*'Расчет субсидий'!E364</f>
        <v>4.5454545454545192E-2</v>
      </c>
      <c r="E364" s="53">
        <f t="shared" si="27"/>
        <v>0.14631364467625174</v>
      </c>
      <c r="F364" s="27" t="s">
        <v>365</v>
      </c>
      <c r="G364" s="27" t="s">
        <v>365</v>
      </c>
      <c r="H364" s="27" t="s">
        <v>365</v>
      </c>
      <c r="I364" s="27" t="s">
        <v>365</v>
      </c>
      <c r="J364" s="27" t="s">
        <v>365</v>
      </c>
      <c r="K364" s="27" t="s">
        <v>365</v>
      </c>
      <c r="L364" s="57">
        <f>'Расчет субсидий'!P364-1</f>
        <v>-0.75492957746478873</v>
      </c>
      <c r="M364" s="57">
        <f>L364*'Расчет субсидий'!Q364</f>
        <v>-15.098591549295774</v>
      </c>
      <c r="N364" s="53">
        <f t="shared" si="29"/>
        <v>-48.600859099221701</v>
      </c>
      <c r="O364" s="27" t="s">
        <v>365</v>
      </c>
      <c r="P364" s="27" t="s">
        <v>365</v>
      </c>
      <c r="Q364" s="27" t="s">
        <v>365</v>
      </c>
      <c r="R364" s="27" t="s">
        <v>365</v>
      </c>
      <c r="S364" s="27" t="s">
        <v>365</v>
      </c>
      <c r="T364" s="27" t="s">
        <v>365</v>
      </c>
      <c r="U364" s="52">
        <f t="shared" si="28"/>
        <v>-15.053137003841229</v>
      </c>
    </row>
    <row r="365" spans="1:21" ht="15" customHeight="1">
      <c r="A365" s="33" t="s">
        <v>344</v>
      </c>
      <c r="B365" s="50">
        <f>'Расчет субсидий'!AB365</f>
        <v>6.1727272727272862</v>
      </c>
      <c r="C365" s="57">
        <f>'Расчет субсидий'!D365-1</f>
        <v>0.24505376344086027</v>
      </c>
      <c r="D365" s="57">
        <f>C365*'Расчет субсидий'!E365</f>
        <v>1.2252688172043014</v>
      </c>
      <c r="E365" s="53">
        <f t="shared" si="27"/>
        <v>7.5065554683098554</v>
      </c>
      <c r="F365" s="27" t="s">
        <v>365</v>
      </c>
      <c r="G365" s="27" t="s">
        <v>365</v>
      </c>
      <c r="H365" s="27" t="s">
        <v>365</v>
      </c>
      <c r="I365" s="27" t="s">
        <v>365</v>
      </c>
      <c r="J365" s="27" t="s">
        <v>365</v>
      </c>
      <c r="K365" s="27" t="s">
        <v>365</v>
      </c>
      <c r="L365" s="57">
        <f>'Расчет субсидий'!P365-1</f>
        <v>-1.0885805763073741E-2</v>
      </c>
      <c r="M365" s="57">
        <f>L365*'Расчет субсидий'!Q365</f>
        <v>-0.21771611526147483</v>
      </c>
      <c r="N365" s="53">
        <f t="shared" si="29"/>
        <v>-1.3338281955825697</v>
      </c>
      <c r="O365" s="27" t="s">
        <v>365</v>
      </c>
      <c r="P365" s="27" t="s">
        <v>365</v>
      </c>
      <c r="Q365" s="27" t="s">
        <v>365</v>
      </c>
      <c r="R365" s="27" t="s">
        <v>365</v>
      </c>
      <c r="S365" s="27" t="s">
        <v>365</v>
      </c>
      <c r="T365" s="27" t="s">
        <v>365</v>
      </c>
      <c r="U365" s="52">
        <f t="shared" si="28"/>
        <v>1.0075527019428265</v>
      </c>
    </row>
    <row r="366" spans="1:21" ht="15" customHeight="1">
      <c r="A366" s="32" t="s">
        <v>345</v>
      </c>
      <c r="B366" s="54"/>
      <c r="C366" s="55"/>
      <c r="D366" s="55"/>
      <c r="E366" s="56"/>
      <c r="F366" s="55"/>
      <c r="G366" s="55"/>
      <c r="H366" s="56"/>
      <c r="I366" s="56"/>
      <c r="J366" s="56"/>
      <c r="K366" s="56"/>
      <c r="L366" s="55"/>
      <c r="M366" s="55"/>
      <c r="N366" s="56"/>
      <c r="O366" s="55"/>
      <c r="P366" s="55"/>
      <c r="Q366" s="56"/>
      <c r="R366" s="56"/>
      <c r="S366" s="56"/>
      <c r="T366" s="56"/>
      <c r="U366" s="56"/>
    </row>
    <row r="367" spans="1:21" ht="15" customHeight="1">
      <c r="A367" s="33" t="s">
        <v>346</v>
      </c>
      <c r="B367" s="50">
        <f>'Расчет субсидий'!AB367</f>
        <v>-31.436363636363637</v>
      </c>
      <c r="C367" s="57">
        <f>'Расчет субсидий'!D367-1</f>
        <v>-4.1698841698841749E-2</v>
      </c>
      <c r="D367" s="57">
        <f>C367*'Расчет субсидий'!E367</f>
        <v>-0.20849420849420874</v>
      </c>
      <c r="E367" s="53">
        <f t="shared" si="27"/>
        <v>-1.4479277323304791</v>
      </c>
      <c r="F367" s="27" t="s">
        <v>365</v>
      </c>
      <c r="G367" s="27" t="s">
        <v>365</v>
      </c>
      <c r="H367" s="27" t="s">
        <v>365</v>
      </c>
      <c r="I367" s="27" t="s">
        <v>365</v>
      </c>
      <c r="J367" s="27" t="s">
        <v>365</v>
      </c>
      <c r="K367" s="27" t="s">
        <v>365</v>
      </c>
      <c r="L367" s="57">
        <f>'Расчет субсидий'!P367-1</f>
        <v>-0.21590909090909094</v>
      </c>
      <c r="M367" s="57">
        <f>L367*'Расчет субсидий'!Q367</f>
        <v>-4.3181818181818183</v>
      </c>
      <c r="N367" s="53">
        <f t="shared" si="29"/>
        <v>-29.98843590403316</v>
      </c>
      <c r="O367" s="27" t="s">
        <v>365</v>
      </c>
      <c r="P367" s="27" t="s">
        <v>365</v>
      </c>
      <c r="Q367" s="27" t="s">
        <v>365</v>
      </c>
      <c r="R367" s="27" t="s">
        <v>365</v>
      </c>
      <c r="S367" s="27" t="s">
        <v>365</v>
      </c>
      <c r="T367" s="27" t="s">
        <v>365</v>
      </c>
      <c r="U367" s="52">
        <f t="shared" si="28"/>
        <v>-4.5266760266760269</v>
      </c>
    </row>
    <row r="368" spans="1:21" ht="15" customHeight="1">
      <c r="A368" s="33" t="s">
        <v>347</v>
      </c>
      <c r="B368" s="50">
        <f>'Расчет субсидий'!AB368</f>
        <v>-82.327272727272714</v>
      </c>
      <c r="C368" s="57">
        <f>'Расчет субсидий'!D368-1</f>
        <v>-1</v>
      </c>
      <c r="D368" s="57">
        <f>C368*'Расчет субсидий'!E368</f>
        <v>0</v>
      </c>
      <c r="E368" s="53">
        <f t="shared" si="27"/>
        <v>0</v>
      </c>
      <c r="F368" s="27" t="s">
        <v>365</v>
      </c>
      <c r="G368" s="27" t="s">
        <v>365</v>
      </c>
      <c r="H368" s="27" t="s">
        <v>365</v>
      </c>
      <c r="I368" s="27" t="s">
        <v>365</v>
      </c>
      <c r="J368" s="27" t="s">
        <v>365</v>
      </c>
      <c r="K368" s="27" t="s">
        <v>365</v>
      </c>
      <c r="L368" s="57">
        <f>'Расчет субсидий'!P368-1</f>
        <v>-0.58935361216730042</v>
      </c>
      <c r="M368" s="57">
        <f>L368*'Расчет субсидий'!Q368</f>
        <v>-11.787072243346008</v>
      </c>
      <c r="N368" s="53">
        <f t="shared" si="29"/>
        <v>-82.327272727272714</v>
      </c>
      <c r="O368" s="27" t="s">
        <v>365</v>
      </c>
      <c r="P368" s="27" t="s">
        <v>365</v>
      </c>
      <c r="Q368" s="27" t="s">
        <v>365</v>
      </c>
      <c r="R368" s="27" t="s">
        <v>365</v>
      </c>
      <c r="S368" s="27" t="s">
        <v>365</v>
      </c>
      <c r="T368" s="27" t="s">
        <v>365</v>
      </c>
      <c r="U368" s="52">
        <f t="shared" si="28"/>
        <v>-11.787072243346008</v>
      </c>
    </row>
    <row r="369" spans="1:22" ht="15" customHeight="1">
      <c r="A369" s="33" t="s">
        <v>348</v>
      </c>
      <c r="B369" s="50">
        <f>'Расчет субсидий'!AB369</f>
        <v>-1.1545454545454545</v>
      </c>
      <c r="C369" s="57">
        <f>'Расчет субсидий'!D369-1</f>
        <v>-0.46764705882352942</v>
      </c>
      <c r="D369" s="57">
        <f>C369*'Расчет субсидий'!E369</f>
        <v>-2.3382352941176472</v>
      </c>
      <c r="E369" s="53">
        <f t="shared" si="27"/>
        <v>-0.13124408155471309</v>
      </c>
      <c r="F369" s="27" t="s">
        <v>365</v>
      </c>
      <c r="G369" s="27" t="s">
        <v>365</v>
      </c>
      <c r="H369" s="27" t="s">
        <v>365</v>
      </c>
      <c r="I369" s="27" t="s">
        <v>365</v>
      </c>
      <c r="J369" s="27" t="s">
        <v>365</v>
      </c>
      <c r="K369" s="27" t="s">
        <v>365</v>
      </c>
      <c r="L369" s="57">
        <f>'Расчет субсидий'!P369-1</f>
        <v>-0.91155325196455439</v>
      </c>
      <c r="M369" s="57">
        <f>L369*'Расчет субсидий'!Q369</f>
        <v>-18.231065039291089</v>
      </c>
      <c r="N369" s="53">
        <f t="shared" si="29"/>
        <v>-1.0233013729907414</v>
      </c>
      <c r="O369" s="27" t="s">
        <v>365</v>
      </c>
      <c r="P369" s="27" t="s">
        <v>365</v>
      </c>
      <c r="Q369" s="27" t="s">
        <v>365</v>
      </c>
      <c r="R369" s="27" t="s">
        <v>365</v>
      </c>
      <c r="S369" s="27" t="s">
        <v>365</v>
      </c>
      <c r="T369" s="27" t="s">
        <v>365</v>
      </c>
      <c r="U369" s="52">
        <f t="shared" si="28"/>
        <v>-20.569300333408737</v>
      </c>
    </row>
    <row r="370" spans="1:22" ht="15" customHeight="1">
      <c r="A370" s="33" t="s">
        <v>349</v>
      </c>
      <c r="B370" s="50">
        <f>'Расчет субсидий'!AB370</f>
        <v>-18.109090909090909</v>
      </c>
      <c r="C370" s="57">
        <f>'Расчет субсидий'!D370-1</f>
        <v>-1</v>
      </c>
      <c r="D370" s="57">
        <f>C370*'Расчет субсидий'!E370</f>
        <v>0</v>
      </c>
      <c r="E370" s="53">
        <f t="shared" si="27"/>
        <v>0</v>
      </c>
      <c r="F370" s="27" t="s">
        <v>365</v>
      </c>
      <c r="G370" s="27" t="s">
        <v>365</v>
      </c>
      <c r="H370" s="27" t="s">
        <v>365</v>
      </c>
      <c r="I370" s="27" t="s">
        <v>365</v>
      </c>
      <c r="J370" s="27" t="s">
        <v>365</v>
      </c>
      <c r="K370" s="27" t="s">
        <v>365</v>
      </c>
      <c r="L370" s="57">
        <f>'Расчет субсидий'!P370-1</f>
        <v>-0.1966292134831461</v>
      </c>
      <c r="M370" s="57">
        <f>L370*'Расчет субсидий'!Q370</f>
        <v>-3.9325842696629221</v>
      </c>
      <c r="N370" s="53">
        <f t="shared" si="29"/>
        <v>-18.109090909090909</v>
      </c>
      <c r="O370" s="27" t="s">
        <v>365</v>
      </c>
      <c r="P370" s="27" t="s">
        <v>365</v>
      </c>
      <c r="Q370" s="27" t="s">
        <v>365</v>
      </c>
      <c r="R370" s="27" t="s">
        <v>365</v>
      </c>
      <c r="S370" s="27" t="s">
        <v>365</v>
      </c>
      <c r="T370" s="27" t="s">
        <v>365</v>
      </c>
      <c r="U370" s="52">
        <f t="shared" si="28"/>
        <v>-3.9325842696629221</v>
      </c>
    </row>
    <row r="371" spans="1:22" ht="15" customHeight="1">
      <c r="A371" s="33" t="s">
        <v>350</v>
      </c>
      <c r="B371" s="50">
        <f>'Расчет субсидий'!AB371</f>
        <v>57.572727272727292</v>
      </c>
      <c r="C371" s="57">
        <f>'Расчет субсидий'!D371-1</f>
        <v>6.4451827242524296E-3</v>
      </c>
      <c r="D371" s="57">
        <f>C371*'Расчет субсидий'!E371</f>
        <v>3.2225913621262148E-2</v>
      </c>
      <c r="E371" s="53">
        <f t="shared" si="27"/>
        <v>0.30757033350523177</v>
      </c>
      <c r="F371" s="27" t="s">
        <v>365</v>
      </c>
      <c r="G371" s="27" t="s">
        <v>365</v>
      </c>
      <c r="H371" s="27" t="s">
        <v>365</v>
      </c>
      <c r="I371" s="27" t="s">
        <v>365</v>
      </c>
      <c r="J371" s="27" t="s">
        <v>365</v>
      </c>
      <c r="K371" s="27" t="s">
        <v>365</v>
      </c>
      <c r="L371" s="57">
        <f>'Расчет субсидий'!P371-1</f>
        <v>0.30000000000000004</v>
      </c>
      <c r="M371" s="57">
        <f>L371*'Расчет субсидий'!Q371</f>
        <v>6.0000000000000009</v>
      </c>
      <c r="N371" s="53">
        <f t="shared" si="29"/>
        <v>57.265156939222067</v>
      </c>
      <c r="O371" s="27" t="s">
        <v>365</v>
      </c>
      <c r="P371" s="27" t="s">
        <v>365</v>
      </c>
      <c r="Q371" s="27" t="s">
        <v>365</v>
      </c>
      <c r="R371" s="27" t="s">
        <v>365</v>
      </c>
      <c r="S371" s="27" t="s">
        <v>365</v>
      </c>
      <c r="T371" s="27" t="s">
        <v>365</v>
      </c>
      <c r="U371" s="52">
        <f t="shared" si="28"/>
        <v>6.0322259136212626</v>
      </c>
    </row>
    <row r="372" spans="1:22" ht="15" customHeight="1">
      <c r="A372" s="33" t="s">
        <v>351</v>
      </c>
      <c r="B372" s="50">
        <f>'Расчет субсидий'!AB372</f>
        <v>17.009090909090901</v>
      </c>
      <c r="C372" s="57">
        <f>'Расчет субсидий'!D372-1</f>
        <v>0.21783333333333332</v>
      </c>
      <c r="D372" s="57">
        <f>C372*'Расчет субсидий'!E372</f>
        <v>1.0891666666666666</v>
      </c>
      <c r="E372" s="53">
        <f t="shared" si="27"/>
        <v>10.337779006242712</v>
      </c>
      <c r="F372" s="27" t="s">
        <v>365</v>
      </c>
      <c r="G372" s="27" t="s">
        <v>365</v>
      </c>
      <c r="H372" s="27" t="s">
        <v>365</v>
      </c>
      <c r="I372" s="27" t="s">
        <v>365</v>
      </c>
      <c r="J372" s="27" t="s">
        <v>365</v>
      </c>
      <c r="K372" s="27" t="s">
        <v>365</v>
      </c>
      <c r="L372" s="57">
        <f>'Расчет субсидий'!P372-1</f>
        <v>3.514376996805102E-2</v>
      </c>
      <c r="M372" s="57">
        <f>L372*'Расчет субсидий'!Q372</f>
        <v>0.70287539936102039</v>
      </c>
      <c r="N372" s="53">
        <f t="shared" si="29"/>
        <v>6.6713119028481893</v>
      </c>
      <c r="O372" s="27" t="s">
        <v>365</v>
      </c>
      <c r="P372" s="27" t="s">
        <v>365</v>
      </c>
      <c r="Q372" s="27" t="s">
        <v>365</v>
      </c>
      <c r="R372" s="27" t="s">
        <v>365</v>
      </c>
      <c r="S372" s="27" t="s">
        <v>365</v>
      </c>
      <c r="T372" s="27" t="s">
        <v>365</v>
      </c>
      <c r="U372" s="52">
        <f t="shared" si="28"/>
        <v>1.792042066027687</v>
      </c>
    </row>
    <row r="373" spans="1:22" ht="15" customHeight="1">
      <c r="A373" s="33" t="s">
        <v>352</v>
      </c>
      <c r="B373" s="50">
        <f>'Расчет субсидий'!AB373</f>
        <v>19.572727272727263</v>
      </c>
      <c r="C373" s="57">
        <f>'Расчет субсидий'!D373-1</f>
        <v>-1</v>
      </c>
      <c r="D373" s="57">
        <f>C373*'Расчет субсидий'!E373</f>
        <v>0</v>
      </c>
      <c r="E373" s="53">
        <f t="shared" si="27"/>
        <v>0</v>
      </c>
      <c r="F373" s="27" t="s">
        <v>365</v>
      </c>
      <c r="G373" s="27" t="s">
        <v>365</v>
      </c>
      <c r="H373" s="27" t="s">
        <v>365</v>
      </c>
      <c r="I373" s="27" t="s">
        <v>365</v>
      </c>
      <c r="J373" s="27" t="s">
        <v>365</v>
      </c>
      <c r="K373" s="27" t="s">
        <v>365</v>
      </c>
      <c r="L373" s="57">
        <f>'Расчет субсидий'!P373-1</f>
        <v>0.20834101382488468</v>
      </c>
      <c r="M373" s="57">
        <f>L373*'Расчет субсидий'!Q373</f>
        <v>4.1668202764976936</v>
      </c>
      <c r="N373" s="53">
        <f t="shared" si="29"/>
        <v>19.572727272727263</v>
      </c>
      <c r="O373" s="27" t="s">
        <v>365</v>
      </c>
      <c r="P373" s="27" t="s">
        <v>365</v>
      </c>
      <c r="Q373" s="27" t="s">
        <v>365</v>
      </c>
      <c r="R373" s="27" t="s">
        <v>365</v>
      </c>
      <c r="S373" s="27" t="s">
        <v>365</v>
      </c>
      <c r="T373" s="27" t="s">
        <v>365</v>
      </c>
      <c r="U373" s="52">
        <f t="shared" si="28"/>
        <v>4.1668202764976936</v>
      </c>
    </row>
    <row r="374" spans="1:22" ht="15" customHeight="1">
      <c r="A374" s="33" t="s">
        <v>353</v>
      </c>
      <c r="B374" s="50">
        <f>'Расчет субсидий'!AB374</f>
        <v>11.745454545454535</v>
      </c>
      <c r="C374" s="57">
        <f>'Расчет субсидий'!D374-1</f>
        <v>-1</v>
      </c>
      <c r="D374" s="57">
        <f>C374*'Расчет субсидий'!E374</f>
        <v>0</v>
      </c>
      <c r="E374" s="53">
        <f t="shared" si="27"/>
        <v>0</v>
      </c>
      <c r="F374" s="27" t="s">
        <v>365</v>
      </c>
      <c r="G374" s="27" t="s">
        <v>365</v>
      </c>
      <c r="H374" s="27" t="s">
        <v>365</v>
      </c>
      <c r="I374" s="27" t="s">
        <v>365</v>
      </c>
      <c r="J374" s="27" t="s">
        <v>365</v>
      </c>
      <c r="K374" s="27" t="s">
        <v>365</v>
      </c>
      <c r="L374" s="57">
        <f>'Расчет субсидий'!P374-1</f>
        <v>9.696969696969715E-2</v>
      </c>
      <c r="M374" s="57">
        <f>L374*'Расчет субсидий'!Q374</f>
        <v>1.939393939393943</v>
      </c>
      <c r="N374" s="53">
        <f t="shared" si="29"/>
        <v>11.745454545454535</v>
      </c>
      <c r="O374" s="27" t="s">
        <v>365</v>
      </c>
      <c r="P374" s="27" t="s">
        <v>365</v>
      </c>
      <c r="Q374" s="27" t="s">
        <v>365</v>
      </c>
      <c r="R374" s="27" t="s">
        <v>365</v>
      </c>
      <c r="S374" s="27" t="s">
        <v>365</v>
      </c>
      <c r="T374" s="27" t="s">
        <v>365</v>
      </c>
      <c r="U374" s="52">
        <f t="shared" si="28"/>
        <v>1.939393939393943</v>
      </c>
    </row>
    <row r="375" spans="1:22" ht="15" customHeight="1">
      <c r="A375" s="33" t="s">
        <v>354</v>
      </c>
      <c r="B375" s="50">
        <f>'Расчет субсидий'!AB375</f>
        <v>8.863636363636374</v>
      </c>
      <c r="C375" s="57">
        <f>'Расчет субсидий'!D375-1</f>
        <v>-1</v>
      </c>
      <c r="D375" s="57">
        <f>C375*'Расчет субсидий'!E375</f>
        <v>0</v>
      </c>
      <c r="E375" s="53">
        <f t="shared" si="27"/>
        <v>0</v>
      </c>
      <c r="F375" s="27" t="s">
        <v>365</v>
      </c>
      <c r="G375" s="27" t="s">
        <v>365</v>
      </c>
      <c r="H375" s="27" t="s">
        <v>365</v>
      </c>
      <c r="I375" s="27" t="s">
        <v>365</v>
      </c>
      <c r="J375" s="27" t="s">
        <v>365</v>
      </c>
      <c r="K375" s="27" t="s">
        <v>365</v>
      </c>
      <c r="L375" s="57">
        <f>'Расчет субсидий'!P375-1</f>
        <v>4.9180327868852514E-2</v>
      </c>
      <c r="M375" s="57">
        <f>L375*'Расчет субсидий'!Q375</f>
        <v>0.98360655737705027</v>
      </c>
      <c r="N375" s="53">
        <f t="shared" si="29"/>
        <v>8.863636363636374</v>
      </c>
      <c r="O375" s="27" t="s">
        <v>365</v>
      </c>
      <c r="P375" s="27" t="s">
        <v>365</v>
      </c>
      <c r="Q375" s="27" t="s">
        <v>365</v>
      </c>
      <c r="R375" s="27" t="s">
        <v>365</v>
      </c>
      <c r="S375" s="27" t="s">
        <v>365</v>
      </c>
      <c r="T375" s="27" t="s">
        <v>365</v>
      </c>
      <c r="U375" s="52">
        <f t="shared" si="28"/>
        <v>0.98360655737705027</v>
      </c>
    </row>
    <row r="376" spans="1:22" ht="15" customHeight="1">
      <c r="A376" s="33" t="s">
        <v>355</v>
      </c>
      <c r="B376" s="50">
        <f>'Расчет субсидий'!AB376</f>
        <v>-86.081818181818193</v>
      </c>
      <c r="C376" s="57">
        <f>'Расчет субсидий'!D376-1</f>
        <v>-1</v>
      </c>
      <c r="D376" s="57">
        <f>C376*'Расчет субсидий'!E376</f>
        <v>0</v>
      </c>
      <c r="E376" s="53">
        <f t="shared" si="27"/>
        <v>0</v>
      </c>
      <c r="F376" s="27" t="s">
        <v>365</v>
      </c>
      <c r="G376" s="27" t="s">
        <v>365</v>
      </c>
      <c r="H376" s="27" t="s">
        <v>365</v>
      </c>
      <c r="I376" s="27" t="s">
        <v>365</v>
      </c>
      <c r="J376" s="27" t="s">
        <v>365</v>
      </c>
      <c r="K376" s="27" t="s">
        <v>365</v>
      </c>
      <c r="L376" s="57">
        <f>'Расчет субсидий'!P376-1</f>
        <v>-0.56195965417867444</v>
      </c>
      <c r="M376" s="57">
        <f>L376*'Расчет субсидий'!Q376</f>
        <v>-11.23919308357349</v>
      </c>
      <c r="N376" s="53">
        <f t="shared" si="29"/>
        <v>-86.081818181818193</v>
      </c>
      <c r="O376" s="27" t="s">
        <v>365</v>
      </c>
      <c r="P376" s="27" t="s">
        <v>365</v>
      </c>
      <c r="Q376" s="27" t="s">
        <v>365</v>
      </c>
      <c r="R376" s="27" t="s">
        <v>365</v>
      </c>
      <c r="S376" s="27" t="s">
        <v>365</v>
      </c>
      <c r="T376" s="27" t="s">
        <v>365</v>
      </c>
      <c r="U376" s="52">
        <f t="shared" si="28"/>
        <v>-11.23919308357349</v>
      </c>
    </row>
    <row r="377" spans="1:22" ht="15" customHeight="1">
      <c r="A377" s="33" t="s">
        <v>356</v>
      </c>
      <c r="B377" s="50">
        <f>'Расчет субсидий'!AB377</f>
        <v>-44.872727272727261</v>
      </c>
      <c r="C377" s="57">
        <f>'Расчет субсидий'!D377-1</f>
        <v>-5.6896551724137878E-2</v>
      </c>
      <c r="D377" s="57">
        <f>C377*'Расчет субсидий'!E377</f>
        <v>-0.28448275862068939</v>
      </c>
      <c r="E377" s="53">
        <f t="shared" si="27"/>
        <v>-1.4493706998783886</v>
      </c>
      <c r="F377" s="27" t="s">
        <v>365</v>
      </c>
      <c r="G377" s="27" t="s">
        <v>365</v>
      </c>
      <c r="H377" s="27" t="s">
        <v>365</v>
      </c>
      <c r="I377" s="27" t="s">
        <v>365</v>
      </c>
      <c r="J377" s="27" t="s">
        <v>365</v>
      </c>
      <c r="K377" s="27" t="s">
        <v>365</v>
      </c>
      <c r="L377" s="57">
        <f>'Расчет субсидий'!P377-1</f>
        <v>-0.42615723732549593</v>
      </c>
      <c r="M377" s="57">
        <f>L377*'Расчет субсидий'!Q377</f>
        <v>-8.523144746509919</v>
      </c>
      <c r="N377" s="53">
        <f t="shared" si="29"/>
        <v>-43.423356572848874</v>
      </c>
      <c r="O377" s="27" t="s">
        <v>365</v>
      </c>
      <c r="P377" s="27" t="s">
        <v>365</v>
      </c>
      <c r="Q377" s="27" t="s">
        <v>365</v>
      </c>
      <c r="R377" s="27" t="s">
        <v>365</v>
      </c>
      <c r="S377" s="27" t="s">
        <v>365</v>
      </c>
      <c r="T377" s="27" t="s">
        <v>365</v>
      </c>
      <c r="U377" s="52">
        <f t="shared" si="28"/>
        <v>-8.8076275051306077</v>
      </c>
    </row>
    <row r="378" spans="1:22" ht="15" customHeight="1">
      <c r="A378" s="33" t="s">
        <v>357</v>
      </c>
      <c r="B378" s="50">
        <f>'Расчет субсидий'!AB378</f>
        <v>-29.681818181818187</v>
      </c>
      <c r="C378" s="57">
        <f>'Расчет субсидий'!D378-1</f>
        <v>-0.16273913043478261</v>
      </c>
      <c r="D378" s="57">
        <f>C378*'Расчет субсидий'!E378</f>
        <v>-0.81369565217391304</v>
      </c>
      <c r="E378" s="53">
        <f t="shared" ref="E378" si="30">$B378*D378/$U378</f>
        <v>-3.0633969006278532</v>
      </c>
      <c r="F378" s="27" t="s">
        <v>365</v>
      </c>
      <c r="G378" s="27" t="s">
        <v>365</v>
      </c>
      <c r="H378" s="27" t="s">
        <v>365</v>
      </c>
      <c r="I378" s="27" t="s">
        <v>365</v>
      </c>
      <c r="J378" s="27" t="s">
        <v>365</v>
      </c>
      <c r="K378" s="27" t="s">
        <v>365</v>
      </c>
      <c r="L378" s="57">
        <f>'Расчет субсидий'!P378-1</f>
        <v>-0.35351758793969845</v>
      </c>
      <c r="M378" s="57">
        <f>L378*'Расчет субсидий'!Q378</f>
        <v>-7.0703517587939686</v>
      </c>
      <c r="N378" s="53">
        <f t="shared" si="29"/>
        <v>-26.618421281190333</v>
      </c>
      <c r="O378" s="27" t="s">
        <v>365</v>
      </c>
      <c r="P378" s="27" t="s">
        <v>365</v>
      </c>
      <c r="Q378" s="27" t="s">
        <v>365</v>
      </c>
      <c r="R378" s="27" t="s">
        <v>365</v>
      </c>
      <c r="S378" s="27" t="s">
        <v>365</v>
      </c>
      <c r="T378" s="27" t="s">
        <v>365</v>
      </c>
      <c r="U378" s="52">
        <f t="shared" ref="U378" si="31">D378+M378</f>
        <v>-7.8840474109678818</v>
      </c>
    </row>
    <row r="379" spans="1:22" s="48" customFormat="1" ht="15" customHeight="1">
      <c r="A379" s="47" t="s">
        <v>367</v>
      </c>
      <c r="B379" s="51">
        <f>SUM(B6:B378)-B6-B17-B27-B55</f>
        <v>-22093.772727272735</v>
      </c>
      <c r="C379" s="51"/>
      <c r="D379" s="51"/>
      <c r="E379" s="51">
        <f>E6+E27+E55</f>
        <v>518.90969240239508</v>
      </c>
      <c r="F379" s="51"/>
      <c r="G379" s="51"/>
      <c r="H379" s="51">
        <f>H6+H27</f>
        <v>-149.5821819261528</v>
      </c>
      <c r="I379" s="51"/>
      <c r="J379" s="51"/>
      <c r="K379" s="51">
        <f>K6+K27</f>
        <v>4745.1260472544091</v>
      </c>
      <c r="L379" s="51"/>
      <c r="M379" s="51"/>
      <c r="N379" s="51">
        <f>N6+N27+N55</f>
        <v>-13950.083443361853</v>
      </c>
      <c r="O379" s="51"/>
      <c r="P379" s="51"/>
      <c r="Q379" s="51">
        <f>Q17</f>
        <v>-342.36363636363632</v>
      </c>
      <c r="R379" s="51"/>
      <c r="S379" s="51"/>
      <c r="T379" s="51">
        <f>T6+T27</f>
        <v>-12915.824659823347</v>
      </c>
      <c r="U379" s="51"/>
      <c r="V379" s="23"/>
    </row>
  </sheetData>
  <mergeCells count="10">
    <mergeCell ref="A1:U1"/>
    <mergeCell ref="A3:A4"/>
    <mergeCell ref="B3:B4"/>
    <mergeCell ref="U3:U4"/>
    <mergeCell ref="C3:E3"/>
    <mergeCell ref="L3:N3"/>
    <mergeCell ref="I3:K3"/>
    <mergeCell ref="F3:H3"/>
    <mergeCell ref="O3:Q3"/>
    <mergeCell ref="R3:T3"/>
  </mergeCells>
  <printOptions horizontalCentered="1"/>
  <pageMargins left="0.19685039370078741" right="0.19685039370078741" top="0.31496062992125984" bottom="0.15748031496062992" header="0.15748031496062992" footer="0.15748031496062992"/>
  <pageSetup paperSize="8" scale="74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User01</cp:lastModifiedBy>
  <cp:lastPrinted>2017-08-22T05:12:19Z</cp:lastPrinted>
  <dcterms:created xsi:type="dcterms:W3CDTF">2010-02-05T14:48:49Z</dcterms:created>
  <dcterms:modified xsi:type="dcterms:W3CDTF">2017-10-22T16:57:50Z</dcterms:modified>
</cp:coreProperties>
</file>